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Q:\Finances Communales\6. MCH2\2. TFT\1. Modèle VD\"/>
    </mc:Choice>
  </mc:AlternateContent>
  <xr:revisionPtr revIDLastSave="0" documentId="13_ncr:1_{D1C15A7B-D782-4367-8B52-5C8B9BFF6898}" xr6:coauthVersionLast="47" xr6:coauthVersionMax="47" xr10:uidLastSave="{00000000-0000-0000-0000-000000000000}"/>
  <bookViews>
    <workbookView xWindow="-28920" yWindow="-120" windowWidth="29040" windowHeight="15720" xr2:uid="{6B343676-D4D0-4016-86A9-0088510E4DDE}"/>
  </bookViews>
  <sheets>
    <sheet name="Mode d'emploi" sheetId="2" r:id="rId1"/>
    <sheet name="Saisie" sheetId="1" r:id="rId2"/>
    <sheet name="TFT détaillé" sheetId="3" r:id="rId3"/>
    <sheet name="TFT pour impression" sheetId="7" r:id="rId4"/>
    <sheet name="Suivi des modifications" sheetId="8" r:id="rId5"/>
    <sheet name="Menu déroulant" sheetId="5" state="hidden" r:id="rId6"/>
  </sheets>
  <definedNames>
    <definedName name="_xlnm.Print_Titles" localSheetId="2">'TFT détaillé'!$1:$4</definedName>
    <definedName name="_xlnm.Print_Titles" localSheetId="3">'TFT pour impression'!$1:$4</definedName>
    <definedName name="_xlnm.Print_Area" localSheetId="0">'Mode d''emploi'!$A$1:$K$23</definedName>
    <definedName name="_xlnm.Print_Area" localSheetId="1">Saisie!$A$1:$G$65</definedName>
    <definedName name="_xlnm.Print_Area" localSheetId="2">'TFT détaillé'!$A$1:$F$64</definedName>
    <definedName name="_xlnm.Print_Area" localSheetId="3">'TFT pour impression'!$A$1:$C$64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7" l="1"/>
  <c r="A14" i="3"/>
  <c r="B3" i="3"/>
  <c r="B3" i="7" s="1"/>
  <c r="A3" i="3"/>
  <c r="A3" i="7" s="1"/>
  <c r="B62" i="7" l="1"/>
  <c r="B60" i="7"/>
  <c r="B59" i="7"/>
  <c r="B54" i="7"/>
  <c r="B52" i="7"/>
  <c r="B51" i="7"/>
  <c r="B50" i="7"/>
  <c r="B49" i="7"/>
  <c r="B45" i="7"/>
  <c r="B43" i="7"/>
  <c r="B41" i="7"/>
  <c r="B40" i="7"/>
  <c r="B39" i="7"/>
  <c r="B38" i="7"/>
  <c r="B37" i="7"/>
  <c r="B36" i="7"/>
  <c r="B35" i="7"/>
  <c r="B31" i="7"/>
  <c r="B29" i="7"/>
  <c r="B28" i="7"/>
  <c r="B27" i="7"/>
  <c r="B26" i="7"/>
  <c r="B25" i="7"/>
  <c r="B8" i="7"/>
  <c r="B9" i="7"/>
  <c r="B11" i="7"/>
  <c r="B12" i="7"/>
  <c r="B13" i="7"/>
  <c r="B14" i="7"/>
  <c r="B15" i="7"/>
  <c r="A15" i="7" s="1"/>
  <c r="B16" i="7"/>
  <c r="B17" i="7"/>
  <c r="B18" i="7"/>
  <c r="B19" i="7"/>
  <c r="A19" i="7" s="1"/>
  <c r="B6" i="7"/>
  <c r="A6" i="7" s="1"/>
  <c r="C60" i="7"/>
  <c r="C59" i="7"/>
  <c r="C52" i="7"/>
  <c r="C51" i="7"/>
  <c r="C50" i="7"/>
  <c r="C49" i="7"/>
  <c r="C41" i="7"/>
  <c r="C40" i="7"/>
  <c r="C39" i="7"/>
  <c r="C38" i="7"/>
  <c r="C37" i="7"/>
  <c r="C36" i="7"/>
  <c r="C35" i="7"/>
  <c r="C29" i="7"/>
  <c r="C28" i="7"/>
  <c r="C27" i="7"/>
  <c r="C26" i="7"/>
  <c r="C25" i="7"/>
  <c r="C19" i="7"/>
  <c r="C18" i="7"/>
  <c r="A18" i="7"/>
  <c r="C17" i="7"/>
  <c r="A17" i="7"/>
  <c r="C16" i="7"/>
  <c r="A16" i="7"/>
  <c r="C15" i="7"/>
  <c r="C14" i="7"/>
  <c r="C13" i="7"/>
  <c r="C12" i="7"/>
  <c r="A12" i="7"/>
  <c r="C11" i="7"/>
  <c r="A11" i="7"/>
  <c r="C10" i="7"/>
  <c r="C9" i="7"/>
  <c r="C8" i="7"/>
  <c r="C7" i="7"/>
  <c r="C6" i="7"/>
  <c r="B38" i="3"/>
  <c r="B25" i="3"/>
  <c r="C25" i="3"/>
  <c r="B17" i="3"/>
  <c r="C17" i="3"/>
  <c r="B14" i="3"/>
  <c r="C14" i="3"/>
  <c r="C19" i="3" l="1"/>
  <c r="C18" i="3"/>
  <c r="C16" i="3"/>
  <c r="G9" i="1" l="1"/>
  <c r="G52" i="1"/>
  <c r="G53" i="1"/>
  <c r="G54" i="1"/>
  <c r="G55" i="1"/>
  <c r="G56" i="1"/>
  <c r="G57" i="1"/>
  <c r="G58" i="1"/>
  <c r="G59" i="1"/>
  <c r="G60" i="1"/>
  <c r="G61" i="1"/>
  <c r="G62" i="1"/>
  <c r="G63" i="1"/>
  <c r="G64" i="1"/>
  <c r="G65" i="1"/>
  <c r="G51" i="1"/>
  <c r="G47" i="1"/>
  <c r="G48" i="1"/>
  <c r="G49" i="1"/>
  <c r="G46" i="1"/>
  <c r="G39" i="1"/>
  <c r="C26" i="3" s="1"/>
  <c r="G40" i="1"/>
  <c r="G41" i="1"/>
  <c r="C28" i="3" s="1"/>
  <c r="G42" i="1"/>
  <c r="G43" i="1"/>
  <c r="G44" i="1"/>
  <c r="G38" i="1"/>
  <c r="G37" i="1"/>
  <c r="G23" i="1"/>
  <c r="G24" i="1"/>
  <c r="G25" i="1"/>
  <c r="G26" i="1"/>
  <c r="G27" i="1"/>
  <c r="G28" i="1"/>
  <c r="G29" i="1"/>
  <c r="G30" i="1"/>
  <c r="G31" i="1"/>
  <c r="G32" i="1"/>
  <c r="G33" i="1"/>
  <c r="G34" i="1"/>
  <c r="G35" i="1"/>
  <c r="G22" i="1"/>
  <c r="G13" i="1"/>
  <c r="G14" i="1"/>
  <c r="G15" i="1"/>
  <c r="G16" i="1"/>
  <c r="G17" i="1"/>
  <c r="G18" i="1"/>
  <c r="G19" i="1"/>
  <c r="G20" i="1"/>
  <c r="G12" i="1"/>
  <c r="G10" i="1"/>
  <c r="B29" i="3"/>
  <c r="B28" i="3"/>
  <c r="B27" i="3"/>
  <c r="B26" i="3"/>
  <c r="C29" i="3"/>
  <c r="C27" i="3" l="1"/>
  <c r="B19" i="3" l="1"/>
  <c r="A19" i="3" s="1"/>
  <c r="B39" i="3"/>
  <c r="B59" i="3" l="1"/>
  <c r="F7" i="1" l="1"/>
  <c r="E7" i="1"/>
  <c r="B10" i="3"/>
  <c r="B10" i="7" s="1"/>
  <c r="C39" i="3" l="1"/>
  <c r="C52" i="3"/>
  <c r="C51" i="3"/>
  <c r="C35" i="3"/>
  <c r="C36" i="3"/>
  <c r="C37" i="3"/>
  <c r="C15" i="3"/>
  <c r="C10" i="3"/>
  <c r="C13" i="3"/>
  <c r="B13" i="3"/>
  <c r="C60" i="3" l="1"/>
  <c r="C59" i="3"/>
  <c r="C12" i="3"/>
  <c r="C41" i="3"/>
  <c r="C38" i="3"/>
  <c r="C49" i="3"/>
  <c r="C50" i="3"/>
  <c r="C40" i="3"/>
  <c r="C11" i="3"/>
  <c r="C8" i="3"/>
  <c r="C9" i="3"/>
  <c r="C7" i="3"/>
  <c r="C6" i="3"/>
  <c r="B52" i="3" l="1"/>
  <c r="B51" i="3"/>
  <c r="E22" i="1" l="1"/>
  <c r="B60" i="3" s="1"/>
  <c r="B9" i="3"/>
  <c r="A17" i="3"/>
  <c r="B50" i="3" l="1"/>
  <c r="B49" i="3"/>
  <c r="B41" i="3" l="1"/>
  <c r="B40" i="3"/>
  <c r="B37" i="3"/>
  <c r="B36" i="3"/>
  <c r="B35" i="3"/>
  <c r="B18" i="3"/>
  <c r="A18" i="3" s="1"/>
  <c r="B16" i="3"/>
  <c r="A16" i="3" s="1"/>
  <c r="B15" i="3"/>
  <c r="B43" i="3" l="1"/>
  <c r="B54" i="3"/>
  <c r="B12" i="3"/>
  <c r="A12" i="3" s="1"/>
  <c r="B11" i="3"/>
  <c r="A11" i="3" s="1"/>
  <c r="B8" i="3"/>
  <c r="B7" i="3"/>
  <c r="B7" i="7" s="1"/>
  <c r="B6" i="3"/>
  <c r="B62" i="3"/>
  <c r="B31" i="3"/>
  <c r="A15" i="3"/>
  <c r="B21" i="3" l="1"/>
  <c r="B21" i="7" s="1"/>
  <c r="A6" i="3"/>
  <c r="B45" i="3"/>
  <c r="B57" i="3" l="1"/>
  <c r="B57" i="7" s="1"/>
  <c r="B64" i="3" l="1"/>
  <c r="C64" i="3" l="1"/>
  <c r="B64" i="7"/>
  <c r="C64" i="7" s="1"/>
</calcChain>
</file>

<file path=xl/sharedStrings.xml><?xml version="1.0" encoding="utf-8"?>
<sst xmlns="http://schemas.openxmlformats.org/spreadsheetml/2006/main" count="188" uniqueCount="127">
  <si>
    <t>Compte MCH2</t>
  </si>
  <si>
    <t>Désignation</t>
  </si>
  <si>
    <t>Excédent de revenus</t>
  </si>
  <si>
    <t>Excédent de charges</t>
  </si>
  <si>
    <t>Amortissements du patrimoine administratif</t>
  </si>
  <si>
    <t>1.</t>
  </si>
  <si>
    <t>2.</t>
  </si>
  <si>
    <t>3.</t>
  </si>
  <si>
    <t>4.</t>
  </si>
  <si>
    <t>5.</t>
  </si>
  <si>
    <t>Amortissements des subventions d’investissement</t>
  </si>
  <si>
    <t>Pertes réalisées sur les placements financier PF (aliénation ou transfert dans le PA)</t>
  </si>
  <si>
    <t>Gains provenant des ventes des placements financiers PF (aliénation)</t>
  </si>
  <si>
    <t>Pertes réalisées sur immobilisations corporelles PF (aliénation ou transfert dans le PA)</t>
  </si>
  <si>
    <t>Réévaluations (moins-values) et amortissements d'immobilisations PF</t>
  </si>
  <si>
    <t>Etat financier</t>
  </si>
  <si>
    <t>Comptes de clôture</t>
  </si>
  <si>
    <t>Comptes de résultats</t>
  </si>
  <si>
    <t>Bilan</t>
  </si>
  <si>
    <t>Disponibilités et placements à court terme</t>
  </si>
  <si>
    <t>Autres disponibilités</t>
  </si>
  <si>
    <t>Créances</t>
  </si>
  <si>
    <t>Actifs de régularisation</t>
  </si>
  <si>
    <t>Actifs de régularisation, compte des investissements</t>
  </si>
  <si>
    <t>Marchandises, fournitures et travaux en cours</t>
  </si>
  <si>
    <t>Créances à long terme</t>
  </si>
  <si>
    <t>Engagements courants</t>
  </si>
  <si>
    <t>Engagements envers des intermédiaires financiers</t>
  </si>
  <si>
    <t>Passifs de régularisation</t>
  </si>
  <si>
    <t>Passifs de régularisation, compte des investissements</t>
  </si>
  <si>
    <t>Fonds</t>
  </si>
  <si>
    <t>Legs et fondations sans personnalité juridique</t>
  </si>
  <si>
    <t>Octroi prêts PA</t>
  </si>
  <si>
    <t>Oui</t>
  </si>
  <si>
    <t>Non</t>
  </si>
  <si>
    <t>Octroi engagements financiers à court terme</t>
  </si>
  <si>
    <t>Remboursements engagements financiers à court terme</t>
  </si>
  <si>
    <t>Octroi engagements envers des intermédiaires financiers</t>
  </si>
  <si>
    <t>Remboursement engagements envers des intermédiaires financiers</t>
  </si>
  <si>
    <t>Octroi engagements financiers à long terme</t>
  </si>
  <si>
    <t>Remboursement engagements financiers à long terme</t>
  </si>
  <si>
    <t>Ajust.</t>
  </si>
  <si>
    <t>CHF</t>
  </si>
  <si>
    <t>(-) Octroi prêts patrimoine administratif</t>
  </si>
  <si>
    <t>(-) Achats participations patrimoine administratif</t>
  </si>
  <si>
    <t>(-) Achats placements financiers à court terme</t>
  </si>
  <si>
    <t>Ventes placements financiers à court terme</t>
  </si>
  <si>
    <t>(-) Achats placements financiers</t>
  </si>
  <si>
    <t>Ventes placements financiers</t>
  </si>
  <si>
    <t>(-) Remboursement engagements financiers à court terme</t>
  </si>
  <si>
    <t>(-) Remboursement engagements financiers à long terme</t>
  </si>
  <si>
    <t>Remboursement prêts patrimoine administratif</t>
  </si>
  <si>
    <t>Contrôle: différence</t>
  </si>
  <si>
    <t>Amortissements, subventions d'investissements</t>
  </si>
  <si>
    <t>Tableau des flux de trésorerie détaillé</t>
  </si>
  <si>
    <t>Flux de trésorerie lié à l'activité opérationnelle  [FTO]</t>
  </si>
  <si>
    <t>Flux de trésorerie lié à l'investissement et au placement  [FTI+P]</t>
  </si>
  <si>
    <t>Flux de trésorerie lié à l'activité opérationnelle</t>
  </si>
  <si>
    <t>Ref onglet saisie</t>
  </si>
  <si>
    <t>Ref.</t>
  </si>
  <si>
    <t>Engagements courants ouverts du CI</t>
  </si>
  <si>
    <t>Commune</t>
  </si>
  <si>
    <t>Modèle</t>
  </si>
  <si>
    <t>Exercice</t>
  </si>
  <si>
    <t>Saisie des données pour le tableau des flux de trésorerie</t>
  </si>
  <si>
    <t>Instructions - Tableau de flux de trésorerie</t>
  </si>
  <si>
    <t>Attributions au capital propre</t>
  </si>
  <si>
    <t>(-) Prélèvements sur le capital propre</t>
  </si>
  <si>
    <r>
      <rPr>
        <b/>
        <sz val="11"/>
        <color theme="1"/>
        <rFont val="Arial"/>
        <family val="2"/>
      </rPr>
      <t>Achats</t>
    </r>
    <r>
      <rPr>
        <sz val="11"/>
        <color theme="1"/>
        <rFont val="Arial"/>
        <family val="2"/>
      </rPr>
      <t xml:space="preserve"> Placements financiers à court terme (</t>
    </r>
    <r>
      <rPr>
        <b/>
        <sz val="11"/>
        <color theme="1"/>
        <rFont val="Arial"/>
        <family val="2"/>
      </rPr>
      <t>prix d'achat</t>
    </r>
    <r>
      <rPr>
        <sz val="11"/>
        <color theme="1"/>
        <rFont val="Arial"/>
        <family val="2"/>
      </rPr>
      <t>)</t>
    </r>
  </si>
  <si>
    <r>
      <rPr>
        <b/>
        <sz val="11"/>
        <color theme="1"/>
        <rFont val="Arial"/>
        <family val="2"/>
      </rPr>
      <t>Achats</t>
    </r>
    <r>
      <rPr>
        <sz val="11"/>
        <color theme="1"/>
        <rFont val="Arial"/>
        <family val="2"/>
      </rPr>
      <t xml:space="preserve"> Placements financiers (</t>
    </r>
    <r>
      <rPr>
        <b/>
        <sz val="11"/>
        <color theme="1"/>
        <rFont val="Arial"/>
        <family val="2"/>
      </rPr>
      <t>prix d'achat</t>
    </r>
    <r>
      <rPr>
        <sz val="11"/>
        <color theme="1"/>
        <rFont val="Arial"/>
        <family val="2"/>
      </rPr>
      <t>)</t>
    </r>
  </si>
  <si>
    <t>Eléments provenant du bilan</t>
  </si>
  <si>
    <t>Entrer les données dans l'onglet "Saisie" - cellules bleues claires.
L'onglet "TFT détaillé" contient le tableau de flux de trésorerie calculé grâce à des formules Excel dont les références sont indiquées en colonne C.</t>
  </si>
  <si>
    <t>!</t>
  </si>
  <si>
    <t>Transfert d'immobilisations corporelles du PA dans le PF</t>
  </si>
  <si>
    <t>Transfert d'immobilisations corporelles du PF dans le PA</t>
  </si>
  <si>
    <t>Eléments liés aux investissements</t>
  </si>
  <si>
    <t>Total du flux de trésorerie [FTO] + [FTI+P] + [FTF]</t>
  </si>
  <si>
    <t>Report au bilan</t>
  </si>
  <si>
    <t>Gains provenant des ventes des immobilisations corporelles PF (aliénation)</t>
  </si>
  <si>
    <t>Participations et capital social</t>
  </si>
  <si>
    <t>Transferts de participations dans le PF</t>
  </si>
  <si>
    <t>Remboursements de prêts PA</t>
  </si>
  <si>
    <t>Comptes des investissements</t>
  </si>
  <si>
    <t>Transfert d'immobilisations incorporelles du PF dans le PA</t>
  </si>
  <si>
    <t>Transfert d'immobilisations incorporelles du PA dans le PF</t>
  </si>
  <si>
    <t>(-) Paiements pour investissements net patrimoine administratif</t>
  </si>
  <si>
    <r>
      <rPr>
        <b/>
        <sz val="11"/>
        <color theme="1"/>
        <rFont val="Arial"/>
        <family val="2"/>
      </rPr>
      <t>Ventes</t>
    </r>
    <r>
      <rPr>
        <sz val="11"/>
        <color theme="1"/>
        <rFont val="Arial"/>
        <family val="2"/>
      </rPr>
      <t xml:space="preserve"> Placements financiers à court terme (</t>
    </r>
    <r>
      <rPr>
        <b/>
        <sz val="11"/>
        <color theme="1"/>
        <rFont val="Arial"/>
        <family val="2"/>
      </rPr>
      <t>prix de vente</t>
    </r>
    <r>
      <rPr>
        <sz val="11"/>
        <color theme="1"/>
        <rFont val="Arial"/>
        <family val="2"/>
      </rPr>
      <t xml:space="preserve"> = valeur bilan soit + #4410 (si gains) soit - #3410 (si pertes))</t>
    </r>
  </si>
  <si>
    <r>
      <rPr>
        <b/>
        <sz val="11"/>
        <color theme="1"/>
        <rFont val="Arial"/>
        <family val="2"/>
      </rPr>
      <t>Ventes</t>
    </r>
    <r>
      <rPr>
        <sz val="11"/>
        <color theme="1"/>
        <rFont val="Arial"/>
        <family val="2"/>
      </rPr>
      <t xml:space="preserve"> Placements financiers (</t>
    </r>
    <r>
      <rPr>
        <b/>
        <sz val="11"/>
        <color theme="1"/>
        <rFont val="Arial"/>
        <family val="2"/>
      </rPr>
      <t>prix de vente</t>
    </r>
    <r>
      <rPr>
        <sz val="11"/>
        <color theme="1"/>
        <rFont val="Arial"/>
        <family val="2"/>
      </rPr>
      <t xml:space="preserve"> = valeur bilan soit + #4410 (si gains) soit - #3410 (si pertes))</t>
    </r>
  </si>
  <si>
    <t>Augmentation créances à long terme</t>
  </si>
  <si>
    <t>Diminution créances à long terme</t>
  </si>
  <si>
    <r>
      <t xml:space="preserve">Un compte MCH2 est indiqué par ligne. Il est nécessaire de saisir le total exact du compte (à 1, 2, 3 ou 4 positions). Il n'est donc pas utile de préciser tous les soldes. 
Lorsqu'il y a le symbole ! dans la colonne C  "Ajust", seulement une </t>
    </r>
    <r>
      <rPr>
        <b/>
        <sz val="11"/>
        <color theme="1"/>
        <rFont val="Arial"/>
        <family val="2"/>
      </rPr>
      <t>subdivision</t>
    </r>
    <r>
      <rPr>
        <sz val="11"/>
        <color theme="1"/>
        <rFont val="Arial"/>
        <family val="2"/>
      </rPr>
      <t xml:space="preserve"> du compte indiqué doit être manuellement saisie ou des </t>
    </r>
    <r>
      <rPr>
        <b/>
        <sz val="11"/>
        <color theme="1"/>
        <rFont val="Arial"/>
        <family val="2"/>
      </rPr>
      <t>éléments de deux comptes</t>
    </r>
    <r>
      <rPr>
        <sz val="11"/>
        <color theme="1"/>
        <rFont val="Arial"/>
        <family val="2"/>
      </rPr>
      <t xml:space="preserve"> (prix de vente = valeur de l'actif vendu + gain (si plus-value) - perte (si moins-value).</t>
    </r>
  </si>
  <si>
    <r>
      <t xml:space="preserve">Financements spéciaux </t>
    </r>
    <r>
      <rPr>
        <i/>
        <sz val="11"/>
        <color theme="1"/>
        <rFont val="Arial"/>
        <family val="2"/>
      </rPr>
      <t>(attention signe: mettre en négatif s'il s'agit d'un passif négatif)</t>
    </r>
  </si>
  <si>
    <t>Charges extraordinaires, attributions au capital propre</t>
  </si>
  <si>
    <t>Revenus extraordinaires, prélèvements au capital propre</t>
  </si>
  <si>
    <r>
      <rPr>
        <sz val="11"/>
        <color theme="0" tint="-0.499984740745262"/>
        <rFont val="Symbol"/>
        <family val="1"/>
        <charset val="2"/>
      </rPr>
      <t>D</t>
    </r>
    <r>
      <rPr>
        <sz val="11"/>
        <color theme="0" tint="-0.499984740745262"/>
        <rFont val="Arial"/>
        <family val="2"/>
      </rPr>
      <t xml:space="preserve"> = variation N moins N-1</t>
    </r>
  </si>
  <si>
    <t>Créances ouvertes du CI</t>
  </si>
  <si>
    <t>Variation des disponibilités nettes</t>
  </si>
  <si>
    <t>6.</t>
  </si>
  <si>
    <t>Tableau des flux de trésorerie</t>
  </si>
  <si>
    <t>Si le flux d’argent déterminé par le tableau des flux de trésorerie ne correspond pas à l’évolution des disponibilités nettes, la différence apparaîtra dans la ligne Contrôle du TFT détaillé. Parcourir la checklist "Que faire en cas de différences?" disponible sur www.vd.ch/mch2 . Une formation en ligne sur le TFT est également disponible.</t>
  </si>
  <si>
    <t>L'onglet "TFT détaillé" est protégé (sans mot de passe) pour ne pas modifier les formules par erreur. L'onglet "TFT pour impression" est identique mais n'est pas protégé. Elle permet de masquer les lignes dont les soldes sont à 0. Pour ce faire,  sélectionner toutes les lignes de l'onglet "TFT pour impression" pour toutes les afficher. Masquer ensuite les lignes indiquant la valeur zéro.</t>
  </si>
  <si>
    <t>7.</t>
  </si>
  <si>
    <t>Dans l'onglet "Saisie", les soldes N-1 peuvent être copiés-collés à partir du fichier Excel de l'année précédente.</t>
  </si>
  <si>
    <t xml:space="preserve">L'investissement net ne correspond pas exactement aux paiements effectués si les factures impayées du compte des investissements (CI) sont incluses dans la comptabilité des créanciers de la commune. Pour obtenir la valeur exacte des paiements effectués pour des investissements nets, les modifications des postes ouverts de la comptabilité créanciers et débiteurs, en ce qui concerne le CI, doivent être prises en considération.
Une augmentation, par rapport à l’année précédente, des postes ouverts créanciers en ce qui concerne le CI induit une diminution des paiements pour les investissements nets. A l’inverse, une diminution induit une hausse des paiements pour les investissements nets. C'est le contraire pour les postes débiteurs. Il est donc nécessaire d’introduire dans les cellules E48 respectivement F48, et E49 et F49 la situation finale, respectivement initiale des créances ouverts et des engagements courants ouverts concernant le CI. </t>
  </si>
  <si>
    <r>
      <rPr>
        <b/>
        <sz val="11"/>
        <rFont val="Arial"/>
        <family val="2"/>
      </rPr>
      <t>Tous les montants sont saisis comme des valeurs positives, indépendamment du fait qu'ils soient au crédit ou au débit sauf</t>
    </r>
    <r>
      <rPr>
        <sz val="11"/>
        <rFont val="Arial"/>
        <family val="2"/>
      </rPr>
      <t xml:space="preserve"> lorsqu'un compte passif (2XXX) du bilan présente un solde débiteur: ce solde sera précédé d'un signe négatif dans l'onglet "saisie" (par ex. les financements spéciaux #2900 peuvent être en négatif s'il s'agit d'une avance du ménage communal envers le financement spécial). Il en va de même dans le cas d'un compte d'actif (1XXX) du bilan présentant un solde créditeur.</t>
    </r>
  </si>
  <si>
    <t>Amortissements, subventions d'investissement</t>
  </si>
  <si>
    <t>Etat des disponibilités nettes au 31.12.N-1</t>
  </si>
  <si>
    <t>Etat des disponibilités nettes au 31.12.N</t>
  </si>
  <si>
    <t>Modifications effectuées en avril 2025:</t>
  </si>
  <si>
    <r>
      <rPr>
        <b/>
        <sz val="11"/>
        <color theme="1"/>
        <rFont val="Arial"/>
        <family val="2"/>
      </rPr>
      <t>Achats</t>
    </r>
    <r>
      <rPr>
        <sz val="11"/>
        <color theme="1"/>
        <rFont val="Arial"/>
        <family val="2"/>
      </rPr>
      <t xml:space="preserve"> d'immobilisations du PF (</t>
    </r>
    <r>
      <rPr>
        <b/>
        <sz val="11"/>
        <color theme="1"/>
        <rFont val="Arial"/>
        <family val="2"/>
      </rPr>
      <t>prix d'achat</t>
    </r>
    <r>
      <rPr>
        <sz val="11"/>
        <color theme="1"/>
        <rFont val="Arial"/>
        <family val="2"/>
      </rPr>
      <t>)</t>
    </r>
  </si>
  <si>
    <r>
      <rPr>
        <b/>
        <sz val="11"/>
        <color theme="1"/>
        <rFont val="Arial"/>
        <family val="2"/>
      </rPr>
      <t>Ventes</t>
    </r>
    <r>
      <rPr>
        <sz val="11"/>
        <color theme="1"/>
        <rFont val="Arial"/>
        <family val="2"/>
      </rPr>
      <t xml:space="preserve"> d'immobilisations du PF (</t>
    </r>
    <r>
      <rPr>
        <b/>
        <sz val="11"/>
        <color theme="1"/>
        <rFont val="Arial"/>
        <family val="2"/>
      </rPr>
      <t xml:space="preserve">prix de vente </t>
    </r>
    <r>
      <rPr>
        <sz val="11"/>
        <color theme="1"/>
        <rFont val="Arial"/>
        <family val="2"/>
      </rPr>
      <t>= VNC du 108 soit + #4411 (si plus-values) soit - #3411(si moins-values))</t>
    </r>
  </si>
  <si>
    <t>Travaux augmentant la valeur des immobilisations du PF</t>
  </si>
  <si>
    <t>(-) Achats d'immobilisations du patrimoine financier</t>
  </si>
  <si>
    <t>Ventes d'immobilisations du patrimoine financier</t>
  </si>
  <si>
    <t>(-) Travaux augmentant la valeur des immobilisations du PF</t>
  </si>
  <si>
    <t>Ligne 59: "investissement des immeubles du PF" remplacé par "travaux augmentant la valeur des immobilisations du PF"</t>
  </si>
  <si>
    <t>Ligne 57 à 59:  "immeubles du PF" remplacé par "immobilisations du PF"</t>
  </si>
  <si>
    <t>Flux de trésorerie lié à l'investissement [FTI]</t>
  </si>
  <si>
    <t>Flux de trésorerie lié au placement [FTP]</t>
  </si>
  <si>
    <t>Flux de trésorerie lié au financement [FTF]</t>
  </si>
  <si>
    <t>Flux de trésorerie lié à l'investissement dans le PA</t>
  </si>
  <si>
    <t>Flux de trésorerie lié au placement dans le PF</t>
  </si>
  <si>
    <t>Flux de trésorerie lié au financement</t>
  </si>
  <si>
    <t>Onglet de "Saisie"</t>
  </si>
  <si>
    <t>Onglets "TFT détaillé" et "TFT pour impression"</t>
  </si>
  <si>
    <t>Coquille corrigée: "trésorierie" remplacé par "trésorerie"</t>
  </si>
  <si>
    <t>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</si>
</sst>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5" x14ac:knownFonts="1">
    <font>
      <sz val="11"/>
      <color theme="1"/>
      <name val="Calibri"/>
      <family val="2"/>
      <scheme val="minor"/>
    </font>
    <font>
      <sz val="11"/>
      <color theme="1"/>
      <name val="Calibri"/>
      <family val="2"/>
      <scheme val="minor"/>
    </font>
    <font>
      <sz val="10"/>
      <name val="Arial"/>
    </font>
    <font>
      <sz val="11"/>
      <color theme="0" tint="-0.499984740745262"/>
      <name val="Symbol"/>
      <family val="1"/>
      <charset val="2"/>
    </font>
    <font>
      <sz val="11"/>
      <color theme="4" tint="-0.499984740745262"/>
      <name val="Arial"/>
      <family val="2"/>
    </font>
    <font>
      <b/>
      <sz val="11"/>
      <color theme="4" tint="-0.499984740745262"/>
      <name val="Arial"/>
      <family val="2"/>
    </font>
    <font>
      <b/>
      <sz val="16"/>
      <color theme="0"/>
      <name val="Arial"/>
      <family val="2"/>
    </font>
    <font>
      <sz val="11"/>
      <color theme="1"/>
      <name val="Arial"/>
      <family val="2"/>
    </font>
    <font>
      <b/>
      <sz val="11"/>
      <color theme="1"/>
      <name val="Arial"/>
      <family val="2"/>
    </font>
    <font>
      <sz val="11"/>
      <color rgb="FFFF0000"/>
      <name val="Arial"/>
      <family val="2"/>
    </font>
    <font>
      <b/>
      <sz val="14"/>
      <color theme="0"/>
      <name val="Arial"/>
      <family val="2"/>
    </font>
    <font>
      <sz val="11"/>
      <color theme="0" tint="-0.499984740745262"/>
      <name val="Arial"/>
      <family val="2"/>
    </font>
    <font>
      <b/>
      <sz val="12"/>
      <color theme="4" tint="-0.499984740745262"/>
      <name val="Arial"/>
      <family val="2"/>
    </font>
    <font>
      <sz val="12"/>
      <color theme="4" tint="-0.499984740745262"/>
      <name val="Arial"/>
      <family val="2"/>
    </font>
    <font>
      <b/>
      <sz val="12"/>
      <color theme="0"/>
      <name val="Arial"/>
      <family val="2"/>
    </font>
    <font>
      <b/>
      <sz val="11"/>
      <color theme="0" tint="-0.499984740745262"/>
      <name val="Arial"/>
      <family val="2"/>
    </font>
    <font>
      <b/>
      <sz val="11"/>
      <color theme="0"/>
      <name val="Arial"/>
      <family val="2"/>
    </font>
    <font>
      <b/>
      <sz val="9"/>
      <color theme="0"/>
      <name val="Arial"/>
      <family val="2"/>
    </font>
    <font>
      <sz val="11"/>
      <name val="Arial"/>
      <family val="2"/>
    </font>
    <font>
      <b/>
      <sz val="11"/>
      <name val="Arial"/>
      <family val="2"/>
    </font>
    <font>
      <i/>
      <sz val="11"/>
      <name val="Arial"/>
      <family val="2"/>
    </font>
    <font>
      <sz val="11"/>
      <color theme="1"/>
      <name val="Symbol"/>
      <family val="1"/>
      <charset val="2"/>
    </font>
    <font>
      <sz val="11"/>
      <color theme="1"/>
      <name val="Calibri"/>
      <family val="2"/>
    </font>
    <font>
      <i/>
      <sz val="11"/>
      <color theme="1"/>
      <name val="Arial"/>
      <family val="2"/>
    </font>
    <font>
      <b/>
      <sz val="11"/>
      <color theme="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0070C0"/>
        <bgColor indexed="64"/>
      </patternFill>
    </fill>
    <fill>
      <patternFill patternType="solid">
        <fgColor theme="7" tint="-0.499984740745262"/>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4" tint="-0.499984740745262"/>
        <bgColor indexed="64"/>
      </patternFill>
    </fill>
    <fill>
      <patternFill patternType="solid">
        <fgColor theme="9" tint="0.59999389629810485"/>
        <bgColor indexed="64"/>
      </patternFill>
    </fill>
    <fill>
      <patternFill patternType="solid">
        <fgColor rgb="FF00B050"/>
        <bgColor indexed="64"/>
      </patternFill>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3" tint="-0.24997711111789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43" fontId="1" fillId="0" borderId="0" applyFont="0" applyFill="0" applyBorder="0" applyAlignment="0" applyProtection="0"/>
    <xf numFmtId="0" fontId="2" fillId="0" borderId="0"/>
  </cellStyleXfs>
  <cellXfs count="115">
    <xf numFmtId="0" fontId="0" fillId="0" borderId="0" xfId="0"/>
    <xf numFmtId="0" fontId="4" fillId="9" borderId="7" xfId="2" applyFont="1" applyFill="1" applyBorder="1" applyAlignment="1">
      <alignment vertical="center"/>
    </xf>
    <xf numFmtId="4" fontId="4" fillId="0" borderId="8" xfId="2" applyNumberFormat="1" applyFont="1" applyBorder="1" applyAlignment="1">
      <alignment vertical="center"/>
    </xf>
    <xf numFmtId="0" fontId="5" fillId="9" borderId="7" xfId="2" applyFont="1" applyFill="1" applyBorder="1" applyAlignment="1">
      <alignment vertical="center"/>
    </xf>
    <xf numFmtId="4" fontId="5" fillId="0" borderId="8" xfId="2" applyNumberFormat="1" applyFont="1" applyBorder="1" applyAlignment="1">
      <alignment vertical="center"/>
    </xf>
    <xf numFmtId="0" fontId="7" fillId="0" borderId="0" xfId="0" applyFont="1"/>
    <xf numFmtId="49" fontId="7" fillId="0" borderId="0" xfId="0" quotePrefix="1" applyNumberFormat="1" applyFont="1" applyAlignment="1">
      <alignment horizontal="right" vertical="top"/>
    </xf>
    <xf numFmtId="49" fontId="7" fillId="0" borderId="0" xfId="0" applyNumberFormat="1" applyFont="1" applyAlignment="1">
      <alignment horizontal="right" vertical="top"/>
    </xf>
    <xf numFmtId="0" fontId="7" fillId="0" borderId="0" xfId="0" applyFont="1" applyAlignment="1">
      <alignment horizontal="left" vertical="top"/>
    </xf>
    <xf numFmtId="49" fontId="7" fillId="0" borderId="0" xfId="0" applyNumberFormat="1" applyFont="1" applyAlignment="1">
      <alignment vertical="top"/>
    </xf>
    <xf numFmtId="0" fontId="7" fillId="0" borderId="0" xfId="0" applyFont="1" applyFill="1" applyAlignment="1">
      <alignment horizontal="left" vertical="top"/>
    </xf>
    <xf numFmtId="0" fontId="7" fillId="0" borderId="0" xfId="0" applyFont="1" applyAlignment="1"/>
    <xf numFmtId="0" fontId="10" fillId="4" borderId="0" xfId="0" applyFont="1" applyFill="1" applyAlignment="1">
      <alignment horizontal="center"/>
    </xf>
    <xf numFmtId="0" fontId="7" fillId="4" borderId="0" xfId="0" applyFont="1" applyFill="1"/>
    <xf numFmtId="0" fontId="11" fillId="4" borderId="0" xfId="0" applyFont="1" applyFill="1"/>
    <xf numFmtId="4" fontId="12" fillId="4" borderId="0" xfId="0" applyNumberFormat="1" applyFont="1" applyFill="1" applyAlignment="1">
      <alignment vertical="top"/>
    </xf>
    <xf numFmtId="4" fontId="13" fillId="4" borderId="0" xfId="0" applyNumberFormat="1" applyFont="1" applyFill="1"/>
    <xf numFmtId="0" fontId="13" fillId="4" borderId="0" xfId="0" applyFont="1" applyFill="1" applyAlignment="1">
      <alignment horizontal="right" vertical="center" indent="1"/>
    </xf>
    <xf numFmtId="0" fontId="13" fillId="4" borderId="0" xfId="0" applyFont="1" applyFill="1"/>
    <xf numFmtId="0" fontId="13" fillId="4" borderId="0" xfId="0" applyFont="1" applyFill="1" applyAlignment="1">
      <alignment horizontal="left" vertical="center" indent="1"/>
    </xf>
    <xf numFmtId="43" fontId="7" fillId="0" borderId="0" xfId="1" applyFont="1"/>
    <xf numFmtId="0" fontId="11" fillId="0" borderId="0" xfId="0" applyFont="1"/>
    <xf numFmtId="0" fontId="12" fillId="4" borderId="0" xfId="0" applyFont="1" applyFill="1" applyAlignment="1">
      <alignment horizontal="right" vertical="center" indent="1"/>
    </xf>
    <xf numFmtId="0" fontId="13" fillId="4" borderId="0" xfId="0" applyFont="1" applyFill="1" applyBorder="1" applyAlignment="1" applyProtection="1">
      <alignment horizontal="left" vertical="center" indent="1"/>
      <protection locked="0"/>
    </xf>
    <xf numFmtId="0" fontId="14" fillId="11" borderId="0" xfId="0" applyFont="1" applyFill="1" applyAlignment="1">
      <alignment wrapText="1"/>
    </xf>
    <xf numFmtId="0" fontId="14" fillId="11" borderId="0" xfId="0" applyFont="1" applyFill="1"/>
    <xf numFmtId="43" fontId="14" fillId="11" borderId="0" xfId="1" applyFont="1" applyFill="1"/>
    <xf numFmtId="0" fontId="8" fillId="0" borderId="0" xfId="0" applyFont="1"/>
    <xf numFmtId="0" fontId="15" fillId="0" borderId="0" xfId="0" applyFont="1"/>
    <xf numFmtId="0" fontId="8" fillId="0" borderId="0" xfId="0" applyFont="1" applyAlignment="1">
      <alignment wrapText="1"/>
    </xf>
    <xf numFmtId="43" fontId="8" fillId="0" borderId="0" xfId="1" applyFont="1"/>
    <xf numFmtId="0" fontId="7" fillId="0" borderId="0" xfId="0" applyFont="1" applyFill="1" applyAlignment="1">
      <alignment vertical="top" wrapText="1"/>
    </xf>
    <xf numFmtId="0" fontId="11" fillId="0" borderId="0" xfId="0" applyFont="1" applyFill="1" applyAlignment="1">
      <alignment vertical="top" wrapText="1"/>
    </xf>
    <xf numFmtId="0" fontId="7" fillId="0" borderId="0" xfId="0" applyFont="1" applyFill="1"/>
    <xf numFmtId="0" fontId="11" fillId="0" borderId="0" xfId="0" applyFont="1" applyFill="1"/>
    <xf numFmtId="0" fontId="6" fillId="4" borderId="0" xfId="0" applyFont="1" applyFill="1" applyAlignment="1">
      <alignment vertical="center" wrapText="1"/>
    </xf>
    <xf numFmtId="0" fontId="18" fillId="0" borderId="0" xfId="2" applyFont="1"/>
    <xf numFmtId="4" fontId="18" fillId="0" borderId="0" xfId="2" applyNumberFormat="1" applyFont="1"/>
    <xf numFmtId="1" fontId="19" fillId="0" borderId="0" xfId="2" applyNumberFormat="1" applyFont="1" applyAlignment="1">
      <alignment horizontal="center"/>
    </xf>
    <xf numFmtId="4" fontId="19" fillId="0" borderId="0" xfId="2" applyNumberFormat="1" applyFont="1" applyAlignment="1">
      <alignment horizontal="center"/>
    </xf>
    <xf numFmtId="0" fontId="19" fillId="0" borderId="0" xfId="2" applyFont="1"/>
    <xf numFmtId="0" fontId="20" fillId="0" borderId="3" xfId="2" applyFont="1" applyBorder="1"/>
    <xf numFmtId="4" fontId="20" fillId="0" borderId="5" xfId="2" applyNumberFormat="1" applyFont="1" applyBorder="1"/>
    <xf numFmtId="0" fontId="11" fillId="0" borderId="0" xfId="0" applyFont="1" applyAlignment="1">
      <alignment vertical="top"/>
    </xf>
    <xf numFmtId="0" fontId="15" fillId="0" borderId="0" xfId="0" applyFont="1" applyAlignment="1">
      <alignment vertical="top"/>
    </xf>
    <xf numFmtId="0" fontId="11" fillId="0" borderId="0" xfId="0" applyFont="1" applyFill="1" applyAlignment="1">
      <alignment vertical="top"/>
    </xf>
    <xf numFmtId="0" fontId="19" fillId="10" borderId="0" xfId="2" applyFont="1" applyFill="1"/>
    <xf numFmtId="4" fontId="19" fillId="10" borderId="0" xfId="2" applyNumberFormat="1" applyFont="1" applyFill="1"/>
    <xf numFmtId="4" fontId="19" fillId="0" borderId="0" xfId="2" applyNumberFormat="1" applyFont="1"/>
    <xf numFmtId="0" fontId="19" fillId="12" borderId="0" xfId="2" applyFont="1" applyFill="1"/>
    <xf numFmtId="4" fontId="19" fillId="12" borderId="0" xfId="2" applyNumberFormat="1" applyFont="1" applyFill="1"/>
    <xf numFmtId="0" fontId="19" fillId="13" borderId="0" xfId="2" applyFont="1" applyFill="1"/>
    <xf numFmtId="4" fontId="19" fillId="13" borderId="0" xfId="2" applyNumberFormat="1" applyFont="1" applyFill="1"/>
    <xf numFmtId="0" fontId="11" fillId="0" borderId="4" xfId="0" applyFont="1" applyBorder="1" applyAlignment="1">
      <alignment vertical="top"/>
    </xf>
    <xf numFmtId="0" fontId="6" fillId="11" borderId="0" xfId="0" applyFont="1" applyFill="1" applyAlignment="1">
      <alignment vertical="center" wrapText="1"/>
    </xf>
    <xf numFmtId="0" fontId="4" fillId="9" borderId="7" xfId="2" applyFont="1" applyFill="1" applyBorder="1" applyAlignment="1">
      <alignment vertical="center" wrapText="1"/>
    </xf>
    <xf numFmtId="0" fontId="7" fillId="0" borderId="0" xfId="0" applyFont="1" applyAlignment="1">
      <alignment horizontal="left" vertical="top" wrapText="1"/>
    </xf>
    <xf numFmtId="0" fontId="13" fillId="14" borderId="6" xfId="0" applyFont="1" applyFill="1" applyBorder="1" applyAlignment="1" applyProtection="1">
      <alignment horizontal="left" vertical="center" indent="1"/>
      <protection locked="0"/>
    </xf>
    <xf numFmtId="0" fontId="9" fillId="0" borderId="0" xfId="0" applyFont="1" applyFill="1"/>
    <xf numFmtId="0" fontId="9" fillId="0" borderId="0" xfId="0" applyFont="1" applyFill="1" applyAlignment="1">
      <alignment horizontal="left" vertical="top"/>
    </xf>
    <xf numFmtId="0" fontId="18" fillId="0" borderId="0" xfId="0" quotePrefix="1" applyFont="1" applyFill="1"/>
    <xf numFmtId="0" fontId="18" fillId="0" borderId="0" xfId="0" applyFont="1" applyFill="1"/>
    <xf numFmtId="0" fontId="7" fillId="0" borderId="0" xfId="0" applyFont="1" applyFill="1" applyAlignment="1">
      <alignment horizontal="left" vertical="top" wrapText="1"/>
    </xf>
    <xf numFmtId="0" fontId="21" fillId="0" borderId="0" xfId="0" applyFont="1"/>
    <xf numFmtId="0" fontId="22" fillId="0" borderId="0" xfId="0" applyFont="1"/>
    <xf numFmtId="0" fontId="10" fillId="4" borderId="0" xfId="0" applyFont="1" applyFill="1" applyAlignment="1">
      <alignment horizontal="center" vertical="center"/>
    </xf>
    <xf numFmtId="4" fontId="13" fillId="4" borderId="0" xfId="0" applyNumberFormat="1" applyFont="1" applyFill="1" applyAlignment="1">
      <alignment horizontal="center" vertical="center"/>
    </xf>
    <xf numFmtId="0" fontId="13" fillId="4" borderId="0" xfId="0" applyFont="1" applyFill="1" applyAlignment="1">
      <alignment horizontal="center" vertical="center"/>
    </xf>
    <xf numFmtId="0" fontId="8" fillId="0" borderId="0" xfId="0" applyFont="1" applyAlignment="1">
      <alignment horizontal="center" vertical="center" wrapText="1"/>
    </xf>
    <xf numFmtId="0" fontId="7" fillId="0" borderId="0" xfId="0" applyFont="1" applyAlignment="1">
      <alignment horizontal="center" vertical="center"/>
    </xf>
    <xf numFmtId="0" fontId="7" fillId="4" borderId="0" xfId="0" applyFont="1" applyFill="1" applyAlignment="1">
      <alignment horizontal="center" vertical="center"/>
    </xf>
    <xf numFmtId="0" fontId="6" fillId="0" borderId="0" xfId="0" applyFont="1" applyFill="1" applyAlignment="1">
      <alignment vertical="center" wrapText="1"/>
    </xf>
    <xf numFmtId="43" fontId="14" fillId="0" borderId="0" xfId="1" applyFont="1" applyFill="1"/>
    <xf numFmtId="0" fontId="7" fillId="0" borderId="0" xfId="0" quotePrefix="1" applyFont="1" applyFill="1"/>
    <xf numFmtId="0" fontId="11" fillId="0" borderId="0" xfId="0" quotePrefix="1" applyFont="1" applyFill="1" applyAlignment="1">
      <alignment vertical="top"/>
    </xf>
    <xf numFmtId="0" fontId="17" fillId="0" borderId="0" xfId="0" applyFont="1" applyFill="1" applyAlignment="1">
      <alignment vertical="center" wrapText="1"/>
    </xf>
    <xf numFmtId="0" fontId="7" fillId="0" borderId="0" xfId="0" applyFont="1" applyFill="1" applyBorder="1"/>
    <xf numFmtId="0" fontId="7" fillId="0" borderId="0" xfId="0" quotePrefix="1" applyFont="1" applyFill="1" applyBorder="1"/>
    <xf numFmtId="0" fontId="18" fillId="0" borderId="0" xfId="0" quotePrefix="1" applyFont="1" applyFill="1" applyAlignment="1">
      <alignment wrapText="1"/>
    </xf>
    <xf numFmtId="49" fontId="7" fillId="0" borderId="0" xfId="0" quotePrefix="1" applyNumberFormat="1" applyFont="1" applyAlignment="1">
      <alignment vertical="top"/>
    </xf>
    <xf numFmtId="0" fontId="7" fillId="0" borderId="1" xfId="0" applyFont="1" applyFill="1" applyBorder="1" applyProtection="1"/>
    <xf numFmtId="0" fontId="7" fillId="0" borderId="1" xfId="0" applyFont="1" applyFill="1" applyBorder="1" applyAlignment="1" applyProtection="1">
      <alignment horizontal="center" vertical="center"/>
    </xf>
    <xf numFmtId="0" fontId="8" fillId="0" borderId="0" xfId="0" applyFont="1" applyProtection="1"/>
    <xf numFmtId="0" fontId="7" fillId="0" borderId="0" xfId="0" applyFont="1" applyFill="1" applyProtection="1"/>
    <xf numFmtId="0" fontId="7" fillId="0" borderId="0" xfId="0" applyFont="1" applyFill="1" applyAlignment="1" applyProtection="1">
      <alignment horizontal="center" vertical="center"/>
    </xf>
    <xf numFmtId="0" fontId="16" fillId="0" borderId="0" xfId="0" applyFont="1" applyFill="1" applyBorder="1" applyAlignment="1" applyProtection="1">
      <alignment horizontal="center" vertical="center" wrapText="1"/>
    </xf>
    <xf numFmtId="4" fontId="7" fillId="0" borderId="1" xfId="0" applyNumberFormat="1" applyFont="1" applyFill="1" applyBorder="1" applyAlignment="1" applyProtection="1">
      <alignment vertical="center" wrapText="1"/>
    </xf>
    <xf numFmtId="0" fontId="7" fillId="0" borderId="1" xfId="0" applyNumberFormat="1" applyFont="1" applyFill="1" applyBorder="1" applyProtection="1"/>
    <xf numFmtId="0" fontId="17" fillId="0" borderId="0" xfId="0" applyFont="1" applyFill="1" applyBorder="1" applyAlignment="1" applyProtection="1">
      <alignment horizontal="center" vertical="center" wrapText="1"/>
    </xf>
    <xf numFmtId="0" fontId="7" fillId="0" borderId="0" xfId="0" applyFont="1" applyFill="1" applyBorder="1" applyProtection="1"/>
    <xf numFmtId="0" fontId="7" fillId="0" borderId="0" xfId="0" applyFont="1" applyFill="1" applyBorder="1" applyAlignment="1" applyProtection="1">
      <alignment horizontal="center" vertical="center"/>
    </xf>
    <xf numFmtId="0" fontId="7" fillId="0" borderId="0" xfId="0" applyNumberFormat="1" applyFont="1" applyFill="1" applyBorder="1" applyProtection="1"/>
    <xf numFmtId="0" fontId="7" fillId="0" borderId="1" xfId="0" applyFont="1" applyFill="1" applyBorder="1" applyAlignment="1" applyProtection="1">
      <alignment wrapText="1"/>
    </xf>
    <xf numFmtId="43" fontId="7" fillId="14" borderId="1" xfId="1" applyFont="1" applyFill="1" applyBorder="1" applyProtection="1">
      <protection locked="0"/>
    </xf>
    <xf numFmtId="43" fontId="7" fillId="2" borderId="1" xfId="1" applyFont="1" applyFill="1" applyBorder="1" applyProtection="1">
      <protection locked="0"/>
    </xf>
    <xf numFmtId="43" fontId="7" fillId="0" borderId="0" xfId="1" applyFont="1" applyProtection="1">
      <protection locked="0"/>
    </xf>
    <xf numFmtId="43" fontId="7" fillId="4" borderId="0" xfId="1" applyFont="1" applyFill="1" applyProtection="1">
      <protection locked="0"/>
    </xf>
    <xf numFmtId="43" fontId="7" fillId="0" borderId="0" xfId="1" applyFont="1" applyFill="1" applyProtection="1">
      <protection locked="0"/>
    </xf>
    <xf numFmtId="43" fontId="7" fillId="0" borderId="0" xfId="1" applyFont="1" applyFill="1" applyBorder="1" applyProtection="1">
      <protection locked="0"/>
    </xf>
    <xf numFmtId="43" fontId="18" fillId="2" borderId="1" xfId="1" applyFont="1" applyFill="1" applyBorder="1" applyProtection="1">
      <protection locked="0"/>
    </xf>
    <xf numFmtId="0" fontId="24" fillId="0" borderId="0" xfId="0" applyFont="1"/>
    <xf numFmtId="0" fontId="7" fillId="4" borderId="1" xfId="0" applyFont="1" applyFill="1" applyBorder="1" applyProtection="1"/>
    <xf numFmtId="0" fontId="7" fillId="0" borderId="0" xfId="0" applyFont="1" applyAlignment="1">
      <alignment horizontal="left" vertical="top" wrapText="1"/>
    </xf>
    <xf numFmtId="0" fontId="7" fillId="3" borderId="0" xfId="0" applyFont="1" applyFill="1" applyAlignment="1">
      <alignment horizontal="left" vertical="top" wrapText="1"/>
    </xf>
    <xf numFmtId="0" fontId="6" fillId="11" borderId="0" xfId="0" applyFont="1" applyFill="1" applyAlignment="1">
      <alignment horizontal="center" vertical="center" wrapText="1"/>
    </xf>
    <xf numFmtId="0" fontId="18" fillId="0" borderId="0" xfId="0" applyFont="1" applyFill="1" applyAlignment="1">
      <alignment horizontal="left" vertical="top" wrapText="1"/>
    </xf>
    <xf numFmtId="0" fontId="7" fillId="0" borderId="0" xfId="0" applyFont="1" applyFill="1" applyAlignment="1">
      <alignment horizontal="left" vertical="top" wrapText="1"/>
    </xf>
    <xf numFmtId="0" fontId="16" fillId="8" borderId="2" xfId="0" applyFont="1" applyFill="1" applyBorder="1" applyAlignment="1" applyProtection="1">
      <alignment horizontal="center" vertical="center" wrapText="1"/>
    </xf>
    <xf numFmtId="0" fontId="17" fillId="7" borderId="1" xfId="0" applyFont="1" applyFill="1" applyBorder="1" applyAlignment="1" applyProtection="1">
      <alignment horizontal="center" vertical="center" wrapText="1"/>
    </xf>
    <xf numFmtId="0" fontId="17" fillId="7" borderId="9" xfId="0" applyFont="1" applyFill="1" applyBorder="1" applyAlignment="1" applyProtection="1">
      <alignment horizontal="center" vertical="center" wrapText="1"/>
    </xf>
    <xf numFmtId="0" fontId="17" fillId="7" borderId="11" xfId="0" applyFont="1" applyFill="1" applyBorder="1" applyAlignment="1" applyProtection="1">
      <alignment horizontal="center" vertical="center" wrapText="1"/>
    </xf>
    <xf numFmtId="0" fontId="17" fillId="7" borderId="10" xfId="0" applyFont="1" applyFill="1" applyBorder="1" applyAlignment="1" applyProtection="1">
      <alignment horizontal="center" vertical="center" wrapText="1"/>
    </xf>
    <xf numFmtId="0" fontId="16" fillId="5" borderId="2" xfId="0" applyFont="1" applyFill="1" applyBorder="1" applyAlignment="1" applyProtection="1">
      <alignment horizontal="center" wrapText="1"/>
    </xf>
    <xf numFmtId="0" fontId="16" fillId="8" borderId="0" xfId="0" applyFont="1" applyFill="1" applyAlignment="1" applyProtection="1">
      <alignment horizontal="center" vertical="center"/>
    </xf>
    <xf numFmtId="0" fontId="16" fillId="6" borderId="0" xfId="0" applyFont="1" applyFill="1" applyBorder="1" applyAlignment="1" applyProtection="1">
      <alignment horizontal="center" vertical="center" wrapText="1"/>
    </xf>
  </cellXfs>
  <cellStyles count="3">
    <cellStyle name="Milliers" xfId="1" builtinId="3"/>
    <cellStyle name="Normal" xfId="0" builtinId="0"/>
    <cellStyle name="Standard_GF-Rechnung-Beispiel HRM2 9.11.09" xfId="2" xr:uid="{178ABBBC-4927-480F-8147-7413B42AD50E}"/>
  </cellStyles>
  <dxfs count="4">
    <dxf>
      <fill>
        <patternFill>
          <bgColor theme="9" tint="0.79998168889431442"/>
        </patternFill>
      </fill>
    </dxf>
    <dxf>
      <font>
        <condense val="0"/>
        <extend val="0"/>
        <color indexed="9"/>
      </font>
      <fill>
        <patternFill>
          <bgColor indexed="10"/>
        </patternFill>
      </fill>
    </dxf>
    <dxf>
      <fill>
        <patternFill>
          <bgColor theme="9" tint="0.79998168889431442"/>
        </patternFill>
      </fill>
    </dxf>
    <dxf>
      <font>
        <condense val="0"/>
        <extend val="0"/>
        <color indexed="9"/>
      </font>
      <fill>
        <patternFill>
          <bgColor indexed="10"/>
        </patternFill>
      </fill>
    </dxf>
  </dxfs>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8</xdr:row>
      <xdr:rowOff>46743</xdr:rowOff>
    </xdr:from>
    <xdr:to>
      <xdr:col>10</xdr:col>
      <xdr:colOff>606137</xdr:colOff>
      <xdr:row>12</xdr:row>
      <xdr:rowOff>85480</xdr:rowOff>
    </xdr:to>
    <xdr:pic>
      <xdr:nvPicPr>
        <xdr:cNvPr id="2" name="Image 1">
          <a:extLst>
            <a:ext uri="{FF2B5EF4-FFF2-40B4-BE49-F238E27FC236}">
              <a16:creationId xmlns:a16="http://schemas.microsoft.com/office/drawing/2014/main" id="{37A230A8-129D-D0D4-FA6A-573C777D74AD}"/>
            </a:ext>
          </a:extLst>
        </xdr:cNvPr>
        <xdr:cNvPicPr>
          <a:picLocks noChangeAspect="1"/>
        </xdr:cNvPicPr>
      </xdr:nvPicPr>
      <xdr:blipFill>
        <a:blip xmlns:r="http://schemas.openxmlformats.org/officeDocument/2006/relationships" r:embed="rId1"/>
        <a:stretch>
          <a:fillRect/>
        </a:stretch>
      </xdr:blipFill>
      <xdr:spPr>
        <a:xfrm>
          <a:off x="1" y="4214652"/>
          <a:ext cx="7637318" cy="754555"/>
        </a:xfrm>
        <a:prstGeom prst="rect">
          <a:avLst/>
        </a:prstGeom>
      </xdr:spPr>
    </xdr:pic>
    <xdr:clientData/>
  </xdr:twoCellAnchor>
  <xdr:twoCellAnchor>
    <xdr:from>
      <xdr:col>1</xdr:col>
      <xdr:colOff>536864</xdr:colOff>
      <xdr:row>10</xdr:row>
      <xdr:rowOff>149878</xdr:rowOff>
    </xdr:from>
    <xdr:to>
      <xdr:col>10</xdr:col>
      <xdr:colOff>311727</xdr:colOff>
      <xdr:row>12</xdr:row>
      <xdr:rowOff>89198</xdr:rowOff>
    </xdr:to>
    <xdr:sp macro="" textlink="">
      <xdr:nvSpPr>
        <xdr:cNvPr id="4" name="Rectangle 3">
          <a:extLst>
            <a:ext uri="{FF2B5EF4-FFF2-40B4-BE49-F238E27FC236}">
              <a16:creationId xmlns:a16="http://schemas.microsoft.com/office/drawing/2014/main" id="{51363411-58AE-43C8-BFBA-D63340ACFB3C}"/>
            </a:ext>
          </a:extLst>
        </xdr:cNvPr>
        <xdr:cNvSpPr/>
      </xdr:nvSpPr>
      <xdr:spPr>
        <a:xfrm>
          <a:off x="744682" y="4410151"/>
          <a:ext cx="6321136" cy="303002"/>
        </a:xfrm>
        <a:prstGeom prst="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clientData/>
  </xdr:twoCellAnchor>
  <xdr:twoCellAnchor>
    <xdr:from>
      <xdr:col>2</xdr:col>
      <xdr:colOff>57727</xdr:colOff>
      <xdr:row>6</xdr:row>
      <xdr:rowOff>1420091</xdr:rowOff>
    </xdr:from>
    <xdr:to>
      <xdr:col>8</xdr:col>
      <xdr:colOff>501651</xdr:colOff>
      <xdr:row>11</xdr:row>
      <xdr:rowOff>55996</xdr:rowOff>
    </xdr:to>
    <xdr:cxnSp macro="">
      <xdr:nvCxnSpPr>
        <xdr:cNvPr id="7" name="Connecteur droit avec flèche 6">
          <a:extLst>
            <a:ext uri="{FF2B5EF4-FFF2-40B4-BE49-F238E27FC236}">
              <a16:creationId xmlns:a16="http://schemas.microsoft.com/office/drawing/2014/main" id="{8F330F1C-3A3E-439A-A1B3-26108D54483E}"/>
            </a:ext>
          </a:extLst>
        </xdr:cNvPr>
        <xdr:cNvCxnSpPr/>
      </xdr:nvCxnSpPr>
      <xdr:spPr>
        <a:xfrm>
          <a:off x="1039091" y="3827318"/>
          <a:ext cx="4981287" cy="933451"/>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170295</xdr:colOff>
      <xdr:row>6</xdr:row>
      <xdr:rowOff>1425863</xdr:rowOff>
    </xdr:from>
    <xdr:to>
      <xdr:col>8</xdr:col>
      <xdr:colOff>427182</xdr:colOff>
      <xdr:row>11</xdr:row>
      <xdr:rowOff>161636</xdr:rowOff>
    </xdr:to>
    <xdr:cxnSp macro="">
      <xdr:nvCxnSpPr>
        <xdr:cNvPr id="8" name="Connecteur droit avec flèche 7">
          <a:extLst>
            <a:ext uri="{FF2B5EF4-FFF2-40B4-BE49-F238E27FC236}">
              <a16:creationId xmlns:a16="http://schemas.microsoft.com/office/drawing/2014/main" id="{8D4D120E-8153-4505-8E0B-126955F58AF8}"/>
            </a:ext>
          </a:extLst>
        </xdr:cNvPr>
        <xdr:cNvCxnSpPr/>
      </xdr:nvCxnSpPr>
      <xdr:spPr>
        <a:xfrm>
          <a:off x="2664113" y="3833090"/>
          <a:ext cx="3281796" cy="1033319"/>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11</xdr:col>
      <xdr:colOff>390524</xdr:colOff>
      <xdr:row>0</xdr:row>
      <xdr:rowOff>0</xdr:rowOff>
    </xdr:from>
    <xdr:to>
      <xdr:col>13</xdr:col>
      <xdr:colOff>361949</xdr:colOff>
      <xdr:row>4</xdr:row>
      <xdr:rowOff>200025</xdr:rowOff>
    </xdr:to>
    <xdr:pic>
      <xdr:nvPicPr>
        <xdr:cNvPr id="3" name="Image 2">
          <a:extLst>
            <a:ext uri="{FF2B5EF4-FFF2-40B4-BE49-F238E27FC236}">
              <a16:creationId xmlns:a16="http://schemas.microsoft.com/office/drawing/2014/main" id="{383DE76B-15E9-20FE-63DC-2970F73B95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839074" y="0"/>
          <a:ext cx="1419225" cy="14192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0</xdr:row>
      <xdr:rowOff>95250</xdr:rowOff>
    </xdr:from>
    <xdr:to>
      <xdr:col>9</xdr:col>
      <xdr:colOff>523875</xdr:colOff>
      <xdr:row>6</xdr:row>
      <xdr:rowOff>219075</xdr:rowOff>
    </xdr:to>
    <xdr:pic>
      <xdr:nvPicPr>
        <xdr:cNvPr id="2" name="Image 1">
          <a:extLst>
            <a:ext uri="{FF2B5EF4-FFF2-40B4-BE49-F238E27FC236}">
              <a16:creationId xmlns:a16="http://schemas.microsoft.com/office/drawing/2014/main" id="{DA672A2E-8E59-485F-9E68-A18C09E6EE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63125" y="95250"/>
          <a:ext cx="1419225" cy="1419225"/>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60370-1384-4A98-B477-D7BA3EAD6283}">
  <sheetPr codeName="Feuil1"/>
  <dimension ref="A1:O23"/>
  <sheetViews>
    <sheetView showGridLines="0" tabSelected="1" zoomScaleNormal="100" workbookViewId="0">
      <selection sqref="A1:K1"/>
    </sheetView>
  </sheetViews>
  <sheetFormatPr baseColWidth="10" defaultColWidth="10.85546875" defaultRowHeight="14.25" x14ac:dyDescent="0.2"/>
  <cols>
    <col min="1" max="1" width="3.140625" style="9" customWidth="1"/>
    <col min="2" max="8" width="10.85546875" style="8"/>
    <col min="9" max="16384" width="10.85546875" style="5"/>
  </cols>
  <sheetData>
    <row r="1" spans="1:15" ht="21" customHeight="1" x14ac:dyDescent="0.2">
      <c r="A1" s="104" t="s">
        <v>65</v>
      </c>
      <c r="B1" s="104"/>
      <c r="C1" s="104"/>
      <c r="D1" s="104"/>
      <c r="E1" s="104"/>
      <c r="F1" s="104"/>
      <c r="G1" s="104"/>
      <c r="H1" s="104"/>
      <c r="I1" s="104"/>
      <c r="J1" s="104"/>
      <c r="K1" s="104"/>
    </row>
    <row r="3" spans="1:15" ht="47.1" customHeight="1" x14ac:dyDescent="0.2">
      <c r="A3" s="6" t="s">
        <v>5</v>
      </c>
      <c r="B3" s="102" t="s">
        <v>71</v>
      </c>
      <c r="C3" s="102"/>
      <c r="D3" s="102"/>
      <c r="E3" s="102"/>
      <c r="F3" s="102"/>
      <c r="G3" s="102"/>
      <c r="H3" s="102"/>
      <c r="I3" s="102"/>
      <c r="J3" s="102"/>
      <c r="K3" s="102"/>
    </row>
    <row r="4" spans="1:15" x14ac:dyDescent="0.2">
      <c r="A4" s="6"/>
      <c r="B4" s="56"/>
      <c r="C4" s="56"/>
      <c r="D4" s="56"/>
      <c r="E4" s="56"/>
      <c r="F4" s="56"/>
      <c r="G4" s="56"/>
      <c r="H4" s="56"/>
    </row>
    <row r="5" spans="1:15" ht="79.5" customHeight="1" x14ac:dyDescent="0.2">
      <c r="A5" s="6" t="s">
        <v>6</v>
      </c>
      <c r="B5" s="105" t="s">
        <v>104</v>
      </c>
      <c r="C5" s="105"/>
      <c r="D5" s="105"/>
      <c r="E5" s="105"/>
      <c r="F5" s="105"/>
      <c r="G5" s="105"/>
      <c r="H5" s="105"/>
      <c r="I5" s="105"/>
      <c r="J5" s="105"/>
      <c r="K5" s="105"/>
    </row>
    <row r="6" spans="1:15" x14ac:dyDescent="0.2">
      <c r="A6" s="7"/>
    </row>
    <row r="7" spans="1:15" ht="129" customHeight="1" x14ac:dyDescent="0.2">
      <c r="A7" s="6" t="s">
        <v>7</v>
      </c>
      <c r="B7" s="106" t="s">
        <v>103</v>
      </c>
      <c r="C7" s="106"/>
      <c r="D7" s="106"/>
      <c r="E7" s="106"/>
      <c r="F7" s="106"/>
      <c r="G7" s="106"/>
      <c r="H7" s="106"/>
      <c r="I7" s="106"/>
      <c r="J7" s="106"/>
      <c r="K7" s="106"/>
      <c r="L7" s="61"/>
      <c r="M7" s="33"/>
    </row>
    <row r="8" spans="1:15" ht="9.6" customHeight="1" x14ac:dyDescent="0.2">
      <c r="A8" s="6"/>
      <c r="B8" s="62"/>
      <c r="C8" s="62"/>
      <c r="D8" s="62"/>
      <c r="E8" s="62"/>
      <c r="F8" s="62"/>
      <c r="G8" s="62"/>
      <c r="H8" s="62"/>
      <c r="I8" s="62"/>
      <c r="J8" s="62"/>
      <c r="K8" s="62"/>
      <c r="L8" s="61"/>
      <c r="M8" s="33"/>
    </row>
    <row r="10" spans="1:15" x14ac:dyDescent="0.2">
      <c r="B10" s="10"/>
      <c r="C10" s="10"/>
    </row>
    <row r="11" spans="1:15" x14ac:dyDescent="0.2">
      <c r="B11" s="10"/>
      <c r="C11" s="10"/>
    </row>
    <row r="12" spans="1:15" x14ac:dyDescent="0.2">
      <c r="B12" s="10"/>
      <c r="C12" s="10"/>
    </row>
    <row r="13" spans="1:15" x14ac:dyDescent="0.2">
      <c r="B13" s="10"/>
      <c r="C13" s="10"/>
      <c r="L13" s="58"/>
      <c r="M13" s="58"/>
      <c r="N13" s="58"/>
      <c r="O13" s="58"/>
    </row>
    <row r="14" spans="1:15" x14ac:dyDescent="0.2">
      <c r="B14" s="10"/>
      <c r="C14" s="10"/>
    </row>
    <row r="16" spans="1:15" ht="79.5" customHeight="1" x14ac:dyDescent="0.2">
      <c r="A16" s="6" t="s">
        <v>8</v>
      </c>
      <c r="B16" s="102" t="s">
        <v>90</v>
      </c>
      <c r="C16" s="102"/>
      <c r="D16" s="102"/>
      <c r="E16" s="102"/>
      <c r="F16" s="102"/>
      <c r="G16" s="102"/>
      <c r="H16" s="102"/>
      <c r="I16" s="102"/>
      <c r="J16" s="102"/>
      <c r="K16" s="102"/>
    </row>
    <row r="18" spans="1:11" ht="44.45" customHeight="1" x14ac:dyDescent="0.2">
      <c r="A18" s="6" t="s">
        <v>9</v>
      </c>
      <c r="B18" s="103" t="s">
        <v>99</v>
      </c>
      <c r="C18" s="103"/>
      <c r="D18" s="103"/>
      <c r="E18" s="103"/>
      <c r="F18" s="103"/>
      <c r="G18" s="103"/>
      <c r="H18" s="103"/>
      <c r="I18" s="103"/>
      <c r="J18" s="103"/>
      <c r="K18" s="103"/>
    </row>
    <row r="20" spans="1:11" ht="57.95" customHeight="1" x14ac:dyDescent="0.2">
      <c r="A20" s="79" t="s">
        <v>97</v>
      </c>
      <c r="B20" s="102" t="s">
        <v>100</v>
      </c>
      <c r="C20" s="102"/>
      <c r="D20" s="102"/>
      <c r="E20" s="102"/>
      <c r="F20" s="102"/>
      <c r="G20" s="102"/>
      <c r="H20" s="102"/>
      <c r="I20" s="102"/>
      <c r="J20" s="102"/>
      <c r="K20" s="102"/>
    </row>
    <row r="22" spans="1:11" x14ac:dyDescent="0.2">
      <c r="A22" s="79" t="s">
        <v>101</v>
      </c>
      <c r="B22" s="102" t="s">
        <v>102</v>
      </c>
      <c r="C22" s="102"/>
      <c r="D22" s="102"/>
      <c r="E22" s="102"/>
      <c r="F22" s="102"/>
      <c r="G22" s="102"/>
      <c r="H22" s="102"/>
      <c r="I22" s="102"/>
      <c r="J22" s="102"/>
      <c r="K22" s="102"/>
    </row>
    <row r="23" spans="1:11" x14ac:dyDescent="0.2">
      <c r="C23" s="59"/>
      <c r="D23" s="59"/>
      <c r="E23" s="59"/>
      <c r="F23" s="59"/>
      <c r="G23" s="59"/>
      <c r="H23" s="59"/>
      <c r="I23" s="58"/>
      <c r="J23" s="58"/>
    </row>
  </sheetData>
  <mergeCells count="8">
    <mergeCell ref="B20:K20"/>
    <mergeCell ref="B22:K22"/>
    <mergeCell ref="B18:K18"/>
    <mergeCell ref="B16:K16"/>
    <mergeCell ref="A1:K1"/>
    <mergeCell ref="B3:K3"/>
    <mergeCell ref="B5:K5"/>
    <mergeCell ref="B7:K7"/>
  </mergeCells>
  <pageMargins left="0.70866141732283472" right="0.70866141732283472" top="0.74803149606299213" bottom="0.74803149606299213" header="0.31496062992125984" footer="0.31496062992125984"/>
  <pageSetup paperSize="9" scale="78" orientation="portrait" r:id="rId1"/>
  <headerFooter>
    <oddFooter>&amp;C&amp;F&amp;R&amp;D</oddFooter>
  </headerFooter>
  <colBreaks count="1" manualBreakCount="1">
    <brk id="11" max="1048575" man="1"/>
  </colBreaks>
  <ignoredErrors>
    <ignoredError sqref="A5 A3 A7 A16:A18 A20 A2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35985-B3F6-475E-8394-3E8E218CA92A}">
  <sheetPr codeName="Feuil2">
    <pageSetUpPr fitToPage="1"/>
  </sheetPr>
  <dimension ref="A1:T68"/>
  <sheetViews>
    <sheetView showGridLines="0" zoomScaleNormal="100" workbookViewId="0">
      <selection sqref="A1:F1"/>
    </sheetView>
  </sheetViews>
  <sheetFormatPr baseColWidth="10" defaultColWidth="10.85546875" defaultRowHeight="15" x14ac:dyDescent="0.25"/>
  <cols>
    <col min="1" max="1" width="11.85546875" style="27" customWidth="1"/>
    <col min="2" max="2" width="10.5703125" style="5" customWidth="1"/>
    <col min="3" max="3" width="7.42578125" style="69" customWidth="1"/>
    <col min="4" max="4" width="80.5703125" style="5" bestFit="1" customWidth="1"/>
    <col min="5" max="6" width="15.7109375" style="20" customWidth="1"/>
    <col min="7" max="7" width="2.85546875" style="21" customWidth="1"/>
    <col min="8" max="8" width="4.28515625" style="5" customWidth="1"/>
    <col min="9" max="12" width="10.85546875" style="5" customWidth="1"/>
    <col min="13" max="16384" width="10.85546875" style="5"/>
  </cols>
  <sheetData>
    <row r="1" spans="1:13" ht="19.5" customHeight="1" x14ac:dyDescent="0.2">
      <c r="A1" s="104" t="s">
        <v>64</v>
      </c>
      <c r="B1" s="104"/>
      <c r="C1" s="104"/>
      <c r="D1" s="104"/>
      <c r="E1" s="104"/>
      <c r="F1" s="104"/>
      <c r="G1" s="71"/>
      <c r="H1" s="11"/>
      <c r="I1" s="11"/>
      <c r="J1" s="11"/>
    </row>
    <row r="2" spans="1:13" s="13" customFormat="1" ht="18" x14ac:dyDescent="0.25">
      <c r="A2" s="12"/>
      <c r="B2" s="12"/>
      <c r="C2" s="65"/>
      <c r="D2" s="12"/>
      <c r="E2" s="12"/>
      <c r="F2" s="12"/>
      <c r="G2" s="14"/>
    </row>
    <row r="3" spans="1:13" s="13" customFormat="1" ht="18" x14ac:dyDescent="0.25">
      <c r="A3" s="15" t="s">
        <v>61</v>
      </c>
      <c r="B3" s="16"/>
      <c r="C3" s="66"/>
      <c r="D3" s="57" t="s">
        <v>62</v>
      </c>
      <c r="E3" s="12"/>
      <c r="F3" s="12"/>
      <c r="G3" s="14"/>
    </row>
    <row r="4" spans="1:13" x14ac:dyDescent="0.2">
      <c r="A4" s="17"/>
      <c r="B4" s="18"/>
      <c r="C4" s="67"/>
      <c r="D4" s="19"/>
    </row>
    <row r="5" spans="1:13" ht="15.75" x14ac:dyDescent="0.2">
      <c r="A5" s="22" t="s">
        <v>63</v>
      </c>
      <c r="B5" s="18"/>
      <c r="C5" s="67"/>
      <c r="D5" s="57">
        <v>2024</v>
      </c>
    </row>
    <row r="6" spans="1:13" ht="15.75" x14ac:dyDescent="0.25">
      <c r="A6" s="22"/>
      <c r="B6" s="18"/>
      <c r="C6" s="67"/>
      <c r="D6" s="23"/>
      <c r="F6" s="72"/>
    </row>
    <row r="7" spans="1:13" ht="31.5" x14ac:dyDescent="0.25">
      <c r="A7" s="24" t="s">
        <v>15</v>
      </c>
      <c r="B7" s="24" t="s">
        <v>0</v>
      </c>
      <c r="C7" s="25" t="s">
        <v>41</v>
      </c>
      <c r="D7" s="25" t="s">
        <v>1</v>
      </c>
      <c r="E7" s="26" t="str">
        <f>"31.12."&amp;D5</f>
        <v>31.12.2024</v>
      </c>
      <c r="F7" s="26" t="str">
        <f>"31.12."&amp;D5-1</f>
        <v>31.12.2023</v>
      </c>
      <c r="G7" s="28" t="s">
        <v>59</v>
      </c>
    </row>
    <row r="8" spans="1:13" x14ac:dyDescent="0.25">
      <c r="B8" s="29"/>
      <c r="C8" s="68"/>
      <c r="D8" s="27"/>
      <c r="E8" s="30"/>
      <c r="F8" s="30"/>
      <c r="M8" s="33"/>
    </row>
    <row r="9" spans="1:13" ht="14.25" x14ac:dyDescent="0.2">
      <c r="A9" s="112" t="s">
        <v>16</v>
      </c>
      <c r="B9" s="80">
        <v>9000</v>
      </c>
      <c r="C9" s="81"/>
      <c r="D9" s="80" t="s">
        <v>2</v>
      </c>
      <c r="E9" s="93">
        <v>1000000</v>
      </c>
      <c r="F9" s="94"/>
      <c r="G9" s="21" t="str">
        <f>LOWER(CHAR(ROW(A65)))</f>
        <v>a</v>
      </c>
      <c r="M9" s="34"/>
    </row>
    <row r="10" spans="1:13" ht="14.25" x14ac:dyDescent="0.2">
      <c r="A10" s="112"/>
      <c r="B10" s="80">
        <v>9001</v>
      </c>
      <c r="C10" s="81"/>
      <c r="D10" s="80" t="s">
        <v>3</v>
      </c>
      <c r="E10" s="93">
        <v>0</v>
      </c>
      <c r="F10" s="94"/>
      <c r="G10" s="21" t="str">
        <f>LOWER(CHAR(ROW(A66)))</f>
        <v>b</v>
      </c>
      <c r="M10" s="34"/>
    </row>
    <row r="11" spans="1:13" x14ac:dyDescent="0.25">
      <c r="A11" s="82"/>
      <c r="B11" s="83"/>
      <c r="C11" s="84"/>
      <c r="D11" s="83"/>
      <c r="E11" s="95"/>
      <c r="F11" s="96"/>
      <c r="M11" s="34"/>
    </row>
    <row r="12" spans="1:13" ht="14.45" customHeight="1" x14ac:dyDescent="0.2">
      <c r="A12" s="114" t="s">
        <v>17</v>
      </c>
      <c r="B12" s="80">
        <v>33</v>
      </c>
      <c r="C12" s="81"/>
      <c r="D12" s="80" t="s">
        <v>4</v>
      </c>
      <c r="E12" s="93">
        <v>3443701.54</v>
      </c>
      <c r="F12" s="94"/>
      <c r="G12" s="21" t="str">
        <f>LOWER(CHAR(ROW(A67)))</f>
        <v>c</v>
      </c>
      <c r="H12" s="33"/>
      <c r="M12" s="34"/>
    </row>
    <row r="13" spans="1:13" ht="14.25" x14ac:dyDescent="0.2">
      <c r="A13" s="114"/>
      <c r="B13" s="80">
        <v>366</v>
      </c>
      <c r="C13" s="81"/>
      <c r="D13" s="80" t="s">
        <v>10</v>
      </c>
      <c r="E13" s="93"/>
      <c r="F13" s="94"/>
      <c r="G13" s="21" t="str">
        <f t="shared" ref="G13:G20" si="0">LOWER(CHAR(ROW(A68)))</f>
        <v>d</v>
      </c>
      <c r="H13" s="33"/>
      <c r="M13" s="34"/>
    </row>
    <row r="14" spans="1:13" ht="14.25" x14ac:dyDescent="0.2">
      <c r="A14" s="114"/>
      <c r="B14" s="80">
        <v>389</v>
      </c>
      <c r="C14" s="81"/>
      <c r="D14" s="80" t="s">
        <v>92</v>
      </c>
      <c r="E14" s="93"/>
      <c r="F14" s="94"/>
      <c r="G14" s="21" t="str">
        <f t="shared" si="0"/>
        <v>e</v>
      </c>
      <c r="H14" s="33"/>
      <c r="M14" s="34"/>
    </row>
    <row r="15" spans="1:13" ht="14.25" x14ac:dyDescent="0.2">
      <c r="A15" s="114"/>
      <c r="B15" s="80">
        <v>489</v>
      </c>
      <c r="C15" s="81"/>
      <c r="D15" s="80" t="s">
        <v>93</v>
      </c>
      <c r="E15" s="93"/>
      <c r="F15" s="94"/>
      <c r="G15" s="21" t="str">
        <f t="shared" si="0"/>
        <v>f</v>
      </c>
      <c r="H15" s="33"/>
      <c r="M15" s="34"/>
    </row>
    <row r="16" spans="1:13" ht="14.25" x14ac:dyDescent="0.2">
      <c r="A16" s="114"/>
      <c r="B16" s="80">
        <v>3410</v>
      </c>
      <c r="C16" s="81"/>
      <c r="D16" s="80" t="s">
        <v>11</v>
      </c>
      <c r="E16" s="93"/>
      <c r="F16" s="94"/>
      <c r="G16" s="21" t="str">
        <f t="shared" si="0"/>
        <v>g</v>
      </c>
      <c r="H16" s="33"/>
      <c r="I16" s="61"/>
      <c r="J16" s="61"/>
      <c r="K16" s="61"/>
      <c r="M16" s="34"/>
    </row>
    <row r="17" spans="1:20" ht="14.25" x14ac:dyDescent="0.2">
      <c r="A17" s="114"/>
      <c r="B17" s="80">
        <v>4410</v>
      </c>
      <c r="C17" s="81"/>
      <c r="D17" s="80" t="s">
        <v>12</v>
      </c>
      <c r="E17" s="93"/>
      <c r="F17" s="94"/>
      <c r="G17" s="21" t="str">
        <f t="shared" si="0"/>
        <v>h</v>
      </c>
      <c r="H17" s="33"/>
      <c r="M17" s="34"/>
    </row>
    <row r="18" spans="1:20" ht="14.25" x14ac:dyDescent="0.2">
      <c r="A18" s="114"/>
      <c r="B18" s="80">
        <v>3411</v>
      </c>
      <c r="C18" s="81"/>
      <c r="D18" s="80" t="s">
        <v>13</v>
      </c>
      <c r="E18" s="93"/>
      <c r="F18" s="94"/>
      <c r="G18" s="21" t="str">
        <f t="shared" si="0"/>
        <v>i</v>
      </c>
      <c r="H18" s="33"/>
      <c r="M18" s="21"/>
    </row>
    <row r="19" spans="1:20" ht="14.45" customHeight="1" x14ac:dyDescent="0.2">
      <c r="A19" s="114"/>
      <c r="B19" s="80">
        <v>4411</v>
      </c>
      <c r="C19" s="81"/>
      <c r="D19" s="80" t="s">
        <v>78</v>
      </c>
      <c r="E19" s="93"/>
      <c r="F19" s="94"/>
      <c r="G19" s="21" t="str">
        <f t="shared" si="0"/>
        <v>j</v>
      </c>
      <c r="H19" s="33"/>
      <c r="I19" s="31"/>
      <c r="J19" s="31"/>
      <c r="K19" s="31"/>
      <c r="L19" s="31"/>
      <c r="M19" s="32"/>
      <c r="N19" s="31"/>
      <c r="O19" s="31"/>
      <c r="P19" s="31"/>
      <c r="Q19" s="31"/>
      <c r="R19" s="31"/>
      <c r="S19" s="31"/>
      <c r="T19" s="31"/>
    </row>
    <row r="20" spans="1:20" ht="14.25" x14ac:dyDescent="0.2">
      <c r="A20" s="114"/>
      <c r="B20" s="80">
        <v>344</v>
      </c>
      <c r="C20" s="81"/>
      <c r="D20" s="80" t="s">
        <v>14</v>
      </c>
      <c r="E20" s="93"/>
      <c r="F20" s="94"/>
      <c r="G20" s="21" t="str">
        <f t="shared" si="0"/>
        <v>k</v>
      </c>
      <c r="H20" s="33"/>
      <c r="I20" s="33"/>
      <c r="M20" s="21"/>
    </row>
    <row r="21" spans="1:20" s="33" customFormat="1" x14ac:dyDescent="0.2">
      <c r="A21" s="85"/>
      <c r="B21" s="83"/>
      <c r="C21" s="84"/>
      <c r="D21" s="83"/>
      <c r="E21" s="97"/>
      <c r="F21" s="97"/>
      <c r="M21" s="34"/>
    </row>
    <row r="22" spans="1:20" ht="14.25" x14ac:dyDescent="0.2">
      <c r="A22" s="113" t="s">
        <v>18</v>
      </c>
      <c r="B22" s="80">
        <v>100</v>
      </c>
      <c r="C22" s="81"/>
      <c r="D22" s="80" t="s">
        <v>19</v>
      </c>
      <c r="E22" s="93">
        <f>8224867.04+228533.19</f>
        <v>8453400.2300000004</v>
      </c>
      <c r="F22" s="93">
        <v>11154243.689999999</v>
      </c>
      <c r="G22" s="21" t="str">
        <f>LOWER(CHAR(ROW(A76)))</f>
        <v>l</v>
      </c>
      <c r="H22" s="33"/>
      <c r="M22" s="34"/>
    </row>
    <row r="23" spans="1:20" ht="14.25" x14ac:dyDescent="0.2">
      <c r="A23" s="113"/>
      <c r="B23" s="80">
        <v>1009</v>
      </c>
      <c r="C23" s="81"/>
      <c r="D23" s="80" t="s">
        <v>20</v>
      </c>
      <c r="E23" s="93"/>
      <c r="F23" s="93"/>
      <c r="G23" s="21" t="str">
        <f t="shared" ref="G23:G35" si="1">LOWER(CHAR(ROW(A77)))</f>
        <v>m</v>
      </c>
      <c r="H23" s="33"/>
      <c r="M23" s="34"/>
    </row>
    <row r="24" spans="1:20" ht="14.25" x14ac:dyDescent="0.2">
      <c r="A24" s="113"/>
      <c r="B24" s="80">
        <v>101</v>
      </c>
      <c r="C24" s="81"/>
      <c r="D24" s="80" t="s">
        <v>21</v>
      </c>
      <c r="E24" s="93">
        <v>8192159.9700000007</v>
      </c>
      <c r="F24" s="93">
        <v>5772332.1500000004</v>
      </c>
      <c r="G24" s="21" t="str">
        <f t="shared" si="1"/>
        <v>n</v>
      </c>
      <c r="H24" s="33"/>
      <c r="M24" s="34"/>
    </row>
    <row r="25" spans="1:20" ht="14.25" x14ac:dyDescent="0.2">
      <c r="A25" s="113"/>
      <c r="B25" s="80">
        <v>104</v>
      </c>
      <c r="C25" s="81"/>
      <c r="D25" s="80" t="s">
        <v>22</v>
      </c>
      <c r="E25" s="93">
        <v>16000.7</v>
      </c>
      <c r="F25" s="93">
        <v>26589.15</v>
      </c>
      <c r="G25" s="21" t="str">
        <f t="shared" si="1"/>
        <v>o</v>
      </c>
      <c r="H25" s="33"/>
      <c r="M25" s="34"/>
    </row>
    <row r="26" spans="1:20" ht="14.25" x14ac:dyDescent="0.2">
      <c r="A26" s="113"/>
      <c r="B26" s="80">
        <v>1046</v>
      </c>
      <c r="C26" s="81"/>
      <c r="D26" s="80" t="s">
        <v>23</v>
      </c>
      <c r="E26" s="93"/>
      <c r="F26" s="93"/>
      <c r="G26" s="21" t="str">
        <f t="shared" si="1"/>
        <v>p</v>
      </c>
      <c r="H26" s="33"/>
      <c r="M26" s="34"/>
    </row>
    <row r="27" spans="1:20" ht="14.25" x14ac:dyDescent="0.2">
      <c r="A27" s="113"/>
      <c r="B27" s="80">
        <v>106</v>
      </c>
      <c r="C27" s="81"/>
      <c r="D27" s="80" t="s">
        <v>24</v>
      </c>
      <c r="E27" s="93">
        <v>71272</v>
      </c>
      <c r="F27" s="93">
        <v>82953</v>
      </c>
      <c r="G27" s="21" t="str">
        <f t="shared" si="1"/>
        <v>q</v>
      </c>
      <c r="H27" s="33"/>
      <c r="M27" s="34"/>
    </row>
    <row r="28" spans="1:20" ht="14.25" x14ac:dyDescent="0.2">
      <c r="A28" s="113"/>
      <c r="B28" s="80">
        <v>1072</v>
      </c>
      <c r="C28" s="81"/>
      <c r="D28" s="80" t="s">
        <v>25</v>
      </c>
      <c r="E28" s="93"/>
      <c r="F28" s="93"/>
      <c r="G28" s="21" t="str">
        <f t="shared" si="1"/>
        <v>r</v>
      </c>
      <c r="H28" s="33"/>
      <c r="M28" s="34"/>
    </row>
    <row r="29" spans="1:20" ht="14.25" x14ac:dyDescent="0.2">
      <c r="A29" s="113"/>
      <c r="B29" s="80">
        <v>200</v>
      </c>
      <c r="C29" s="81"/>
      <c r="D29" s="80" t="s">
        <v>26</v>
      </c>
      <c r="E29" s="93">
        <v>4744343.8</v>
      </c>
      <c r="F29" s="93">
        <v>4758772.83</v>
      </c>
      <c r="G29" s="21" t="str">
        <f t="shared" si="1"/>
        <v>s</v>
      </c>
      <c r="H29" s="33"/>
      <c r="M29" s="34"/>
    </row>
    <row r="30" spans="1:20" ht="14.25" x14ac:dyDescent="0.2">
      <c r="A30" s="113"/>
      <c r="B30" s="80">
        <v>2010</v>
      </c>
      <c r="C30" s="81"/>
      <c r="D30" s="80" t="s">
        <v>27</v>
      </c>
      <c r="E30" s="93"/>
      <c r="F30" s="93"/>
      <c r="G30" s="21" t="str">
        <f t="shared" si="1"/>
        <v>t</v>
      </c>
      <c r="H30" s="33"/>
      <c r="M30" s="34"/>
    </row>
    <row r="31" spans="1:20" ht="14.25" x14ac:dyDescent="0.2">
      <c r="A31" s="113"/>
      <c r="B31" s="80">
        <v>204</v>
      </c>
      <c r="C31" s="81"/>
      <c r="D31" s="80" t="s">
        <v>28</v>
      </c>
      <c r="E31" s="93">
        <v>601604.35</v>
      </c>
      <c r="F31" s="93">
        <v>500454.6</v>
      </c>
      <c r="G31" s="21" t="str">
        <f t="shared" si="1"/>
        <v>u</v>
      </c>
      <c r="H31" s="33"/>
      <c r="M31" s="34"/>
    </row>
    <row r="32" spans="1:20" ht="14.25" x14ac:dyDescent="0.2">
      <c r="A32" s="113"/>
      <c r="B32" s="80">
        <v>2046</v>
      </c>
      <c r="C32" s="81"/>
      <c r="D32" s="80" t="s">
        <v>29</v>
      </c>
      <c r="E32" s="93"/>
      <c r="F32" s="93"/>
      <c r="G32" s="21" t="str">
        <f t="shared" si="1"/>
        <v>v</v>
      </c>
      <c r="H32" s="33"/>
      <c r="M32" s="34"/>
    </row>
    <row r="33" spans="1:13" ht="14.25" x14ac:dyDescent="0.2">
      <c r="A33" s="113"/>
      <c r="B33" s="80">
        <v>2900</v>
      </c>
      <c r="C33" s="81"/>
      <c r="D33" s="80" t="s">
        <v>91</v>
      </c>
      <c r="E33" s="93">
        <v>2625589.35</v>
      </c>
      <c r="F33" s="93">
        <v>2249456</v>
      </c>
      <c r="G33" s="21" t="str">
        <f t="shared" si="1"/>
        <v>w</v>
      </c>
      <c r="H33" s="33"/>
      <c r="M33" s="34"/>
    </row>
    <row r="34" spans="1:13" ht="14.25" x14ac:dyDescent="0.2">
      <c r="A34" s="113"/>
      <c r="B34" s="80">
        <v>2910</v>
      </c>
      <c r="C34" s="81"/>
      <c r="D34" s="80" t="s">
        <v>30</v>
      </c>
      <c r="E34" s="93">
        <v>363367.5</v>
      </c>
      <c r="F34" s="93">
        <v>363547</v>
      </c>
      <c r="G34" s="21" t="str">
        <f t="shared" si="1"/>
        <v>x</v>
      </c>
      <c r="H34" s="33"/>
      <c r="M34" s="34"/>
    </row>
    <row r="35" spans="1:13" ht="14.25" x14ac:dyDescent="0.2">
      <c r="A35" s="113"/>
      <c r="B35" s="80">
        <v>2911</v>
      </c>
      <c r="C35" s="81"/>
      <c r="D35" s="80" t="s">
        <v>31</v>
      </c>
      <c r="E35" s="93"/>
      <c r="F35" s="93"/>
      <c r="G35" s="21" t="str">
        <f t="shared" si="1"/>
        <v>y</v>
      </c>
      <c r="H35" s="33"/>
      <c r="M35" s="34"/>
    </row>
    <row r="36" spans="1:13" x14ac:dyDescent="0.25">
      <c r="A36" s="82"/>
      <c r="B36" s="83"/>
      <c r="C36" s="84"/>
      <c r="D36" s="83"/>
      <c r="E36" s="95"/>
      <c r="F36" s="96"/>
      <c r="H36" s="33"/>
      <c r="M36" s="34"/>
    </row>
    <row r="37" spans="1:13" ht="14.25" x14ac:dyDescent="0.2">
      <c r="A37" s="108" t="s">
        <v>82</v>
      </c>
      <c r="B37" s="80">
        <v>60</v>
      </c>
      <c r="C37" s="81"/>
      <c r="D37" s="86" t="s">
        <v>73</v>
      </c>
      <c r="E37" s="93"/>
      <c r="F37" s="94"/>
      <c r="G37" s="21" t="str">
        <f>LOWER(CHAR(ROW(A90)))</f>
        <v>z</v>
      </c>
      <c r="H37" s="33"/>
      <c r="M37" s="34"/>
    </row>
    <row r="38" spans="1:13" ht="14.25" x14ac:dyDescent="0.2">
      <c r="A38" s="108"/>
      <c r="B38" s="80">
        <v>62</v>
      </c>
      <c r="C38" s="81"/>
      <c r="D38" s="86" t="s">
        <v>84</v>
      </c>
      <c r="E38" s="93"/>
      <c r="F38" s="94"/>
      <c r="G38" s="34" t="str">
        <f>_xlfn.CONCAT("a",LOWER(CHAR(ROW(A65))))</f>
        <v>aa</v>
      </c>
      <c r="H38" s="33"/>
      <c r="M38" s="34"/>
    </row>
    <row r="39" spans="1:13" ht="14.45" customHeight="1" x14ac:dyDescent="0.2">
      <c r="A39" s="108"/>
      <c r="B39" s="80">
        <v>54</v>
      </c>
      <c r="C39" s="81"/>
      <c r="D39" s="80" t="s">
        <v>32</v>
      </c>
      <c r="E39" s="93"/>
      <c r="F39" s="94"/>
      <c r="G39" s="34" t="str">
        <f t="shared" ref="G39:G44" si="2">_xlfn.CONCAT("a",LOWER(CHAR(ROW(A66))))</f>
        <v>ab</v>
      </c>
      <c r="H39" s="33"/>
      <c r="M39" s="34"/>
    </row>
    <row r="40" spans="1:13" ht="14.25" x14ac:dyDescent="0.2">
      <c r="A40" s="108"/>
      <c r="B40" s="80">
        <v>64</v>
      </c>
      <c r="C40" s="81"/>
      <c r="D40" s="80" t="s">
        <v>81</v>
      </c>
      <c r="E40" s="93"/>
      <c r="F40" s="94"/>
      <c r="G40" s="34" t="str">
        <f t="shared" si="2"/>
        <v>ac</v>
      </c>
      <c r="H40" s="33"/>
      <c r="M40" s="34"/>
    </row>
    <row r="41" spans="1:13" ht="14.25" x14ac:dyDescent="0.2">
      <c r="A41" s="108"/>
      <c r="B41" s="80">
        <v>55</v>
      </c>
      <c r="C41" s="81"/>
      <c r="D41" s="80" t="s">
        <v>79</v>
      </c>
      <c r="E41" s="93"/>
      <c r="F41" s="94"/>
      <c r="G41" s="34" t="str">
        <f t="shared" si="2"/>
        <v>ad</v>
      </c>
      <c r="H41" s="33"/>
      <c r="M41" s="34"/>
    </row>
    <row r="42" spans="1:13" ht="14.25" x14ac:dyDescent="0.2">
      <c r="A42" s="108"/>
      <c r="B42" s="80">
        <v>65</v>
      </c>
      <c r="C42" s="81"/>
      <c r="D42" s="80" t="s">
        <v>80</v>
      </c>
      <c r="E42" s="93"/>
      <c r="F42" s="94"/>
      <c r="G42" s="34" t="str">
        <f t="shared" si="2"/>
        <v>ae</v>
      </c>
      <c r="H42" s="33"/>
      <c r="M42" s="34"/>
    </row>
    <row r="43" spans="1:13" ht="14.1" customHeight="1" x14ac:dyDescent="0.2">
      <c r="A43" s="108"/>
      <c r="B43" s="80">
        <v>59</v>
      </c>
      <c r="C43" s="81"/>
      <c r="D43" s="80" t="s">
        <v>77</v>
      </c>
      <c r="E43" s="93">
        <v>2000000</v>
      </c>
      <c r="F43" s="94"/>
      <c r="G43" s="34" t="str">
        <f t="shared" si="2"/>
        <v>af</v>
      </c>
      <c r="H43" s="33"/>
      <c r="K43" s="75"/>
      <c r="M43" s="34"/>
    </row>
    <row r="44" spans="1:13" ht="14.25" x14ac:dyDescent="0.2">
      <c r="A44" s="108"/>
      <c r="B44" s="80">
        <v>69</v>
      </c>
      <c r="C44" s="81"/>
      <c r="D44" s="87" t="s">
        <v>77</v>
      </c>
      <c r="E44" s="93">
        <v>7209661.2000000002</v>
      </c>
      <c r="F44" s="94"/>
      <c r="G44" s="34" t="str">
        <f t="shared" si="2"/>
        <v>ag</v>
      </c>
      <c r="H44" s="33"/>
      <c r="I44" s="33"/>
      <c r="J44" s="33"/>
      <c r="K44" s="75"/>
      <c r="L44" s="33"/>
      <c r="M44" s="34"/>
    </row>
    <row r="45" spans="1:13" s="33" customFormat="1" ht="14.25" x14ac:dyDescent="0.2">
      <c r="A45" s="88"/>
      <c r="B45" s="89"/>
      <c r="C45" s="90"/>
      <c r="D45" s="91"/>
      <c r="E45" s="98"/>
      <c r="F45" s="98"/>
      <c r="G45" s="34"/>
      <c r="K45" s="75"/>
      <c r="M45" s="34"/>
    </row>
    <row r="46" spans="1:13" s="33" customFormat="1" ht="14.45" customHeight="1" x14ac:dyDescent="0.2">
      <c r="A46" s="109" t="s">
        <v>75</v>
      </c>
      <c r="B46" s="80">
        <v>50</v>
      </c>
      <c r="C46" s="81" t="s">
        <v>72</v>
      </c>
      <c r="D46" s="86" t="s">
        <v>74</v>
      </c>
      <c r="E46" s="93"/>
      <c r="F46" s="94"/>
      <c r="G46" s="34" t="str">
        <f>_xlfn.CONCAT("a",LOWER(CHAR(ROW(A72))))</f>
        <v>ah</v>
      </c>
      <c r="K46" s="75"/>
      <c r="M46" s="34"/>
    </row>
    <row r="47" spans="1:13" s="33" customFormat="1" ht="14.45" customHeight="1" x14ac:dyDescent="0.2">
      <c r="A47" s="110"/>
      <c r="B47" s="80">
        <v>52</v>
      </c>
      <c r="C47" s="81" t="s">
        <v>72</v>
      </c>
      <c r="D47" s="86" t="s">
        <v>83</v>
      </c>
      <c r="E47" s="93"/>
      <c r="F47" s="94"/>
      <c r="G47" s="34" t="str">
        <f t="shared" ref="G47:G49" si="3">_xlfn.CONCAT("a",LOWER(CHAR(ROW(A73))))</f>
        <v>ai</v>
      </c>
      <c r="K47" s="75"/>
      <c r="M47" s="34"/>
    </row>
    <row r="48" spans="1:13" ht="14.25" x14ac:dyDescent="0.2">
      <c r="A48" s="110"/>
      <c r="B48" s="80">
        <v>1010</v>
      </c>
      <c r="C48" s="81" t="s">
        <v>72</v>
      </c>
      <c r="D48" s="80" t="s">
        <v>95</v>
      </c>
      <c r="E48" s="93"/>
      <c r="F48" s="93"/>
      <c r="G48" s="34" t="str">
        <f t="shared" si="3"/>
        <v>aj</v>
      </c>
      <c r="H48" s="33"/>
      <c r="K48" s="75"/>
      <c r="M48" s="34"/>
    </row>
    <row r="49" spans="1:13" ht="14.25" x14ac:dyDescent="0.2">
      <c r="A49" s="111"/>
      <c r="B49" s="80">
        <v>2000</v>
      </c>
      <c r="C49" s="81" t="s">
        <v>72</v>
      </c>
      <c r="D49" s="80" t="s">
        <v>60</v>
      </c>
      <c r="E49" s="93"/>
      <c r="F49" s="93"/>
      <c r="G49" s="34" t="str">
        <f t="shared" si="3"/>
        <v>ak</v>
      </c>
      <c r="H49" s="33"/>
      <c r="K49" s="75"/>
      <c r="M49" s="21"/>
    </row>
    <row r="50" spans="1:13" x14ac:dyDescent="0.25">
      <c r="A50" s="82"/>
      <c r="B50" s="83"/>
      <c r="C50" s="84"/>
      <c r="D50" s="83"/>
      <c r="E50" s="95"/>
      <c r="F50" s="96"/>
      <c r="H50" s="33"/>
      <c r="M50" s="21"/>
    </row>
    <row r="51" spans="1:13" x14ac:dyDescent="0.25">
      <c r="A51" s="107" t="s">
        <v>70</v>
      </c>
      <c r="B51" s="80">
        <v>102</v>
      </c>
      <c r="C51" s="81" t="s">
        <v>72</v>
      </c>
      <c r="D51" s="80" t="s">
        <v>68</v>
      </c>
      <c r="E51" s="93"/>
      <c r="F51" s="99"/>
      <c r="G51" s="21" t="str">
        <f>_xlfn.CONCAT("a",LOWER(CHAR(ROW(A76))))</f>
        <v>al</v>
      </c>
      <c r="H51" s="33"/>
      <c r="M51" s="34"/>
    </row>
    <row r="52" spans="1:13" ht="29.25" x14ac:dyDescent="0.2">
      <c r="A52" s="107"/>
      <c r="B52" s="80">
        <v>102</v>
      </c>
      <c r="C52" s="81" t="s">
        <v>72</v>
      </c>
      <c r="D52" s="92" t="s">
        <v>86</v>
      </c>
      <c r="E52" s="93"/>
      <c r="F52" s="99"/>
      <c r="G52" s="21" t="str">
        <f t="shared" ref="G52:G65" si="4">_xlfn.CONCAT("a",LOWER(CHAR(ROW(A77))))</f>
        <v>am</v>
      </c>
      <c r="H52" s="33"/>
      <c r="M52" s="34"/>
    </row>
    <row r="53" spans="1:13" x14ac:dyDescent="0.25">
      <c r="A53" s="107"/>
      <c r="B53" s="80">
        <v>107</v>
      </c>
      <c r="C53" s="81" t="s">
        <v>72</v>
      </c>
      <c r="D53" s="92" t="s">
        <v>69</v>
      </c>
      <c r="E53" s="93"/>
      <c r="F53" s="99"/>
      <c r="G53" s="21" t="str">
        <f t="shared" si="4"/>
        <v>an</v>
      </c>
      <c r="H53" s="33"/>
      <c r="M53" s="34"/>
    </row>
    <row r="54" spans="1:13" ht="14.25" x14ac:dyDescent="0.2">
      <c r="A54" s="107"/>
      <c r="B54" s="80">
        <v>1072</v>
      </c>
      <c r="C54" s="81" t="s">
        <v>72</v>
      </c>
      <c r="D54" s="80" t="s">
        <v>88</v>
      </c>
      <c r="E54" s="93"/>
      <c r="F54" s="99"/>
      <c r="G54" s="21" t="str">
        <f t="shared" si="4"/>
        <v>ao</v>
      </c>
      <c r="H54" s="33"/>
      <c r="M54" s="34"/>
    </row>
    <row r="55" spans="1:13" ht="29.25" x14ac:dyDescent="0.2">
      <c r="A55" s="107"/>
      <c r="B55" s="80">
        <v>107</v>
      </c>
      <c r="C55" s="81" t="s">
        <v>72</v>
      </c>
      <c r="D55" s="92" t="s">
        <v>87</v>
      </c>
      <c r="E55" s="93">
        <v>200000</v>
      </c>
      <c r="F55" s="99"/>
      <c r="G55" s="21" t="str">
        <f t="shared" si="4"/>
        <v>ap</v>
      </c>
      <c r="H55" s="33"/>
      <c r="M55" s="34"/>
    </row>
    <row r="56" spans="1:13" ht="14.25" x14ac:dyDescent="0.2">
      <c r="A56" s="107"/>
      <c r="B56" s="80">
        <v>1072</v>
      </c>
      <c r="C56" s="81" t="s">
        <v>72</v>
      </c>
      <c r="D56" s="80" t="s">
        <v>89</v>
      </c>
      <c r="E56" s="93"/>
      <c r="F56" s="99"/>
      <c r="G56" s="21" t="str">
        <f t="shared" si="4"/>
        <v>aq</v>
      </c>
      <c r="H56" s="33"/>
      <c r="M56" s="34"/>
    </row>
    <row r="57" spans="1:13" x14ac:dyDescent="0.25">
      <c r="A57" s="107"/>
      <c r="B57" s="80">
        <v>108</v>
      </c>
      <c r="C57" s="81" t="s">
        <v>72</v>
      </c>
      <c r="D57" s="80" t="s">
        <v>109</v>
      </c>
      <c r="E57" s="93">
        <v>1000000</v>
      </c>
      <c r="F57" s="99"/>
      <c r="G57" s="21" t="str">
        <f t="shared" si="4"/>
        <v>ar</v>
      </c>
      <c r="H57" s="33"/>
      <c r="M57" s="34"/>
    </row>
    <row r="58" spans="1:13" ht="29.25" x14ac:dyDescent="0.2">
      <c r="A58" s="107"/>
      <c r="B58" s="80">
        <v>108</v>
      </c>
      <c r="C58" s="81" t="s">
        <v>72</v>
      </c>
      <c r="D58" s="92" t="s">
        <v>110</v>
      </c>
      <c r="E58" s="93"/>
      <c r="F58" s="99"/>
      <c r="G58" s="21" t="str">
        <f t="shared" si="4"/>
        <v>as</v>
      </c>
      <c r="H58" s="33"/>
      <c r="M58" s="34"/>
    </row>
    <row r="59" spans="1:13" ht="14.25" x14ac:dyDescent="0.2">
      <c r="A59" s="107"/>
      <c r="B59" s="80">
        <v>108</v>
      </c>
      <c r="C59" s="81" t="s">
        <v>72</v>
      </c>
      <c r="D59" s="101" t="s">
        <v>111</v>
      </c>
      <c r="E59" s="93"/>
      <c r="F59" s="99"/>
      <c r="G59" s="21" t="str">
        <f t="shared" si="4"/>
        <v>at</v>
      </c>
      <c r="H59" s="33"/>
      <c r="M59" s="34"/>
    </row>
    <row r="60" spans="1:13" ht="14.25" x14ac:dyDescent="0.2">
      <c r="A60" s="107"/>
      <c r="B60" s="80">
        <v>201</v>
      </c>
      <c r="C60" s="81" t="s">
        <v>72</v>
      </c>
      <c r="D60" s="80" t="s">
        <v>35</v>
      </c>
      <c r="E60" s="93"/>
      <c r="F60" s="99"/>
      <c r="G60" s="21" t="str">
        <f t="shared" si="4"/>
        <v>au</v>
      </c>
      <c r="H60" s="33"/>
      <c r="M60" s="34"/>
    </row>
    <row r="61" spans="1:13" ht="14.25" x14ac:dyDescent="0.2">
      <c r="A61" s="107"/>
      <c r="B61" s="80">
        <v>2010</v>
      </c>
      <c r="C61" s="81" t="s">
        <v>72</v>
      </c>
      <c r="D61" s="80" t="s">
        <v>37</v>
      </c>
      <c r="E61" s="93"/>
      <c r="F61" s="99"/>
      <c r="G61" s="21" t="str">
        <f t="shared" si="4"/>
        <v>av</v>
      </c>
      <c r="H61" s="33"/>
      <c r="M61" s="34"/>
    </row>
    <row r="62" spans="1:13" ht="14.25" x14ac:dyDescent="0.2">
      <c r="A62" s="107"/>
      <c r="B62" s="80">
        <v>201</v>
      </c>
      <c r="C62" s="81" t="s">
        <v>72</v>
      </c>
      <c r="D62" s="80" t="s">
        <v>36</v>
      </c>
      <c r="E62" s="93"/>
      <c r="F62" s="99"/>
      <c r="G62" s="21" t="str">
        <f t="shared" si="4"/>
        <v>aw</v>
      </c>
      <c r="H62" s="33"/>
      <c r="M62" s="34"/>
    </row>
    <row r="63" spans="1:13" ht="14.25" x14ac:dyDescent="0.2">
      <c r="A63" s="107"/>
      <c r="B63" s="80">
        <v>2010</v>
      </c>
      <c r="C63" s="81" t="s">
        <v>72</v>
      </c>
      <c r="D63" s="80" t="s">
        <v>38</v>
      </c>
      <c r="E63" s="93"/>
      <c r="F63" s="99"/>
      <c r="G63" s="21" t="str">
        <f t="shared" si="4"/>
        <v>ax</v>
      </c>
      <c r="H63" s="33"/>
      <c r="M63" s="34"/>
    </row>
    <row r="64" spans="1:13" ht="14.25" x14ac:dyDescent="0.2">
      <c r="A64" s="107"/>
      <c r="B64" s="80">
        <v>206</v>
      </c>
      <c r="C64" s="81" t="s">
        <v>72</v>
      </c>
      <c r="D64" s="80" t="s">
        <v>39</v>
      </c>
      <c r="E64" s="93">
        <v>800000</v>
      </c>
      <c r="F64" s="99"/>
      <c r="G64" s="21" t="str">
        <f t="shared" si="4"/>
        <v>ay</v>
      </c>
      <c r="H64" s="33"/>
      <c r="I64" s="33"/>
      <c r="M64" s="34"/>
    </row>
    <row r="65" spans="1:13" ht="14.25" x14ac:dyDescent="0.2">
      <c r="A65" s="107"/>
      <c r="B65" s="80">
        <v>206</v>
      </c>
      <c r="C65" s="81" t="s">
        <v>72</v>
      </c>
      <c r="D65" s="80" t="s">
        <v>40</v>
      </c>
      <c r="E65" s="93"/>
      <c r="F65" s="99"/>
      <c r="G65" s="21" t="str">
        <f t="shared" si="4"/>
        <v>az</v>
      </c>
      <c r="H65" s="33"/>
      <c r="M65" s="34"/>
    </row>
    <row r="66" spans="1:13" x14ac:dyDescent="0.25">
      <c r="H66" s="34"/>
    </row>
    <row r="68" spans="1:13" x14ac:dyDescent="0.25">
      <c r="B68" s="13"/>
      <c r="C68" s="70"/>
      <c r="D68" s="13"/>
    </row>
  </sheetData>
  <sheetProtection sheet="1" objects="1" scenarios="1"/>
  <mergeCells count="7">
    <mergeCell ref="A51:A65"/>
    <mergeCell ref="A37:A44"/>
    <mergeCell ref="A46:A49"/>
    <mergeCell ref="A1:F1"/>
    <mergeCell ref="A9:A10"/>
    <mergeCell ref="A22:A35"/>
    <mergeCell ref="A12:A20"/>
  </mergeCells>
  <pageMargins left="0.70866141732283472" right="0.70866141732283472" top="0.74803149606299213" bottom="0.74803149606299213" header="0.31496062992125984" footer="0.31496062992125984"/>
  <pageSetup paperSize="9" scale="60" orientation="portrait" r:id="rId1"/>
  <headerFooter>
    <oddFooter>&amp;C&amp;F&amp;R&amp;D</oddFooter>
  </headerFooter>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FA0A8-F56C-4ADF-801E-D3B45AB005C8}">
  <sheetPr codeName="Feuil3">
    <pageSetUpPr fitToPage="1"/>
  </sheetPr>
  <dimension ref="A1:K64"/>
  <sheetViews>
    <sheetView showGridLines="0" zoomScaleNormal="100" workbookViewId="0">
      <selection sqref="A1:B1"/>
    </sheetView>
  </sheetViews>
  <sheetFormatPr baseColWidth="10" defaultColWidth="10.85546875" defaultRowHeight="14.25" x14ac:dyDescent="0.2"/>
  <cols>
    <col min="1" max="1" width="65.28515625" style="5" customWidth="1"/>
    <col min="2" max="2" width="14.28515625" style="5" bestFit="1" customWidth="1"/>
    <col min="3" max="3" width="25.42578125" style="43" customWidth="1"/>
    <col min="4" max="6" width="10.85546875" style="5"/>
    <col min="7" max="7" width="13.140625" style="5" customWidth="1"/>
    <col min="8" max="16384" width="10.85546875" style="5"/>
  </cols>
  <sheetData>
    <row r="1" spans="1:11" ht="20.25" x14ac:dyDescent="0.25">
      <c r="A1" s="104" t="s">
        <v>54</v>
      </c>
      <c r="B1" s="104"/>
      <c r="C1" s="54"/>
      <c r="D1" s="71"/>
      <c r="E1" s="35"/>
      <c r="F1" s="35"/>
      <c r="G1" s="35"/>
      <c r="H1" s="35"/>
      <c r="I1" s="35"/>
      <c r="J1" s="35"/>
      <c r="K1" s="63"/>
    </row>
    <row r="2" spans="1:11" ht="15" x14ac:dyDescent="0.25">
      <c r="A2" s="36"/>
      <c r="B2" s="37"/>
      <c r="D2" s="33"/>
      <c r="E2" s="33"/>
      <c r="F2" s="13"/>
      <c r="G2" s="13"/>
      <c r="H2" s="13"/>
      <c r="I2" s="13"/>
      <c r="J2" s="13"/>
      <c r="K2" s="64"/>
    </row>
    <row r="3" spans="1:11" ht="15" x14ac:dyDescent="0.25">
      <c r="A3" s="40" t="str">
        <f>Saisie!D3</f>
        <v>Modèle</v>
      </c>
      <c r="B3" s="38">
        <f>Saisie!D5</f>
        <v>2024</v>
      </c>
      <c r="C3" s="44" t="s">
        <v>58</v>
      </c>
      <c r="D3" s="33"/>
      <c r="E3" s="33"/>
    </row>
    <row r="4" spans="1:11" ht="15" x14ac:dyDescent="0.25">
      <c r="A4" s="36"/>
      <c r="B4" s="39" t="s">
        <v>42</v>
      </c>
      <c r="C4" s="74" t="s">
        <v>94</v>
      </c>
    </row>
    <row r="5" spans="1:11" ht="15" x14ac:dyDescent="0.2">
      <c r="A5" s="3" t="s">
        <v>57</v>
      </c>
      <c r="B5" s="37"/>
    </row>
    <row r="6" spans="1:11" x14ac:dyDescent="0.2">
      <c r="A6" s="1" t="str">
        <f>IF(B6&gt;=0,"Excédent de revenus / (-) excédent de charges","(-) Excédent de charges / excédent de revenus")</f>
        <v>Excédent de revenus / (-) excédent de charges</v>
      </c>
      <c r="B6" s="2">
        <f>Saisie!E9-Saisie!E10</f>
        <v>1000000</v>
      </c>
      <c r="C6" s="43" t="str">
        <f>_xlfn.CONCAT(Saisie!G9,"-",Saisie!G10)</f>
        <v>a-b</v>
      </c>
    </row>
    <row r="7" spans="1:11" x14ac:dyDescent="0.2">
      <c r="A7" s="1" t="s">
        <v>4</v>
      </c>
      <c r="B7" s="2">
        <f>Saisie!E12</f>
        <v>3443701.54</v>
      </c>
      <c r="C7" s="43" t="str">
        <f>_xlfn.CONCAT(Saisie!G12)</f>
        <v>c</v>
      </c>
    </row>
    <row r="8" spans="1:11" x14ac:dyDescent="0.2">
      <c r="A8" s="1" t="s">
        <v>105</v>
      </c>
      <c r="B8" s="2">
        <f>Saisie!E13</f>
        <v>0</v>
      </c>
      <c r="C8" s="43" t="str">
        <f>_xlfn.CONCAT(Saisie!G13)</f>
        <v>d</v>
      </c>
    </row>
    <row r="9" spans="1:11" x14ac:dyDescent="0.2">
      <c r="A9" s="1" t="s">
        <v>66</v>
      </c>
      <c r="B9" s="2">
        <f>Saisie!E14</f>
        <v>0</v>
      </c>
      <c r="C9" s="43" t="str">
        <f>_xlfn.CONCAT(Saisie!G14)</f>
        <v>e</v>
      </c>
    </row>
    <row r="10" spans="1:11" x14ac:dyDescent="0.2">
      <c r="A10" s="1" t="s">
        <v>67</v>
      </c>
      <c r="B10" s="2">
        <f>-Saisie!E15</f>
        <v>0</v>
      </c>
      <c r="C10" s="43" t="str">
        <f>_xlfn.CONCAT("-",Saisie!G15)</f>
        <v>-f</v>
      </c>
    </row>
    <row r="11" spans="1:11" ht="42.75" x14ac:dyDescent="0.2">
      <c r="A11" s="55" t="str">
        <f>IF(B11&gt;=0,"Pertes de l'aliénation de placements financiers du PF et report placements financiers PF dans le PA / (-) Gains provenant de l'aliénation de placements financiers du PF","(-) Gains provenant de l'aliénation de placements financiers du PF / Pertes de l'aliénation de placements financiers du PF et report placements financiers PF dans le PA")</f>
        <v>Pertes de l'aliénation de placements financiers du PF et report placements financiers PF dans le PA / (-) Gains provenant de l'aliénation de placements financiers du PF</v>
      </c>
      <c r="B11" s="2">
        <f>Saisie!E16-Saisie!E17</f>
        <v>0</v>
      </c>
      <c r="C11" s="43" t="str">
        <f>_xlfn.CONCAT(Saisie!G16,"-",Saisie!G17)</f>
        <v>g-h</v>
      </c>
    </row>
    <row r="12" spans="1:11" ht="42.75" x14ac:dyDescent="0.2">
      <c r="A12" s="55" t="str">
        <f>IF(B12&gt;=0,"Pertes de l'aliénation d'immobilisations corporelles du PF et report d'immobilisations corporelles du PF dans le PA / (-) Gains provenant de l'aliénation d'immobilisations corporelles du PF","(-) Gains provenant de l'aliénation d'immobilisations corporelles du PF / Pertes de l'aliéntation d'immobilisations corporelles du PF et report d'immobilisations corporelles du PF dans le PA")</f>
        <v>Pertes de l'aliénation d'immobilisations corporelles du PF et report d'immobilisations corporelles du PF dans le PA / (-) Gains provenant de l'aliénation d'immobilisations corporelles du PF</v>
      </c>
      <c r="B12" s="2">
        <f>Saisie!E18-Saisie!E19</f>
        <v>0</v>
      </c>
      <c r="C12" s="43" t="str">
        <f>_xlfn.CONCAT(Saisie!G18,"-",Saisie!G19)</f>
        <v>i-j</v>
      </c>
    </row>
    <row r="13" spans="1:11" ht="28.5" x14ac:dyDescent="0.2">
      <c r="A13" s="55" t="s">
        <v>14</v>
      </c>
      <c r="B13" s="2">
        <f>Saisie!E20</f>
        <v>0</v>
      </c>
      <c r="C13" s="43" t="str">
        <f>_xlfn.CONCAT(Saisie!G20)</f>
        <v>k</v>
      </c>
    </row>
    <row r="14" spans="1:11" x14ac:dyDescent="0.2">
      <c r="A14" s="1" t="str">
        <f>IF(B14&gt;=0,"Diminution/(-) augmentation solde créditeur","(-) Augmentation/diminution des créances")</f>
        <v>(-) Augmentation/diminution des créances</v>
      </c>
      <c r="B14" s="2">
        <f>(Saisie!F24-Saisie!E24)+(Saisie!F28-Saisie!E28)-(Saisie!F48-Saisie!E48)</f>
        <v>-2419827.8200000003</v>
      </c>
      <c r="C14" s="74" t="str">
        <f>_xlfn.CONCAT("=-∆",Saisie!G24," - ∆",Saisie!G28," + ∆",Saisie!G48)</f>
        <v>=-∆n - ∆r + ∆aj</v>
      </c>
      <c r="D14" s="78"/>
      <c r="E14" s="61"/>
      <c r="F14" s="73"/>
    </row>
    <row r="15" spans="1:11" x14ac:dyDescent="0.2">
      <c r="A15" s="1" t="str">
        <f>IF(B15&gt;=0,"Diminution/(-) augmentation stocks","(-) Augmentation/diminution stocks")</f>
        <v>Diminution/(-) augmentation stocks</v>
      </c>
      <c r="B15" s="2">
        <f>Saisie!F27-Saisie!E27</f>
        <v>11681</v>
      </c>
      <c r="C15" s="74" t="str">
        <f>_xlfn.CONCAT("=-∆ ",Saisie!G27)</f>
        <v>=-∆ q</v>
      </c>
      <c r="D15" s="78"/>
      <c r="E15" s="33"/>
    </row>
    <row r="16" spans="1:11" x14ac:dyDescent="0.2">
      <c r="A16" s="1" t="str">
        <f>IF(B16&gt;=0,"Diminution/(-) augmentation actifs de régularisation","(-) Augmentation/diminution actifs de régularisation")</f>
        <v>Diminution/(-) augmentation actifs de régularisation</v>
      </c>
      <c r="B16" s="2">
        <f>(Saisie!F25-Saisie!E25)-(Saisie!F26-Saisie!E26)</f>
        <v>10588.45</v>
      </c>
      <c r="C16" s="74" t="str">
        <f>_xlfn.CONCAT("=-∆",Saisie!G25," + ∆",Saisie!G26)</f>
        <v>=-∆o + ∆p</v>
      </c>
      <c r="D16" s="78"/>
      <c r="E16" s="33"/>
    </row>
    <row r="17" spans="1:10" x14ac:dyDescent="0.2">
      <c r="A17" s="1" t="str">
        <f>IF(B17&lt;=0,"(-) Diminution/augmentation engagements courants","Augmentation/(-) diminution engagements courants")</f>
        <v>(-) Diminution/augmentation engagements courants</v>
      </c>
      <c r="B17" s="2">
        <f>-((Saisie!F29-Saisie!E29)-(Saisie!F49-Saisie!E49))</f>
        <v>-14429.030000000261</v>
      </c>
      <c r="C17" s="74" t="str">
        <f>_xlfn.CONCAT("= ∆",Saisie!G29," - ∆",Saisie!G49,"")</f>
        <v>= ∆s - ∆ak</v>
      </c>
      <c r="D17" s="78"/>
      <c r="E17" s="33"/>
    </row>
    <row r="18" spans="1:10" x14ac:dyDescent="0.2">
      <c r="A18" s="1" t="str">
        <f>IF(B18&lt;=0,"(-) Diminution/augmentation passifs de régularisation","Augmentation/(-) diminution passifs de régularisation")</f>
        <v>Augmentation/(-) diminution passifs de régularisation</v>
      </c>
      <c r="B18" s="2">
        <f>-((Saisie!F31-Saisie!E31)-(Saisie!F32-Saisie!E32))</f>
        <v>101149.75</v>
      </c>
      <c r="C18" s="74" t="str">
        <f>_xlfn.CONCAT("= ∆",Saisie!G31," - ∆",Saisie!G32,"")</f>
        <v>= ∆u - ∆v</v>
      </c>
      <c r="D18" s="78"/>
    </row>
    <row r="19" spans="1:10" ht="28.5" x14ac:dyDescent="0.2">
      <c r="A19" s="55" t="str">
        <f>IF(B19&lt;=0,"(-) Diminution/augmentation engagements envers les financements spéciaux, des fonds, legs et fondations sans personnalité juridique","Augmentation/(-) diminution engagements envers les financements spéciaux, des fonds, legs et fondations sans personnalité juridique")</f>
        <v>Augmentation/(-) diminution engagements envers les financements spéciaux, des fonds, legs et fondations sans personnalité juridique</v>
      </c>
      <c r="B19" s="2">
        <f>-(Saisie!F33-Saisie!E33)-(Saisie!F34-Saisie!E34)-(Saisie!F35-Saisie!E35)</f>
        <v>375953.85000000009</v>
      </c>
      <c r="C19" s="74" t="str">
        <f>_xlfn.CONCAT("=∆ ",Saisie!G33,"+ ∆ ",Saisie!G34,"+ ∆ ",Saisie!G35)</f>
        <v>=∆ w+ ∆ x+ ∆ y</v>
      </c>
    </row>
    <row r="20" spans="1:10" x14ac:dyDescent="0.2">
      <c r="A20" s="36"/>
      <c r="B20" s="37"/>
    </row>
    <row r="21" spans="1:10" ht="15" x14ac:dyDescent="0.25">
      <c r="A21" s="46" t="s">
        <v>55</v>
      </c>
      <c r="B21" s="47">
        <f>SUM(B6:B19)</f>
        <v>2508817.7399999998</v>
      </c>
    </row>
    <row r="22" spans="1:10" x14ac:dyDescent="0.2">
      <c r="A22" s="36"/>
      <c r="B22" s="37"/>
    </row>
    <row r="23" spans="1:10" ht="15" x14ac:dyDescent="0.25">
      <c r="A23" s="40"/>
      <c r="B23" s="48"/>
      <c r="C23" s="45"/>
    </row>
    <row r="24" spans="1:10" ht="15" x14ac:dyDescent="0.25">
      <c r="A24" s="3" t="s">
        <v>120</v>
      </c>
      <c r="B24" s="48"/>
      <c r="C24" s="45"/>
      <c r="D24" s="33"/>
      <c r="E24" s="33"/>
      <c r="F24" s="33"/>
      <c r="G24" s="33"/>
    </row>
    <row r="25" spans="1:10" x14ac:dyDescent="0.2">
      <c r="A25" s="1" t="s">
        <v>85</v>
      </c>
      <c r="B25" s="2">
        <f>Saisie!E43-Saisie!E44+(Saisie!F48-Saisie!E48)-(Saisie!F49-Saisie!E49)-Saisie!E40+Saisie!E39-Saisie!E42+Saisie!E41+Saisie!E46+Saisie!E47-Saisie!E37-Saisie!E38+(Saisie!F26-Saisie!E26)-(Saisie!F32-Saisie!E32)</f>
        <v>-5209661.2</v>
      </c>
      <c r="C25" s="74" t="str">
        <f>_xlfn.CONCAT("+",Saisie!G43,"-",Saisie!G44," - ∆", Saisie!G48," + ∆ ",Saisie!G49," - ",Saisie!G40," + ",Saisie!G39," - ",Saisie!G42," + ",Saisie!G41," +",Saisie!G46," +",Saisie!G47," - ",Saisie!G37," - ",Saisie!G38," - ∆ ",Saisie!G26," + ∆ ",Saisie!G32)</f>
        <v>+af-ag - ∆aj + ∆ ak - ac + ab - ae + ad +ah +ai - z - aa - ∆ p + ∆ v</v>
      </c>
      <c r="D25" s="33"/>
      <c r="E25" s="33"/>
      <c r="F25" s="33"/>
      <c r="G25" s="33"/>
      <c r="I25" s="60"/>
      <c r="J25" s="33"/>
    </row>
    <row r="26" spans="1:10" x14ac:dyDescent="0.2">
      <c r="A26" s="1" t="s">
        <v>43</v>
      </c>
      <c r="B26" s="2">
        <f>-Saisie!E39</f>
        <v>0</v>
      </c>
      <c r="C26" s="43" t="str">
        <f>_xlfn.CONCAT("-",Saisie!G39)</f>
        <v>-ab</v>
      </c>
    </row>
    <row r="27" spans="1:10" x14ac:dyDescent="0.2">
      <c r="A27" s="1" t="s">
        <v>51</v>
      </c>
      <c r="B27" s="2">
        <f>Saisie!E40</f>
        <v>0</v>
      </c>
      <c r="C27" s="43" t="str">
        <f>_xlfn.CONCAT(Saisie!G40)</f>
        <v>ac</v>
      </c>
    </row>
    <row r="28" spans="1:10" x14ac:dyDescent="0.2">
      <c r="A28" s="1" t="s">
        <v>44</v>
      </c>
      <c r="B28" s="2">
        <f>-Saisie!E41</f>
        <v>0</v>
      </c>
      <c r="C28" s="43" t="str">
        <f>_xlfn.CONCAT("-",Saisie!G41)</f>
        <v>-ad</v>
      </c>
    </row>
    <row r="29" spans="1:10" x14ac:dyDescent="0.2">
      <c r="A29" s="1" t="s">
        <v>80</v>
      </c>
      <c r="B29" s="2">
        <f>Saisie!E42</f>
        <v>0</v>
      </c>
      <c r="C29" s="43" t="str">
        <f>_xlfn.CONCAT(Saisie!G42)</f>
        <v>ae</v>
      </c>
    </row>
    <row r="30" spans="1:10" x14ac:dyDescent="0.2">
      <c r="A30" s="36"/>
      <c r="B30" s="37"/>
      <c r="D30" s="77"/>
      <c r="E30" s="77"/>
    </row>
    <row r="31" spans="1:10" ht="15" x14ac:dyDescent="0.25">
      <c r="A31" s="49" t="s">
        <v>117</v>
      </c>
      <c r="B31" s="50">
        <f>SUM(B25:B30)</f>
        <v>-5209661.2</v>
      </c>
      <c r="D31" s="77"/>
      <c r="E31" s="76"/>
    </row>
    <row r="32" spans="1:10" x14ac:dyDescent="0.2">
      <c r="A32" s="36"/>
      <c r="B32" s="37"/>
      <c r="D32" s="77"/>
      <c r="E32" s="77"/>
    </row>
    <row r="33" spans="1:5" x14ac:dyDescent="0.2">
      <c r="A33" s="36"/>
      <c r="B33" s="37"/>
      <c r="D33" s="76"/>
      <c r="E33" s="76"/>
    </row>
    <row r="34" spans="1:5" ht="15" x14ac:dyDescent="0.25">
      <c r="A34" s="3" t="s">
        <v>121</v>
      </c>
      <c r="B34" s="48"/>
    </row>
    <row r="35" spans="1:5" x14ac:dyDescent="0.2">
      <c r="A35" s="1" t="s">
        <v>112</v>
      </c>
      <c r="B35" s="2">
        <f>-Saisie!E57</f>
        <v>-1000000</v>
      </c>
      <c r="C35" s="43" t="str">
        <f>_xlfn.CONCAT("-",Saisie!G57)</f>
        <v>-ar</v>
      </c>
    </row>
    <row r="36" spans="1:5" x14ac:dyDescent="0.2">
      <c r="A36" s="1" t="s">
        <v>113</v>
      </c>
      <c r="B36" s="2">
        <f>Saisie!E58</f>
        <v>0</v>
      </c>
      <c r="C36" s="43" t="str">
        <f>_xlfn.CONCAT(Saisie!G58)</f>
        <v>as</v>
      </c>
    </row>
    <row r="37" spans="1:5" x14ac:dyDescent="0.2">
      <c r="A37" s="1" t="s">
        <v>114</v>
      </c>
      <c r="B37" s="2">
        <f>-Saisie!E59</f>
        <v>0</v>
      </c>
      <c r="C37" s="43" t="str">
        <f>_xlfn.CONCAT("-",Saisie!G59)</f>
        <v>-at</v>
      </c>
    </row>
    <row r="38" spans="1:5" x14ac:dyDescent="0.2">
      <c r="A38" s="1" t="s">
        <v>45</v>
      </c>
      <c r="B38" s="2">
        <f>-Saisie!E51-IF(Saisie!E23&gt;Saisie!F23,-(Saisie!F23-Saisie!E23),)</f>
        <v>0</v>
      </c>
      <c r="C38" s="74" t="str">
        <f>_xlfn.CONCAT("= -",Saisie!G51," - ","SI(∆",Saisie!G23," &gt; 0;∆",Saisie!G23,";)")</f>
        <v>= -al - SI(∆m &gt; 0;∆m;)</v>
      </c>
    </row>
    <row r="39" spans="1:5" x14ac:dyDescent="0.2">
      <c r="A39" s="1" t="s">
        <v>46</v>
      </c>
      <c r="B39" s="2">
        <f>Saisie!E52+IF(Saisie!E23&lt;Saisie!F23,(Saisie!F23-Saisie!E23),)</f>
        <v>0</v>
      </c>
      <c r="C39" s="74" t="str">
        <f>_xlfn.CONCAT("=  ",Saisie!G52," + ","SI(∆",Saisie!G23," &lt; 0;∆",Saisie!G23,";)")</f>
        <v>=  am + SI(∆m &lt; 0;∆m;)</v>
      </c>
    </row>
    <row r="40" spans="1:5" x14ac:dyDescent="0.2">
      <c r="A40" s="1" t="s">
        <v>47</v>
      </c>
      <c r="B40" s="2">
        <f>-Saisie!E53+Saisie!E54</f>
        <v>0</v>
      </c>
      <c r="C40" s="43" t="str">
        <f>_xlfn.CONCAT("-",Saisie!G53,"+",Saisie!G54)</f>
        <v>-an+ao</v>
      </c>
    </row>
    <row r="41" spans="1:5" x14ac:dyDescent="0.2">
      <c r="A41" s="1" t="s">
        <v>48</v>
      </c>
      <c r="B41" s="2">
        <f>Saisie!E55-Saisie!E56</f>
        <v>200000</v>
      </c>
      <c r="C41" s="43" t="str">
        <f>_xlfn.CONCAT(Saisie!G55,"-",Saisie!G56)</f>
        <v>ap-aq</v>
      </c>
    </row>
    <row r="42" spans="1:5" x14ac:dyDescent="0.2">
      <c r="A42" s="36"/>
      <c r="B42" s="37"/>
    </row>
    <row r="43" spans="1:5" ht="15" x14ac:dyDescent="0.25">
      <c r="A43" s="49" t="s">
        <v>118</v>
      </c>
      <c r="B43" s="50">
        <f>SUM(B35:B42)</f>
        <v>-800000</v>
      </c>
    </row>
    <row r="44" spans="1:5" x14ac:dyDescent="0.2">
      <c r="A44" s="36"/>
      <c r="B44" s="37"/>
    </row>
    <row r="45" spans="1:5" ht="15" x14ac:dyDescent="0.25">
      <c r="A45" s="46" t="s">
        <v>56</v>
      </c>
      <c r="B45" s="47">
        <f>B31+B43</f>
        <v>-6009661.2000000002</v>
      </c>
    </row>
    <row r="46" spans="1:5" x14ac:dyDescent="0.2">
      <c r="A46" s="36"/>
      <c r="B46" s="37"/>
    </row>
    <row r="47" spans="1:5" x14ac:dyDescent="0.2">
      <c r="A47" s="36"/>
      <c r="B47" s="37"/>
    </row>
    <row r="48" spans="1:5" ht="15" x14ac:dyDescent="0.2">
      <c r="A48" s="3" t="s">
        <v>122</v>
      </c>
      <c r="B48" s="37"/>
    </row>
    <row r="49" spans="1:4" x14ac:dyDescent="0.2">
      <c r="A49" s="1" t="s">
        <v>35</v>
      </c>
      <c r="B49" s="2">
        <f>Saisie!E60-Saisie!E61</f>
        <v>0</v>
      </c>
      <c r="C49" s="43" t="str">
        <f>_xlfn.CONCAT("=",Saisie!G60,"-",Saisie!G61)</f>
        <v>=au-av</v>
      </c>
      <c r="D49" s="5" t="s">
        <v>126</v>
      </c>
    </row>
    <row r="50" spans="1:4" x14ac:dyDescent="0.2">
      <c r="A50" s="1" t="s">
        <v>49</v>
      </c>
      <c r="B50" s="2">
        <f>-Saisie!E62+Saisie!E63</f>
        <v>0</v>
      </c>
      <c r="C50" s="43" t="str">
        <f>_xlfn.CONCAT("=-",Saisie!G62,"+",Saisie!G63)</f>
        <v>=-aw+ax</v>
      </c>
    </row>
    <row r="51" spans="1:4" x14ac:dyDescent="0.2">
      <c r="A51" s="1" t="s">
        <v>39</v>
      </c>
      <c r="B51" s="2">
        <f>Saisie!E64</f>
        <v>800000</v>
      </c>
      <c r="C51" s="43" t="str">
        <f>_xlfn.CONCAT(Saisie!G64)</f>
        <v>ay</v>
      </c>
    </row>
    <row r="52" spans="1:4" x14ac:dyDescent="0.2">
      <c r="A52" s="1" t="s">
        <v>50</v>
      </c>
      <c r="B52" s="2">
        <f>-Saisie!E65</f>
        <v>0</v>
      </c>
      <c r="C52" s="43" t="str">
        <f>_xlfn.CONCAT("-",Saisie!G65)</f>
        <v>-az</v>
      </c>
    </row>
    <row r="53" spans="1:4" x14ac:dyDescent="0.2">
      <c r="A53" s="36"/>
      <c r="B53" s="37"/>
    </row>
    <row r="54" spans="1:4" ht="15" x14ac:dyDescent="0.25">
      <c r="A54" s="46" t="s">
        <v>119</v>
      </c>
      <c r="B54" s="47">
        <f>SUM(B49:B53)</f>
        <v>800000</v>
      </c>
    </row>
    <row r="55" spans="1:4" x14ac:dyDescent="0.2">
      <c r="A55" s="36"/>
      <c r="B55" s="37"/>
    </row>
    <row r="56" spans="1:4" x14ac:dyDescent="0.2">
      <c r="A56" s="36"/>
      <c r="B56" s="37"/>
    </row>
    <row r="57" spans="1:4" ht="15" x14ac:dyDescent="0.25">
      <c r="A57" s="51" t="s">
        <v>76</v>
      </c>
      <c r="B57" s="52">
        <f>B21+B45+B54</f>
        <v>-2700843.4600000004</v>
      </c>
    </row>
    <row r="58" spans="1:4" x14ac:dyDescent="0.2">
      <c r="A58" s="36"/>
      <c r="B58" s="37"/>
    </row>
    <row r="59" spans="1:4" x14ac:dyDescent="0.2">
      <c r="A59" s="1" t="s">
        <v>106</v>
      </c>
      <c r="B59" s="2">
        <f>Saisie!F22-Saisie!F23-Saisie!F30</f>
        <v>11154243.689999999</v>
      </c>
      <c r="C59" s="43" t="str">
        <f>_xlfn.CONCAT("=",Saisie!G22,"-",Saisie!G23,"-",Saisie!G30)</f>
        <v>=l-m-t</v>
      </c>
    </row>
    <row r="60" spans="1:4" ht="15" x14ac:dyDescent="0.2">
      <c r="A60" s="3" t="s">
        <v>107</v>
      </c>
      <c r="B60" s="4">
        <f>Saisie!E22-Saisie!E23-Saisie!E30</f>
        <v>8453400.2300000004</v>
      </c>
      <c r="C60" s="43" t="str">
        <f>_xlfn.CONCAT("=",Saisie!G22,"-",Saisie!G23,"-",Saisie!G30)</f>
        <v>=l-m-t</v>
      </c>
    </row>
    <row r="61" spans="1:4" x14ac:dyDescent="0.2">
      <c r="A61" s="36"/>
      <c r="B61" s="37"/>
    </row>
    <row r="62" spans="1:4" ht="15" x14ac:dyDescent="0.25">
      <c r="A62" s="40" t="s">
        <v>96</v>
      </c>
      <c r="B62" s="48">
        <f>B60-B59</f>
        <v>-2700843.459999999</v>
      </c>
    </row>
    <row r="63" spans="1:4" x14ac:dyDescent="0.2">
      <c r="A63" s="36"/>
      <c r="B63" s="37"/>
    </row>
    <row r="64" spans="1:4" x14ac:dyDescent="0.2">
      <c r="A64" s="41" t="s">
        <v>52</v>
      </c>
      <c r="B64" s="42">
        <f>B62-B57</f>
        <v>0</v>
      </c>
      <c r="C64" s="53" t="str">
        <f>IF(ROUND(B64,0)=0,"OK","Ecart")</f>
        <v>OK</v>
      </c>
    </row>
  </sheetData>
  <sheetProtection sheet="1" objects="1" scenarios="1"/>
  <dataConsolidate/>
  <mergeCells count="1">
    <mergeCell ref="A1:B1"/>
  </mergeCells>
  <conditionalFormatting sqref="B64">
    <cfRule type="expression" dxfId="3" priority="3" stopIfTrue="1">
      <formula>ROUND($B$64,0)&lt;&gt;0</formula>
    </cfRule>
  </conditionalFormatting>
  <conditionalFormatting sqref="C64">
    <cfRule type="expression" dxfId="2" priority="2">
      <formula>$C$64="OK"</formula>
    </cfRule>
  </conditionalFormatting>
  <pageMargins left="0.70866141732283472" right="0.70866141732283472" top="0.74803149606299213" bottom="0.74803149606299213" header="0.31496062992125984" footer="0.31496062992125984"/>
  <pageSetup paperSize="9" scale="63" orientation="portrait" r:id="rId1"/>
  <headerFooter>
    <oddFooter>&amp;C&amp;F&amp;R&amp;D</oddFooter>
  </headerFooter>
  <rowBreaks count="1" manualBreakCount="1">
    <brk id="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EB09E-DA9B-46D0-8430-477BC5EAD354}">
  <sheetPr>
    <pageSetUpPr fitToPage="1"/>
  </sheetPr>
  <dimension ref="A1:K65"/>
  <sheetViews>
    <sheetView showGridLines="0" zoomScaleNormal="100" workbookViewId="0">
      <selection sqref="A1:B1"/>
    </sheetView>
  </sheetViews>
  <sheetFormatPr baseColWidth="10" defaultColWidth="10.85546875" defaultRowHeight="14.25" x14ac:dyDescent="0.2"/>
  <cols>
    <col min="1" max="1" width="65.28515625" style="5" customWidth="1"/>
    <col min="2" max="2" width="14.28515625" style="5" bestFit="1" customWidth="1"/>
    <col min="3" max="3" width="25.42578125" style="43" hidden="1" customWidth="1"/>
    <col min="4" max="6" width="10.85546875" style="5"/>
    <col min="7" max="7" width="13.140625" style="5" customWidth="1"/>
    <col min="8" max="16384" width="10.85546875" style="5"/>
  </cols>
  <sheetData>
    <row r="1" spans="1:11" ht="20.25" x14ac:dyDescent="0.25">
      <c r="A1" s="104" t="s">
        <v>98</v>
      </c>
      <c r="B1" s="104"/>
      <c r="C1" s="54"/>
      <c r="D1" s="71"/>
      <c r="E1" s="35"/>
      <c r="F1" s="35"/>
      <c r="G1" s="35"/>
      <c r="H1" s="35"/>
      <c r="I1" s="35"/>
      <c r="J1" s="35"/>
      <c r="K1" s="63"/>
    </row>
    <row r="2" spans="1:11" ht="15" x14ac:dyDescent="0.25">
      <c r="A2" s="36"/>
      <c r="B2" s="37"/>
      <c r="D2" s="33"/>
      <c r="E2" s="33"/>
      <c r="F2" s="13"/>
      <c r="G2" s="13"/>
      <c r="H2" s="13"/>
      <c r="I2" s="13"/>
      <c r="J2" s="13"/>
      <c r="K2" s="64"/>
    </row>
    <row r="3" spans="1:11" ht="15" x14ac:dyDescent="0.25">
      <c r="A3" s="40" t="str">
        <f>'TFT détaillé'!A3</f>
        <v>Modèle</v>
      </c>
      <c r="B3" s="38">
        <f>'TFT détaillé'!B3</f>
        <v>2024</v>
      </c>
      <c r="C3" s="44" t="s">
        <v>58</v>
      </c>
      <c r="D3" s="33"/>
      <c r="E3" s="33"/>
    </row>
    <row r="4" spans="1:11" ht="15" x14ac:dyDescent="0.25">
      <c r="A4" s="36"/>
      <c r="B4" s="39" t="s">
        <v>42</v>
      </c>
      <c r="C4" s="74" t="s">
        <v>94</v>
      </c>
    </row>
    <row r="5" spans="1:11" ht="15" x14ac:dyDescent="0.2">
      <c r="A5" s="3" t="s">
        <v>57</v>
      </c>
      <c r="B5" s="37"/>
    </row>
    <row r="6" spans="1:11" x14ac:dyDescent="0.2">
      <c r="A6" s="1" t="str">
        <f>IF(B6&gt;=0,"Excédent de revenus / (-) excédent de charges","(-) Excédent de charges / excédent de revenus")</f>
        <v>Excédent de revenus / (-) excédent de charges</v>
      </c>
      <c r="B6" s="2">
        <f>'TFT détaillé'!B6</f>
        <v>1000000</v>
      </c>
      <c r="C6" s="43" t="str">
        <f>_xlfn.CONCAT(Saisie!G9,"-",Saisie!G10)</f>
        <v>a-b</v>
      </c>
    </row>
    <row r="7" spans="1:11" x14ac:dyDescent="0.2">
      <c r="A7" s="1" t="s">
        <v>4</v>
      </c>
      <c r="B7" s="2">
        <f>'TFT détaillé'!B7</f>
        <v>3443701.54</v>
      </c>
      <c r="C7" s="43" t="str">
        <f>_xlfn.CONCAT(Saisie!G12)</f>
        <v>c</v>
      </c>
    </row>
    <row r="8" spans="1:11" hidden="1" x14ac:dyDescent="0.2">
      <c r="A8" s="1" t="s">
        <v>53</v>
      </c>
      <c r="B8" s="2">
        <f>'TFT détaillé'!B8</f>
        <v>0</v>
      </c>
      <c r="C8" s="43" t="str">
        <f>_xlfn.CONCAT(Saisie!G13)</f>
        <v>d</v>
      </c>
    </row>
    <row r="9" spans="1:11" hidden="1" x14ac:dyDescent="0.2">
      <c r="A9" s="1" t="s">
        <v>66</v>
      </c>
      <c r="B9" s="2">
        <f>'TFT détaillé'!B9</f>
        <v>0</v>
      </c>
      <c r="C9" s="43" t="str">
        <f>_xlfn.CONCAT(Saisie!G14)</f>
        <v>e</v>
      </c>
    </row>
    <row r="10" spans="1:11" hidden="1" x14ac:dyDescent="0.2">
      <c r="A10" s="1" t="s">
        <v>67</v>
      </c>
      <c r="B10" s="2">
        <f>'TFT détaillé'!B10</f>
        <v>0</v>
      </c>
      <c r="C10" s="43" t="str">
        <f>_xlfn.CONCAT("-",Saisie!G15)</f>
        <v>-f</v>
      </c>
    </row>
    <row r="11" spans="1:11" ht="42.75" hidden="1" x14ac:dyDescent="0.2">
      <c r="A11" s="55" t="str">
        <f>IF(B11&gt;=0,"Pertes de l'aliénation de placements financiers du PF et report placements financiers PF dans le PA / (-) Gains provenant de l'aliénation de placements financiers du PF","(-) Gains provenant de l'aliénation de placements financiers du PF / Pertes de l'aliénation de placements financiers du PF et report placements financiers PF dans le PA")</f>
        <v>Pertes de l'aliénation de placements financiers du PF et report placements financiers PF dans le PA / (-) Gains provenant de l'aliénation de placements financiers du PF</v>
      </c>
      <c r="B11" s="2">
        <f>'TFT détaillé'!B11</f>
        <v>0</v>
      </c>
      <c r="C11" s="43" t="str">
        <f>_xlfn.CONCAT(Saisie!G16,"-",Saisie!G17)</f>
        <v>g-h</v>
      </c>
    </row>
    <row r="12" spans="1:11" ht="42.75" hidden="1" x14ac:dyDescent="0.2">
      <c r="A12" s="55" t="str">
        <f>IF(B12&gt;=0,"Pertes de l'aliénation d'immobilisations corporelles du PF et report d'immobilisations corporelles du PF dans le PA / (-) Gains provenant de l'aliénation d'immobilisations corporelles du PF","(-) Gains provenant de l'aliénation d'immobilisations corporelles du PF / Pertes de l'aliéntation d'immobilisations corporelles du PF et report d'immobilisations corporelles du PF dans le PA")</f>
        <v>Pertes de l'aliénation d'immobilisations corporelles du PF et report d'immobilisations corporelles du PF dans le PA / (-) Gains provenant de l'aliénation d'immobilisations corporelles du PF</v>
      </c>
      <c r="B12" s="2">
        <f>'TFT détaillé'!B12</f>
        <v>0</v>
      </c>
      <c r="C12" s="43" t="str">
        <f>_xlfn.CONCAT(Saisie!G18,"-",Saisie!G19)</f>
        <v>i-j</v>
      </c>
    </row>
    <row r="13" spans="1:11" ht="28.5" hidden="1" x14ac:dyDescent="0.2">
      <c r="A13" s="55" t="s">
        <v>14</v>
      </c>
      <c r="B13" s="2">
        <f>'TFT détaillé'!B13</f>
        <v>0</v>
      </c>
      <c r="C13" s="43" t="str">
        <f>_xlfn.CONCAT(Saisie!G20)</f>
        <v>k</v>
      </c>
    </row>
    <row r="14" spans="1:11" x14ac:dyDescent="0.2">
      <c r="A14" s="1" t="str">
        <f>IF(B14&gt;=0,"Diminution/(-) augmentation solde créditeur","(-) Augmentation/diminution des créances")</f>
        <v>(-) Augmentation/diminution des créances</v>
      </c>
      <c r="B14" s="2">
        <f>'TFT détaillé'!B14</f>
        <v>-2419827.8200000003</v>
      </c>
      <c r="C14" s="74" t="str">
        <f>_xlfn.CONCAT("=-∆",Saisie!G24," - ∆",Saisie!G28," + ∆",Saisie!G48)</f>
        <v>=-∆n - ∆r + ∆aj</v>
      </c>
      <c r="D14" s="78"/>
      <c r="E14" s="61"/>
      <c r="F14" s="73"/>
    </row>
    <row r="15" spans="1:11" x14ac:dyDescent="0.2">
      <c r="A15" s="1" t="str">
        <f>IF(B15&gt;=0,"Diminution/(-) augmentation stocks","(-) Augmentation/diminution stocks")</f>
        <v>Diminution/(-) augmentation stocks</v>
      </c>
      <c r="B15" s="2">
        <f>'TFT détaillé'!B15</f>
        <v>11681</v>
      </c>
      <c r="C15" s="74" t="str">
        <f>_xlfn.CONCAT("=-∆ ",Saisie!G27)</f>
        <v>=-∆ q</v>
      </c>
      <c r="D15" s="78"/>
      <c r="E15" s="33"/>
    </row>
    <row r="16" spans="1:11" x14ac:dyDescent="0.2">
      <c r="A16" s="1" t="str">
        <f>IF(B16&gt;=0,"Diminution/(-) augmentation actifs de régularisation","(-) Augmentation/diminution actifs de régularisation")</f>
        <v>Diminution/(-) augmentation actifs de régularisation</v>
      </c>
      <c r="B16" s="2">
        <f>'TFT détaillé'!B16</f>
        <v>10588.45</v>
      </c>
      <c r="C16" s="74" t="str">
        <f>_xlfn.CONCAT("=-∆",Saisie!G25," + ∆",Saisie!G26)</f>
        <v>=-∆o + ∆p</v>
      </c>
      <c r="D16" s="78"/>
      <c r="E16" s="33"/>
    </row>
    <row r="17" spans="1:10" x14ac:dyDescent="0.2">
      <c r="A17" s="1" t="str">
        <f>IF(B17&lt;=0,"(-) Diminution/augmentation engagements courants","Augmentation/(-) diminution engagements courants")</f>
        <v>(-) Diminution/augmentation engagements courants</v>
      </c>
      <c r="B17" s="2">
        <f>'TFT détaillé'!B17</f>
        <v>-14429.030000000261</v>
      </c>
      <c r="C17" s="74" t="str">
        <f>_xlfn.CONCAT("= ∆",Saisie!G29," - ∆",Saisie!G49,"")</f>
        <v>= ∆s - ∆ak</v>
      </c>
      <c r="D17" s="78"/>
      <c r="E17" s="33"/>
    </row>
    <row r="18" spans="1:10" x14ac:dyDescent="0.2">
      <c r="A18" s="1" t="str">
        <f>IF(B18&lt;=0,"(-) Diminution/augmentation passifs de régularisation","Augmentation/(-) diminution passifs de régularisation")</f>
        <v>Augmentation/(-) diminution passifs de régularisation</v>
      </c>
      <c r="B18" s="2">
        <f>'TFT détaillé'!B18</f>
        <v>101149.75</v>
      </c>
      <c r="C18" s="74" t="str">
        <f>_xlfn.CONCAT("= ∆",Saisie!G31," - ∆",Saisie!G32,"")</f>
        <v>= ∆u - ∆v</v>
      </c>
      <c r="D18" s="78"/>
    </row>
    <row r="19" spans="1:10" ht="28.5" x14ac:dyDescent="0.2">
      <c r="A19" s="55" t="str">
        <f>IF(B19&lt;=0,"(-) Diminution/augmentation engagements envers les financements spéciaux, des fonds, legs et fondations sans personnalité juridique","Augmentation/(-) diminution engagements envers les financements spéciaux, des fonds, legs et fondations sans personnalité juridique")</f>
        <v>Augmentation/(-) diminution engagements envers les financements spéciaux, des fonds, legs et fondations sans personnalité juridique</v>
      </c>
      <c r="B19" s="2">
        <f>'TFT détaillé'!B19</f>
        <v>375953.85000000009</v>
      </c>
      <c r="C19" s="74" t="str">
        <f>_xlfn.CONCAT("=∆ ",Saisie!G33,"+ ∆ ",Saisie!G34,"+ ∆ ",Saisie!G35)</f>
        <v>=∆ w+ ∆ x+ ∆ y</v>
      </c>
    </row>
    <row r="20" spans="1:10" x14ac:dyDescent="0.2">
      <c r="A20" s="36"/>
      <c r="B20" s="37"/>
    </row>
    <row r="21" spans="1:10" ht="15" x14ac:dyDescent="0.25">
      <c r="A21" s="46" t="s">
        <v>55</v>
      </c>
      <c r="B21" s="47">
        <f>'TFT détaillé'!B21</f>
        <v>2508817.7399999998</v>
      </c>
    </row>
    <row r="22" spans="1:10" x14ac:dyDescent="0.2">
      <c r="A22" s="36"/>
      <c r="B22" s="37"/>
    </row>
    <row r="23" spans="1:10" ht="15" x14ac:dyDescent="0.25">
      <c r="A23" s="40"/>
      <c r="B23" s="48"/>
      <c r="C23" s="45"/>
    </row>
    <row r="24" spans="1:10" ht="15" x14ac:dyDescent="0.25">
      <c r="A24" s="3" t="s">
        <v>120</v>
      </c>
      <c r="B24" s="48"/>
      <c r="C24" s="45"/>
      <c r="D24" s="33"/>
      <c r="E24" s="33"/>
      <c r="F24" s="33"/>
      <c r="G24" s="33"/>
    </row>
    <row r="25" spans="1:10" x14ac:dyDescent="0.2">
      <c r="A25" s="1" t="s">
        <v>85</v>
      </c>
      <c r="B25" s="2">
        <f>'TFT détaillé'!B25</f>
        <v>-5209661.2</v>
      </c>
      <c r="C25" s="74" t="str">
        <f>_xlfn.CONCAT("+",Saisie!G43,"-",Saisie!G44," - ∆", Saisie!G48," + ∆ ",Saisie!G49," - ",Saisie!G40," + ",Saisie!G39," - ",Saisie!G42," + ",Saisie!G41," +",Saisie!G46," +",Saisie!G47," - ",Saisie!G37," - ",Saisie!G38," - ∆ ",Saisie!G26," + ∆ ",Saisie!G32)</f>
        <v>+af-ag - ∆aj + ∆ ak - ac + ab - ae + ad +ah +ai - z - aa - ∆ p + ∆ v</v>
      </c>
      <c r="D25" s="33"/>
      <c r="E25" s="33"/>
      <c r="F25" s="33"/>
      <c r="G25" s="33"/>
      <c r="I25" s="60"/>
      <c r="J25" s="33"/>
    </row>
    <row r="26" spans="1:10" hidden="1" x14ac:dyDescent="0.2">
      <c r="A26" s="1" t="s">
        <v>43</v>
      </c>
      <c r="B26" s="2">
        <f>'TFT détaillé'!B26</f>
        <v>0</v>
      </c>
      <c r="C26" s="43" t="str">
        <f>_xlfn.CONCAT("-",Saisie!G39)</f>
        <v>-ab</v>
      </c>
    </row>
    <row r="27" spans="1:10" hidden="1" x14ac:dyDescent="0.2">
      <c r="A27" s="1" t="s">
        <v>51</v>
      </c>
      <c r="B27" s="2">
        <f>'TFT détaillé'!B27</f>
        <v>0</v>
      </c>
      <c r="C27" s="43" t="str">
        <f>_xlfn.CONCAT(Saisie!G40)</f>
        <v>ac</v>
      </c>
    </row>
    <row r="28" spans="1:10" hidden="1" x14ac:dyDescent="0.2">
      <c r="A28" s="1" t="s">
        <v>44</v>
      </c>
      <c r="B28" s="2">
        <f>'TFT détaillé'!B28</f>
        <v>0</v>
      </c>
      <c r="C28" s="43" t="str">
        <f>_xlfn.CONCAT("-",Saisie!G41)</f>
        <v>-ad</v>
      </c>
    </row>
    <row r="29" spans="1:10" hidden="1" x14ac:dyDescent="0.2">
      <c r="A29" s="1" t="s">
        <v>80</v>
      </c>
      <c r="B29" s="2">
        <f>'TFT détaillé'!B29</f>
        <v>0</v>
      </c>
      <c r="C29" s="43" t="str">
        <f>_xlfn.CONCAT(Saisie!G42)</f>
        <v>ae</v>
      </c>
    </row>
    <row r="30" spans="1:10" x14ac:dyDescent="0.2">
      <c r="A30" s="36"/>
      <c r="B30" s="37"/>
      <c r="D30" s="77"/>
      <c r="E30" s="77"/>
    </row>
    <row r="31" spans="1:10" ht="15" x14ac:dyDescent="0.25">
      <c r="A31" s="49" t="s">
        <v>117</v>
      </c>
      <c r="B31" s="50">
        <f>'TFT détaillé'!B31</f>
        <v>-5209661.2</v>
      </c>
      <c r="D31" s="77"/>
      <c r="E31" s="76"/>
    </row>
    <row r="32" spans="1:10" x14ac:dyDescent="0.2">
      <c r="A32" s="36"/>
      <c r="B32" s="37"/>
      <c r="D32" s="77"/>
      <c r="E32" s="77"/>
    </row>
    <row r="33" spans="1:5" x14ac:dyDescent="0.2">
      <c r="A33" s="36"/>
      <c r="B33" s="37"/>
      <c r="D33" s="76"/>
      <c r="E33" s="76"/>
    </row>
    <row r="34" spans="1:5" ht="15" x14ac:dyDescent="0.25">
      <c r="A34" s="3" t="s">
        <v>121</v>
      </c>
      <c r="B34" s="48"/>
    </row>
    <row r="35" spans="1:5" x14ac:dyDescent="0.2">
      <c r="A35" s="1" t="s">
        <v>112</v>
      </c>
      <c r="B35" s="2">
        <f>'TFT détaillé'!B35</f>
        <v>-1000000</v>
      </c>
      <c r="C35" s="43" t="str">
        <f>_xlfn.CONCAT("-",Saisie!G57)</f>
        <v>-ar</v>
      </c>
    </row>
    <row r="36" spans="1:5" hidden="1" x14ac:dyDescent="0.2">
      <c r="A36" s="1" t="s">
        <v>113</v>
      </c>
      <c r="B36" s="2">
        <f>'TFT détaillé'!B36</f>
        <v>0</v>
      </c>
      <c r="C36" s="43" t="str">
        <f>_xlfn.CONCAT(Saisie!G58)</f>
        <v>as</v>
      </c>
    </row>
    <row r="37" spans="1:5" hidden="1" x14ac:dyDescent="0.2">
      <c r="A37" s="1" t="s">
        <v>114</v>
      </c>
      <c r="B37" s="2">
        <f>'TFT détaillé'!B37</f>
        <v>0</v>
      </c>
      <c r="C37" s="43" t="str">
        <f>_xlfn.CONCAT("-",Saisie!G59)</f>
        <v>-at</v>
      </c>
    </row>
    <row r="38" spans="1:5" hidden="1" x14ac:dyDescent="0.2">
      <c r="A38" s="1" t="s">
        <v>45</v>
      </c>
      <c r="B38" s="2">
        <f>'TFT détaillé'!B38</f>
        <v>0</v>
      </c>
      <c r="C38" s="74" t="str">
        <f>_xlfn.CONCAT("= -",Saisie!G51," - ","SI(∆",Saisie!G23," &gt; 0;∆",Saisie!G23,";)")</f>
        <v>= -al - SI(∆m &gt; 0;∆m;)</v>
      </c>
    </row>
    <row r="39" spans="1:5" hidden="1" x14ac:dyDescent="0.2">
      <c r="A39" s="1" t="s">
        <v>46</v>
      </c>
      <c r="B39" s="2">
        <f>'TFT détaillé'!B39</f>
        <v>0</v>
      </c>
      <c r="C39" s="74" t="str">
        <f>_xlfn.CONCAT("=  ",Saisie!G52," + ","SI(∆",Saisie!G23," &lt; 0;∆",Saisie!G23,";)")</f>
        <v>=  am + SI(∆m &lt; 0;∆m;)</v>
      </c>
    </row>
    <row r="40" spans="1:5" hidden="1" x14ac:dyDescent="0.2">
      <c r="A40" s="1" t="s">
        <v>47</v>
      </c>
      <c r="B40" s="2">
        <f>'TFT détaillé'!B40</f>
        <v>0</v>
      </c>
      <c r="C40" s="43" t="str">
        <f>_xlfn.CONCAT("-",Saisie!G53,"+",Saisie!G54)</f>
        <v>-an+ao</v>
      </c>
    </row>
    <row r="41" spans="1:5" x14ac:dyDescent="0.2">
      <c r="A41" s="1" t="s">
        <v>48</v>
      </c>
      <c r="B41" s="2">
        <f>'TFT détaillé'!B41</f>
        <v>200000</v>
      </c>
      <c r="C41" s="43" t="str">
        <f>_xlfn.CONCAT(Saisie!G55,"-",Saisie!G56)</f>
        <v>ap-aq</v>
      </c>
    </row>
    <row r="42" spans="1:5" x14ac:dyDescent="0.2">
      <c r="A42" s="36"/>
      <c r="B42" s="37"/>
    </row>
    <row r="43" spans="1:5" ht="15" x14ac:dyDescent="0.25">
      <c r="A43" s="49" t="s">
        <v>118</v>
      </c>
      <c r="B43" s="50">
        <f>'TFT détaillé'!B43</f>
        <v>-800000</v>
      </c>
    </row>
    <row r="44" spans="1:5" x14ac:dyDescent="0.2">
      <c r="A44" s="36"/>
      <c r="B44" s="37"/>
    </row>
    <row r="45" spans="1:5" ht="15" x14ac:dyDescent="0.25">
      <c r="A45" s="46" t="s">
        <v>56</v>
      </c>
      <c r="B45" s="47">
        <f>'TFT détaillé'!B45</f>
        <v>-6009661.2000000002</v>
      </c>
    </row>
    <row r="46" spans="1:5" x14ac:dyDescent="0.2">
      <c r="A46" s="36"/>
      <c r="B46" s="37"/>
    </row>
    <row r="47" spans="1:5" x14ac:dyDescent="0.2">
      <c r="A47" s="36"/>
      <c r="B47" s="37"/>
    </row>
    <row r="48" spans="1:5" ht="15" x14ac:dyDescent="0.2">
      <c r="A48" s="3" t="s">
        <v>122</v>
      </c>
      <c r="B48" s="37"/>
    </row>
    <row r="49" spans="1:3" hidden="1" x14ac:dyDescent="0.2">
      <c r="A49" s="1" t="s">
        <v>35</v>
      </c>
      <c r="B49" s="2">
        <f>'TFT détaillé'!B49</f>
        <v>0</v>
      </c>
      <c r="C49" s="43" t="str">
        <f>_xlfn.CONCAT("=",Saisie!G60,"-",Saisie!G61)</f>
        <v>=au-av</v>
      </c>
    </row>
    <row r="50" spans="1:3" hidden="1" x14ac:dyDescent="0.2">
      <c r="A50" s="1" t="s">
        <v>49</v>
      </c>
      <c r="B50" s="2">
        <f>'TFT détaillé'!B50</f>
        <v>0</v>
      </c>
      <c r="C50" s="43" t="str">
        <f>_xlfn.CONCAT("=-",Saisie!G62,"+",Saisie!G63)</f>
        <v>=-aw+ax</v>
      </c>
    </row>
    <row r="51" spans="1:3" x14ac:dyDescent="0.2">
      <c r="A51" s="1" t="s">
        <v>39</v>
      </c>
      <c r="B51" s="2">
        <f>'TFT détaillé'!B51</f>
        <v>800000</v>
      </c>
      <c r="C51" s="43" t="str">
        <f>_xlfn.CONCAT(Saisie!G64)</f>
        <v>ay</v>
      </c>
    </row>
    <row r="52" spans="1:3" hidden="1" x14ac:dyDescent="0.2">
      <c r="A52" s="1" t="s">
        <v>50</v>
      </c>
      <c r="B52" s="2">
        <f>'TFT détaillé'!B52</f>
        <v>0</v>
      </c>
      <c r="C52" s="43" t="str">
        <f>_xlfn.CONCAT("-",Saisie!G65)</f>
        <v>-az</v>
      </c>
    </row>
    <row r="53" spans="1:3" x14ac:dyDescent="0.2">
      <c r="A53" s="36"/>
      <c r="B53" s="37"/>
    </row>
    <row r="54" spans="1:3" ht="15" x14ac:dyDescent="0.25">
      <c r="A54" s="46" t="s">
        <v>119</v>
      </c>
      <c r="B54" s="47">
        <f>'TFT détaillé'!B54</f>
        <v>800000</v>
      </c>
    </row>
    <row r="55" spans="1:3" x14ac:dyDescent="0.2">
      <c r="A55" s="36"/>
      <c r="B55" s="37"/>
    </row>
    <row r="56" spans="1:3" x14ac:dyDescent="0.2">
      <c r="A56" s="36"/>
      <c r="B56" s="37"/>
    </row>
    <row r="57" spans="1:3" ht="15" x14ac:dyDescent="0.25">
      <c r="A57" s="51" t="s">
        <v>76</v>
      </c>
      <c r="B57" s="52">
        <f>'TFT détaillé'!B57</f>
        <v>-2700843.4600000004</v>
      </c>
    </row>
    <row r="58" spans="1:3" x14ac:dyDescent="0.2">
      <c r="A58" s="36"/>
      <c r="B58" s="37"/>
    </row>
    <row r="59" spans="1:3" x14ac:dyDescent="0.2">
      <c r="A59" s="1" t="s">
        <v>106</v>
      </c>
      <c r="B59" s="2">
        <f>'TFT détaillé'!B59</f>
        <v>11154243.689999999</v>
      </c>
      <c r="C59" s="43" t="str">
        <f>_xlfn.CONCAT("=",Saisie!G22,"-",Saisie!G23,"-",Saisie!G30)</f>
        <v>=l-m-t</v>
      </c>
    </row>
    <row r="60" spans="1:3" ht="15" x14ac:dyDescent="0.2">
      <c r="A60" s="3" t="s">
        <v>107</v>
      </c>
      <c r="B60" s="4">
        <f>'TFT détaillé'!B60</f>
        <v>8453400.2300000004</v>
      </c>
      <c r="C60" s="43" t="str">
        <f>_xlfn.CONCAT("=",Saisie!G22,"-",Saisie!G23,"-",Saisie!G30)</f>
        <v>=l-m-t</v>
      </c>
    </row>
    <row r="61" spans="1:3" x14ac:dyDescent="0.2">
      <c r="A61" s="36"/>
      <c r="B61" s="37"/>
    </row>
    <row r="62" spans="1:3" ht="15" x14ac:dyDescent="0.25">
      <c r="A62" s="40" t="s">
        <v>96</v>
      </c>
      <c r="B62" s="48">
        <f>'TFT détaillé'!B62</f>
        <v>-2700843.459999999</v>
      </c>
    </row>
    <row r="63" spans="1:3" x14ac:dyDescent="0.2">
      <c r="A63" s="36"/>
      <c r="B63" s="37"/>
    </row>
    <row r="64" spans="1:3" hidden="1" x14ac:dyDescent="0.2">
      <c r="A64" s="41" t="s">
        <v>52</v>
      </c>
      <c r="B64" s="42">
        <f>'TFT détaillé'!B64</f>
        <v>0</v>
      </c>
      <c r="C64" s="53" t="str">
        <f>IF(ROUND(B64,0)=0,"OK","Ecart")</f>
        <v>OK</v>
      </c>
    </row>
    <row r="65" collapsed="1" x14ac:dyDescent="0.2"/>
  </sheetData>
  <dataConsolidate/>
  <mergeCells count="1">
    <mergeCell ref="A1:B1"/>
  </mergeCells>
  <conditionalFormatting sqref="B64">
    <cfRule type="expression" dxfId="1" priority="2" stopIfTrue="1">
      <formula>ROUND($B$64,0)&lt;&gt;0</formula>
    </cfRule>
  </conditionalFormatting>
  <conditionalFormatting sqref="C64">
    <cfRule type="expression" dxfId="0" priority="1">
      <formula>$C$64="OK"</formula>
    </cfRule>
  </conditionalFormatting>
  <pageMargins left="0.70866141732283472" right="0.70866141732283472" top="0.74803149606299213" bottom="0.74803149606299213" header="0.31496062992125984" footer="0.31496062992125984"/>
  <pageSetup paperSize="9" orientation="portrait" r:id="rId1"/>
  <headerFooter>
    <oddFooter>&amp;C&amp;F&amp;R&amp;D</oddFooter>
  </headerFooter>
  <rowBreaks count="1" manualBreakCount="1">
    <brk id="3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F4E60-0466-4990-9EA1-3B34E7E59C91}">
  <dimension ref="A1:A8"/>
  <sheetViews>
    <sheetView showGridLines="0" workbookViewId="0"/>
  </sheetViews>
  <sheetFormatPr baseColWidth="10" defaultRowHeight="15" x14ac:dyDescent="0.25"/>
  <sheetData>
    <row r="1" spans="1:1" x14ac:dyDescent="0.25">
      <c r="A1" s="100" t="s">
        <v>108</v>
      </c>
    </row>
    <row r="3" spans="1:1" x14ac:dyDescent="0.25">
      <c r="A3" s="100" t="s">
        <v>123</v>
      </c>
    </row>
    <row r="4" spans="1:1" x14ac:dyDescent="0.25">
      <c r="A4" t="s">
        <v>116</v>
      </c>
    </row>
    <row r="5" spans="1:1" x14ac:dyDescent="0.25">
      <c r="A5" t="s">
        <v>115</v>
      </c>
    </row>
    <row r="7" spans="1:1" x14ac:dyDescent="0.25">
      <c r="A7" s="100" t="s">
        <v>124</v>
      </c>
    </row>
    <row r="8" spans="1:1" x14ac:dyDescent="0.25">
      <c r="A8" t="s">
        <v>125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A9E50-CB03-4A9B-AE0F-98C26E1340AB}">
  <sheetPr codeName="Feuil6"/>
  <dimension ref="A1:A2"/>
  <sheetViews>
    <sheetView workbookViewId="0">
      <selection activeCell="G35" sqref="G35"/>
    </sheetView>
  </sheetViews>
  <sheetFormatPr baseColWidth="10" defaultRowHeight="15" x14ac:dyDescent="0.25"/>
  <sheetData>
    <row r="1" spans="1:1" x14ac:dyDescent="0.25">
      <c r="A1" t="s">
        <v>33</v>
      </c>
    </row>
    <row r="2" spans="1:1" x14ac:dyDescent="0.25">
      <c r="A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Mode d'emploi</vt:lpstr>
      <vt:lpstr>Saisie</vt:lpstr>
      <vt:lpstr>TFT détaillé</vt:lpstr>
      <vt:lpstr>TFT pour impression</vt:lpstr>
      <vt:lpstr>Suivi des modifications</vt:lpstr>
      <vt:lpstr>Menu déroulant</vt:lpstr>
      <vt:lpstr>'TFT détaillé'!Impression_des_titres</vt:lpstr>
      <vt:lpstr>'TFT pour impression'!Impression_des_titres</vt:lpstr>
      <vt:lpstr>'Mode d''emploi'!Zone_d_impression</vt:lpstr>
      <vt:lpstr>Saisie!Zone_d_impression</vt:lpstr>
      <vt:lpstr>'TFT détaillé'!Zone_d_impression</vt:lpstr>
      <vt:lpstr>'TFT pour impression'!Zone_d_impression</vt:lpstr>
    </vt:vector>
  </TitlesOfParts>
  <Company>Etat de Vaud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Sheedy Emma</dc:creator>
  <cp:lastModifiedBy>Sheedy Emma</cp:lastModifiedBy>
  <cp:lastPrinted>2024-08-08T12:44:46Z</cp:lastPrinted>
  <dcterms:created xsi:type="dcterms:W3CDTF">2022-11-04T11:50:49Z</dcterms:created>
  <dcterms:modified xsi:type="dcterms:W3CDTF">2025-04-15T07:57:36Z</dcterms:modified>
</cp:coreProperties>
</file>