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5330" windowHeight="12270" activeTab="0"/>
  </bookViews>
  <sheets>
    <sheet name="1. Données générales" sheetId="1" r:id="rId1"/>
    <sheet name="2. Accessibilité" sheetId="2" r:id="rId2"/>
    <sheet name="3. Lignes directrices" sheetId="3" r:id="rId3"/>
    <sheet name="4. Dépl. pendulaires" sheetId="4" r:id="rId4"/>
    <sheet name="5. Dépl. prof." sheetId="5" r:id="rId5"/>
    <sheet name="6. Dépl. commerciaux" sheetId="6" r:id="rId6"/>
    <sheet name="7. Gestion mobilité" sheetId="7" r:id="rId7"/>
    <sheet name="8. Synthèse" sheetId="8" r:id="rId8"/>
  </sheets>
  <definedNames>
    <definedName name="_xlnm.Print_Area" localSheetId="0">'1. Données générales'!$B$2:$C$11</definedName>
    <definedName name="_xlnm.Print_Area" localSheetId="1">'2. Accessibilité'!$B$2:$C$53</definedName>
    <definedName name="_xlnm.Print_Area" localSheetId="2">'3. Lignes directrices'!$B$2:$C$31</definedName>
    <definedName name="_xlnm.Print_Area" localSheetId="3">'4. Dépl. pendulaires'!$B$2:$C$46</definedName>
    <definedName name="_xlnm.Print_Area" localSheetId="4">'5. Dépl. prof.'!$B$2:$C$39</definedName>
    <definedName name="_xlnm.Print_Area" localSheetId="5">'6. Dépl. commerciaux'!$B$2:$C$26</definedName>
    <definedName name="_xlnm.Print_Area" localSheetId="6">'7. Gestion mobilité'!$B$2:$C$84</definedName>
    <definedName name="_xlnm.Print_Area" localSheetId="7">'8. Synthèse'!$B$2:$M$29</definedName>
  </definedNames>
  <calcPr fullCalcOnLoad="1"/>
</workbook>
</file>

<file path=xl/sharedStrings.xml><?xml version="1.0" encoding="utf-8"?>
<sst xmlns="http://schemas.openxmlformats.org/spreadsheetml/2006/main" count="80" uniqueCount="71">
  <si>
    <t>Nombre de clients par jour</t>
  </si>
  <si>
    <t>A quelle fréquence moyenne cet arrêt est-il exploité (heures de bureau) ?</t>
  </si>
  <si>
    <t>De quelle qualité sont les accès pour les cyclistes?</t>
  </si>
  <si>
    <t>Encouragez-vous financièrement vos employés à utiliser les transports publics?</t>
  </si>
  <si>
    <t>Des vélos de service sont-ils mis à disposition des employés?</t>
  </si>
  <si>
    <t>Diagnostic mobilité d'entreprise : questionnaire de base</t>
  </si>
  <si>
    <t>Nom de l'entreprise</t>
  </si>
  <si>
    <t xml:space="preserve">Branche d'activité </t>
  </si>
  <si>
    <t>Nombre d'employés</t>
  </si>
  <si>
    <t>L'offre en places de parc (voitures) pour vos employés / clients satisfait-elle la demande ?</t>
  </si>
  <si>
    <t>Quelle est la distance moyenne parcourue lors de la plupart des déplacements professionnels ?</t>
  </si>
  <si>
    <t>Les employés qui viennent en voiture doivent-ils payer une taxe de stationnement ?</t>
  </si>
  <si>
    <t>1. Données générales</t>
  </si>
  <si>
    <t>…</t>
  </si>
  <si>
    <t>2. Accessibilité de l'entreprise</t>
  </si>
  <si>
    <t>Quelle est la distance à l'arrêt de transports publics le plus proche?</t>
  </si>
  <si>
    <t>Comment sont équipées les places de stationnement pour vélos de votre entreprise ?</t>
  </si>
  <si>
    <t>De quelle qualité sont les accès pour les piétons ?</t>
  </si>
  <si>
    <t>Y a-t-il des douches / vestiaires à disposition des cyclistes dans votre entreprise ?</t>
  </si>
  <si>
    <t>L’entreprise dispose-t-elle, dans son environnement proche, de services tels que cafétéria / restaurant, crèches, commerces, fitness ?</t>
  </si>
  <si>
    <t xml:space="preserve">Résultat : </t>
  </si>
  <si>
    <t>%</t>
  </si>
  <si>
    <t>Acccessibilité</t>
  </si>
  <si>
    <t>Lignes directrices</t>
  </si>
  <si>
    <t>Dépl. pendulaires</t>
  </si>
  <si>
    <t>Dépl. professionnels</t>
  </si>
  <si>
    <t>Gestion de la mobilité</t>
  </si>
  <si>
    <t>Synthèse</t>
  </si>
  <si>
    <t>Total</t>
  </si>
  <si>
    <t>Dépl. commerciaux</t>
  </si>
  <si>
    <t xml:space="preserve">L’entreprise dispose-t-elle d’un système de management environnemental ? (par ex. ISO 14001)
</t>
  </si>
  <si>
    <t xml:space="preserve">L’entreprise dispose-t-elle de lignes directrices environnementales ou d’objectifs environnementaux?
</t>
  </si>
  <si>
    <t xml:space="preserve">La responsabilité des questions relatives à la mobilité dans l’entreprise est-elle clairement établie et attribuée au sein de la direction ? 
</t>
  </si>
  <si>
    <t xml:space="preserve">Avez-vous des contacts avec les autorités de votre commune en matière de transports et de mobilité ?
</t>
  </si>
  <si>
    <t xml:space="preserve">Une étude a-t-elle été menée pour connaître les déplacements pendulaires, professionnels et commerciaux générés par l’entreprise ?
</t>
  </si>
  <si>
    <t>4. Déplacements pendulaires</t>
  </si>
  <si>
    <t>Quelle est la distance moyenne parcourue par la plupart des employés depuis leur lieu de domicile jusqu’au travail ?</t>
  </si>
  <si>
    <t>Combien d’employés (en %) se rendent au travail en voiture / scooter / moto ?</t>
  </si>
  <si>
    <t>Combien d’employés (en %) se rendent au travail en transports publics?</t>
  </si>
  <si>
    <t>Combien d’employés (en %) se rendent au travail à pied ?</t>
  </si>
  <si>
    <t>Combien d’employés (en %) bénéficient de possibilités de télétravail ?</t>
  </si>
  <si>
    <t>Combien d’employés (en %) se rendent au travail à vélo ?</t>
  </si>
  <si>
    <t>Combien de déplacements professionnels (km parcourus, en %) sont effectués  en avion ?</t>
  </si>
  <si>
    <t>Combien de déplacements professionnels (km parcourus, en %) sont effectués  en voiture / scooter / moto ?</t>
  </si>
  <si>
    <t>Combien de déplacements professionnels (km parcourus, en %) sont effectués en transports publics?</t>
  </si>
  <si>
    <t xml:space="preserve">Combien de déplacements professionnels (km parcourus, en %) sont effectués  à pied ou à vélo ? </t>
  </si>
  <si>
    <t>Lors de l’acquisition de nouveaux véhicules d’entreprise, le critère de la consommation énergétique / des émissions polluantes est-il pris en compte ?</t>
  </si>
  <si>
    <t>L’entreprise propose-t-elle des incitations et des informations en matière de conduite automobile économe en carburant (par exemple cours EcoDrive)?</t>
  </si>
  <si>
    <t>Y a t-il des critères pour l'attribution des places de stationnement aux employés?</t>
  </si>
  <si>
    <t>L’entreprise dispose-t-elle d’un programme d’encouragement au covoiturage?</t>
  </si>
  <si>
    <t>Des informations concernant les transports publics (localisation et nom d’arrêt, numéro de ligne, horaires) sont-elles à disposition des employés et clients ? (panneau d’affichage, display, internet, publications, etc.)</t>
  </si>
  <si>
    <t>Encouragez-vous financièrement l’usage du vélo?</t>
  </si>
  <si>
    <t xml:space="preserve">Les automobilistes, usagers des transports publics et cyclistes/piétons bénéficient-ils tous du même niveau d’accueil? (par ex. panneaux directionnels signalant l’entrée ou les places de stationnement, chemins d’accès clairs pour les piétons, protection contre les intempéries, etc.)
</t>
  </si>
  <si>
    <t>L’entreprise recourt-elle à la vidéoconférence / conférence téléphonique pour limiter ses déplacements professionnels ?</t>
  </si>
  <si>
    <t xml:space="preserve">D'autres mesures sont-elles prises pour inciter vos employés à se déplacer de manière écologique et économe en énergie (ex. avantages sociaux, cadeaux pour les employés ou les clients, journées d'action)?
</t>
  </si>
  <si>
    <t>Somme</t>
  </si>
  <si>
    <t>A déduire de la somme</t>
  </si>
  <si>
    <t>A déduire du maximum</t>
  </si>
  <si>
    <t>4. Déplacements professionnels</t>
  </si>
  <si>
    <t>/ 40</t>
  </si>
  <si>
    <t>/ 25</t>
  </si>
  <si>
    <t>/ 30</t>
  </si>
  <si>
    <t>/ 15</t>
  </si>
  <si>
    <t>Ce questionnaire permet aux entreprises de se faire une première idée générale de leur profil dans le domaine de la mobilité (accessibilité, stratégie, déplacements pendulaires, professionnels et commerciaux, mesures déjà prises). Les points obtenus par thème donnent une valeur indicative, situant globalement l'entreprise par rapport à un potentiel. Ce questionnaire ne prétend pas être exhaustif.</t>
  </si>
  <si>
    <t>3. Lignes directices environnementales</t>
  </si>
  <si>
    <t>6. Déplacements commerciaux (clients)</t>
  </si>
  <si>
    <t>Combien de clients (en %) visitent l'entreprise au travail à vélo?</t>
  </si>
  <si>
    <t>Combien de clients (en %) visitent l'entreprise en voiture / scooter / moto?</t>
  </si>
  <si>
    <t>7. Mesures de gestion de la mobilité</t>
  </si>
  <si>
    <t>Les employés ont-ils accès à un système d’auto-partage (Mobility Carsharing) ou à des véhicules d’entreprise?</t>
  </si>
  <si>
    <t>Combien de clients (en %) visitent l'entreprise en transports publics?</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</si>
</sst>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0.000"/>
  </numFmts>
  <fonts count="11">
    <font>
      <sz val="10"/>
      <name val="Arial"/>
      <family val="0"/>
    </font>
    <font>
      <b/>
      <sz val="10"/>
      <color indexed="9"/>
      <name val="Arial"/>
      <family val="2"/>
    </font>
    <font>
      <sz val="8"/>
      <name val="Arial"/>
      <family val="0"/>
    </font>
    <font>
      <sz val="1"/>
      <name val="Arial"/>
      <family val="0"/>
    </font>
    <font>
      <sz val="8"/>
      <name val="Tahoma"/>
      <family val="2"/>
    </font>
    <font>
      <b/>
      <sz val="12"/>
      <color indexed="9"/>
      <name val="Arial"/>
      <family val="2"/>
    </font>
    <font>
      <b/>
      <sz val="10"/>
      <name val="Arial"/>
      <family val="2"/>
    </font>
    <font>
      <sz val="10"/>
      <color indexed="9"/>
      <name val="Arial"/>
      <family val="2"/>
    </font>
    <font>
      <sz val="5.5"/>
      <name val="Arial"/>
      <family val="0"/>
    </font>
    <font>
      <i/>
      <sz val="8"/>
      <name val="Arial"/>
      <family val="2"/>
    </font>
    <font>
      <b/>
      <sz val="14"/>
      <color indexed="9"/>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4"/>
        <bgColor indexed="64"/>
      </patternFill>
    </fill>
  </fills>
  <borders count="10">
    <border>
      <left/>
      <right/>
      <top/>
      <bottom/>
      <diagonal/>
    </border>
    <border>
      <left>
        <color indexed="63"/>
      </left>
      <right>
        <color indexed="63"/>
      </right>
      <top>
        <color indexed="63"/>
      </top>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Font="1" applyFill="1" applyAlignment="1">
      <alignment/>
    </xf>
    <xf numFmtId="0" fontId="1" fillId="2" borderId="0" xfId="0" applyFont="1" applyFill="1" applyAlignment="1">
      <alignment horizontal="left"/>
    </xf>
    <xf numFmtId="0" fontId="0" fillId="2" borderId="0" xfId="0" applyFont="1" applyFill="1" applyAlignment="1">
      <alignment/>
    </xf>
    <xf numFmtId="0" fontId="0" fillId="2" borderId="0" xfId="0" applyFont="1" applyFill="1" applyBorder="1" applyAlignment="1">
      <alignment horizontal="left" vertical="top" wrapText="1"/>
    </xf>
    <xf numFmtId="0" fontId="0" fillId="2" borderId="0" xfId="0" applyFont="1" applyFill="1" applyBorder="1" applyAlignment="1">
      <alignment/>
    </xf>
    <xf numFmtId="0" fontId="0" fillId="2" borderId="0" xfId="0" applyFont="1" applyFill="1" applyAlignment="1">
      <alignment wrapText="1"/>
    </xf>
    <xf numFmtId="0" fontId="0" fillId="3" borderId="0" xfId="0" applyFont="1" applyFill="1" applyAlignment="1">
      <alignment vertical="top"/>
    </xf>
    <xf numFmtId="0" fontId="6" fillId="3" borderId="0" xfId="0" applyFont="1" applyFill="1" applyAlignment="1">
      <alignment vertical="top"/>
    </xf>
    <xf numFmtId="0" fontId="0" fillId="2" borderId="0" xfId="0" applyFont="1" applyFill="1" applyAlignment="1">
      <alignment vertical="top"/>
    </xf>
    <xf numFmtId="0" fontId="6" fillId="2" borderId="0" xfId="0" applyFont="1" applyFill="1" applyAlignment="1">
      <alignment vertical="top"/>
    </xf>
    <xf numFmtId="0" fontId="0" fillId="2" borderId="1" xfId="0" applyFont="1" applyFill="1" applyBorder="1" applyAlignment="1">
      <alignment vertical="top"/>
    </xf>
    <xf numFmtId="0" fontId="0" fillId="2" borderId="1" xfId="0" applyFont="1" applyFill="1" applyBorder="1" applyAlignment="1">
      <alignment/>
    </xf>
    <xf numFmtId="0" fontId="5" fillId="2" borderId="0" xfId="0" applyFont="1" applyFill="1" applyAlignment="1">
      <alignment horizontal="left"/>
    </xf>
    <xf numFmtId="0" fontId="0" fillId="2" borderId="0" xfId="0" applyFill="1" applyAlignment="1">
      <alignment/>
    </xf>
    <xf numFmtId="0" fontId="7" fillId="2" borderId="0" xfId="0" applyFont="1" applyFill="1" applyAlignment="1">
      <alignment/>
    </xf>
    <xf numFmtId="164" fontId="7" fillId="2" borderId="0" xfId="0" applyNumberFormat="1" applyFont="1" applyFill="1" applyAlignment="1">
      <alignment/>
    </xf>
    <xf numFmtId="0" fontId="6" fillId="2" borderId="0" xfId="0" applyFont="1" applyFill="1" applyAlignment="1">
      <alignment/>
    </xf>
    <xf numFmtId="164" fontId="0" fillId="2" borderId="0" xfId="0" applyNumberFormat="1" applyFont="1" applyFill="1" applyAlignment="1">
      <alignment/>
    </xf>
    <xf numFmtId="0" fontId="6" fillId="2" borderId="0" xfId="0" applyFont="1" applyFill="1" applyAlignment="1">
      <alignment horizontal="right"/>
    </xf>
    <xf numFmtId="0" fontId="1" fillId="4" borderId="0" xfId="0" applyFont="1" applyFill="1" applyAlignment="1">
      <alignment/>
    </xf>
    <xf numFmtId="0" fontId="7" fillId="4" borderId="0" xfId="0" applyFont="1" applyFill="1" applyAlignment="1">
      <alignment/>
    </xf>
    <xf numFmtId="0" fontId="5" fillId="4" borderId="0" xfId="0" applyFont="1" applyFill="1" applyAlignment="1">
      <alignment/>
    </xf>
    <xf numFmtId="0" fontId="0" fillId="2" borderId="1" xfId="0" applyFill="1" applyBorder="1" applyAlignment="1">
      <alignment/>
    </xf>
    <xf numFmtId="0" fontId="6" fillId="2" borderId="1" xfId="0" applyFont="1" applyFill="1" applyBorder="1" applyAlignment="1">
      <alignment/>
    </xf>
    <xf numFmtId="0" fontId="9" fillId="2" borderId="0" xfId="0" applyFont="1" applyFill="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0" fillId="2" borderId="0" xfId="0" applyNumberFormat="1" applyFont="1" applyFill="1" applyAlignment="1">
      <alignment wrapText="1"/>
    </xf>
    <xf numFmtId="0" fontId="0" fillId="2" borderId="8" xfId="0" applyNumberFormat="1" applyFont="1" applyFill="1" applyBorder="1" applyAlignment="1">
      <alignment horizontal="left" vertical="center" wrapText="1"/>
    </xf>
    <xf numFmtId="0" fontId="0" fillId="2" borderId="9" xfId="0" applyNumberFormat="1" applyFont="1" applyFill="1" applyBorder="1" applyAlignment="1">
      <alignment horizontal="left" vertical="center" wrapText="1"/>
    </xf>
    <xf numFmtId="0" fontId="10" fillId="4" borderId="0" xfId="0" applyFont="1" applyFill="1" applyAlignment="1">
      <alignment horizontal="left"/>
    </xf>
    <xf numFmtId="0" fontId="1" fillId="4" borderId="0" xfId="0" applyFont="1" applyFill="1" applyAlignment="1">
      <alignment horizontal="left"/>
    </xf>
    <xf numFmtId="0" fontId="0" fillId="2" borderId="0" xfId="0" applyFont="1" applyFill="1" applyBorder="1" applyAlignment="1">
      <alignment horizontal="left" vertical="top" wrapText="1"/>
    </xf>
    <xf numFmtId="0" fontId="5" fillId="4"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cat>
            <c:numRef>
              <c:f>'1. Données générales'!$J$48:$J$52</c:f>
              <c:numCache>
                <c:ptCount val="5"/>
              </c:numCache>
            </c:numRef>
          </c:cat>
          <c:val>
            <c:numRef>
              <c:f>'1. Données générales'!$K$48:$K$52</c:f>
              <c:numCache>
                <c:ptCount val="5"/>
              </c:numCache>
            </c:numRef>
          </c:val>
        </c:ser>
        <c:axId val="61799181"/>
        <c:axId val="19321718"/>
      </c:radarChart>
      <c:catAx>
        <c:axId val="61799181"/>
        <c:scaling>
          <c:orientation val="minMax"/>
        </c:scaling>
        <c:axPos val="b"/>
        <c:majorGridlines/>
        <c:delete val="0"/>
        <c:numFmt formatCode="General" sourceLinked="1"/>
        <c:majorTickMark val="out"/>
        <c:minorTickMark val="none"/>
        <c:tickLblPos val="nextTo"/>
        <c:crossAx val="19321718"/>
        <c:crosses val="autoZero"/>
        <c:auto val="1"/>
        <c:lblOffset val="100"/>
        <c:noMultiLvlLbl val="0"/>
      </c:catAx>
      <c:valAx>
        <c:axId val="19321718"/>
        <c:scaling>
          <c:orientation val="minMax"/>
        </c:scaling>
        <c:axPos val="l"/>
        <c:majorGridlines/>
        <c:delete val="0"/>
        <c:numFmt formatCode="General" sourceLinked="1"/>
        <c:majorTickMark val="in"/>
        <c:minorTickMark val="none"/>
        <c:tickLblPos val="nextTo"/>
        <c:crossAx val="6179918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no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'8. Synthèse'!$B$4:$B$9</c:f>
              <c:strCache/>
            </c:strRef>
          </c:cat>
          <c:val>
            <c:numRef>
              <c:f>'8. Synthèse'!$E$4:$E$9</c:f>
              <c:numCache/>
            </c:numRef>
          </c:val>
        </c:ser>
        <c:axId val="39677735"/>
        <c:axId val="21555296"/>
      </c:radarChart>
      <c:catAx>
        <c:axId val="3967773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555296"/>
        <c:crosses val="autoZero"/>
        <c:auto val="1"/>
        <c:lblOffset val="100"/>
        <c:noMultiLvlLbl val="0"/>
      </c:catAx>
      <c:valAx>
        <c:axId val="21555296"/>
        <c:scaling>
          <c:orientation val="minMax"/>
        </c:scaling>
        <c:axPos val="l"/>
        <c:majorGridlines>
          <c:spPr>
            <a:ln w="3175">
              <a:solidFill>
                <a:srgbClr val="969696"/>
              </a:solidFill>
            </a:ln>
          </c:spPr>
        </c:majorGridlines>
        <c:delete val="1"/>
        <c:majorTickMark val="in"/>
        <c:minorTickMark val="none"/>
        <c:tickLblPos val="nextTo"/>
        <c:crossAx val="39677735"/>
        <c:crossesAt val="1"/>
        <c:crossBetween val="between"/>
        <c:dispUnits/>
      </c:valAx>
      <c:spPr>
        <a:noFill/>
        <a:ln w="3175">
          <a:solidFill>
            <a:srgbClr val="FFFFFF"/>
          </a:solidFill>
        </a:ln>
      </c:spPr>
    </c:plotArea>
    <c:plotVisOnly val="1"/>
    <c:dispBlanksAs val="gap"/>
    <c:showDLblsOverMax val="0"/>
  </c:chart>
  <c:spPr>
    <a:ln w="12700">
      <a:solidFill>
        <a:srgbClr val="FF00FF"/>
      </a:solidFill>
    </a:ln>
  </c:spPr>
  <c:txPr>
    <a:bodyPr vert="horz" rot="0"/>
    <a:lstStyle/>
    <a:p>
      <a:pPr>
        <a:defRPr lang="en-US" cap="none" sz="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noFill/>
            <a:ln w="25400">
              <a:solidFill>
                <a:srgbClr val="FF00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'8. Synthèse'!$B$4:$B$9</c:f>
              <c:strCache/>
            </c:strRef>
          </c:cat>
          <c:val>
            <c:numRef>
              <c:f>'8. Synthèse'!$E$4:$E$9</c:f>
              <c:numCache/>
            </c:numRef>
          </c:val>
        </c:ser>
        <c:axId val="59779937"/>
        <c:axId val="1148522"/>
      </c:barChart>
      <c:catAx>
        <c:axId val="59779937"/>
        <c:scaling>
          <c:orientation val="minMax"/>
        </c:scaling>
        <c:axPos val="l"/>
        <c:delete val="0"/>
        <c:numFmt formatCode="General" sourceLinked="1"/>
        <c:majorTickMark val="out"/>
        <c:minorTickMark val="none"/>
        <c:tickLblPos val="nextTo"/>
        <c:crossAx val="1148522"/>
        <c:crosses val="autoZero"/>
        <c:auto val="1"/>
        <c:lblOffset val="100"/>
        <c:noMultiLvlLbl val="0"/>
      </c:catAx>
      <c:valAx>
        <c:axId val="1148522"/>
        <c:scaling>
          <c:orientation val="minMax"/>
          <c:max val="100"/>
          <c:min val="0"/>
        </c:scaling>
        <c:axPos val="b"/>
        <c:majorGridlines/>
        <c:delete val="0"/>
        <c:numFmt formatCode="0" sourceLinked="0"/>
        <c:majorTickMark val="out"/>
        <c:minorTickMark val="none"/>
        <c:tickLblPos val="nextTo"/>
        <c:crossAx val="59779937"/>
        <c:crossesAt val="1"/>
        <c:crossBetween val="between"/>
        <c:dispUnits/>
        <c:majorUnit val="25"/>
      </c:valAx>
      <c:spPr>
        <a:solidFill>
          <a:srgbClr val="C0C0C0"/>
        </a:solidFill>
        <a:ln w="12700">
          <a:solidFill>
            <a:srgbClr val="808080"/>
          </a:solidFill>
        </a:ln>
      </c:spPr>
    </c:plotArea>
    <c:plotVisOnly val="1"/>
    <c:dispBlanksAs val="gap"/>
    <c:showDLblsOverMax val="0"/>
  </c:chart>
  <c:spPr>
    <a:ln w="12700">
      <a:solidFill>
        <a:srgbClr val="FF00FF"/>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3</xdr:col>
      <xdr:colOff>0</xdr:colOff>
      <xdr:row>50</xdr:row>
      <xdr:rowOff>0</xdr:rowOff>
    </xdr:to>
    <xdr:grpSp>
      <xdr:nvGrpSpPr>
        <xdr:cNvPr id="1" name="Group 104"/>
        <xdr:cNvGrpSpPr>
          <a:grpSpLocks/>
        </xdr:cNvGrpSpPr>
      </xdr:nvGrpSpPr>
      <xdr:grpSpPr>
        <a:xfrm>
          <a:off x="247650" y="7486650"/>
          <a:ext cx="8096250" cy="1133475"/>
          <a:chOff x="36" y="65"/>
          <a:chExt cx="850" cy="66"/>
        </a:xfrm>
        <a:solidFill>
          <a:srgbClr val="FFFFFF"/>
        </a:solidFill>
      </xdr:grpSpPr>
      <xdr:sp>
        <xdr:nvSpPr>
          <xdr:cNvPr id="2" name="Rectangle 105"/>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06"/>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40</xdr:row>
      <xdr:rowOff>0</xdr:rowOff>
    </xdr:from>
    <xdr:to>
      <xdr:col>3</xdr:col>
      <xdr:colOff>0</xdr:colOff>
      <xdr:row>44</xdr:row>
      <xdr:rowOff>0</xdr:rowOff>
    </xdr:to>
    <xdr:grpSp>
      <xdr:nvGrpSpPr>
        <xdr:cNvPr id="4" name="Group 101"/>
        <xdr:cNvGrpSpPr>
          <a:grpSpLocks/>
        </xdr:cNvGrpSpPr>
      </xdr:nvGrpSpPr>
      <xdr:grpSpPr>
        <a:xfrm>
          <a:off x="247650" y="6515100"/>
          <a:ext cx="8096250" cy="809625"/>
          <a:chOff x="36" y="65"/>
          <a:chExt cx="850" cy="66"/>
        </a:xfrm>
        <a:solidFill>
          <a:srgbClr val="FFFFFF"/>
        </a:solidFill>
      </xdr:grpSpPr>
      <xdr:sp>
        <xdr:nvSpPr>
          <xdr:cNvPr id="5" name="Rectangle 102"/>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103"/>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34</xdr:row>
      <xdr:rowOff>0</xdr:rowOff>
    </xdr:from>
    <xdr:to>
      <xdr:col>3</xdr:col>
      <xdr:colOff>0</xdr:colOff>
      <xdr:row>38</xdr:row>
      <xdr:rowOff>152400</xdr:rowOff>
    </xdr:to>
    <xdr:grpSp>
      <xdr:nvGrpSpPr>
        <xdr:cNvPr id="7" name="Group 98"/>
        <xdr:cNvGrpSpPr>
          <a:grpSpLocks/>
        </xdr:cNvGrpSpPr>
      </xdr:nvGrpSpPr>
      <xdr:grpSpPr>
        <a:xfrm>
          <a:off x="247650" y="5543550"/>
          <a:ext cx="8096250" cy="800100"/>
          <a:chOff x="36" y="65"/>
          <a:chExt cx="850" cy="66"/>
        </a:xfrm>
        <a:solidFill>
          <a:srgbClr val="FFFFFF"/>
        </a:solidFill>
      </xdr:grpSpPr>
      <xdr:sp>
        <xdr:nvSpPr>
          <xdr:cNvPr id="8" name="Rectangle 99"/>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100"/>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28</xdr:row>
      <xdr:rowOff>0</xdr:rowOff>
    </xdr:from>
    <xdr:to>
      <xdr:col>3</xdr:col>
      <xdr:colOff>0</xdr:colOff>
      <xdr:row>32</xdr:row>
      <xdr:rowOff>152400</xdr:rowOff>
    </xdr:to>
    <xdr:grpSp>
      <xdr:nvGrpSpPr>
        <xdr:cNvPr id="10" name="Group 95"/>
        <xdr:cNvGrpSpPr>
          <a:grpSpLocks/>
        </xdr:cNvGrpSpPr>
      </xdr:nvGrpSpPr>
      <xdr:grpSpPr>
        <a:xfrm>
          <a:off x="247650" y="4572000"/>
          <a:ext cx="8096250" cy="800100"/>
          <a:chOff x="36" y="65"/>
          <a:chExt cx="850" cy="66"/>
        </a:xfrm>
        <a:solidFill>
          <a:srgbClr val="FFFFFF"/>
        </a:solidFill>
      </xdr:grpSpPr>
      <xdr:sp>
        <xdr:nvSpPr>
          <xdr:cNvPr id="11" name="Rectangle 96"/>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97"/>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22</xdr:row>
      <xdr:rowOff>9525</xdr:rowOff>
    </xdr:from>
    <xdr:to>
      <xdr:col>3</xdr:col>
      <xdr:colOff>0</xdr:colOff>
      <xdr:row>27</xdr:row>
      <xdr:rowOff>0</xdr:rowOff>
    </xdr:to>
    <xdr:grpSp>
      <xdr:nvGrpSpPr>
        <xdr:cNvPr id="13" name="Group 92"/>
        <xdr:cNvGrpSpPr>
          <a:grpSpLocks/>
        </xdr:cNvGrpSpPr>
      </xdr:nvGrpSpPr>
      <xdr:grpSpPr>
        <a:xfrm>
          <a:off x="247650" y="3609975"/>
          <a:ext cx="8096250" cy="800100"/>
          <a:chOff x="36" y="65"/>
          <a:chExt cx="850" cy="66"/>
        </a:xfrm>
        <a:solidFill>
          <a:srgbClr val="FFFFFF"/>
        </a:solidFill>
      </xdr:grpSpPr>
      <xdr:sp>
        <xdr:nvSpPr>
          <xdr:cNvPr id="14" name="Rectangle 93"/>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94"/>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15</xdr:row>
      <xdr:rowOff>0</xdr:rowOff>
    </xdr:from>
    <xdr:to>
      <xdr:col>3</xdr:col>
      <xdr:colOff>0</xdr:colOff>
      <xdr:row>20</xdr:row>
      <xdr:rowOff>152400</xdr:rowOff>
    </xdr:to>
    <xdr:grpSp>
      <xdr:nvGrpSpPr>
        <xdr:cNvPr id="16" name="Group 78"/>
        <xdr:cNvGrpSpPr>
          <a:grpSpLocks/>
        </xdr:cNvGrpSpPr>
      </xdr:nvGrpSpPr>
      <xdr:grpSpPr>
        <a:xfrm>
          <a:off x="247650" y="2466975"/>
          <a:ext cx="8096250" cy="962025"/>
          <a:chOff x="36" y="65"/>
          <a:chExt cx="850" cy="66"/>
        </a:xfrm>
        <a:solidFill>
          <a:srgbClr val="FFFFFF"/>
        </a:solidFill>
      </xdr:grpSpPr>
      <xdr:sp>
        <xdr:nvSpPr>
          <xdr:cNvPr id="17" name="Rectangle 79"/>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80"/>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9</xdr:row>
      <xdr:rowOff>0</xdr:rowOff>
    </xdr:from>
    <xdr:to>
      <xdr:col>3</xdr:col>
      <xdr:colOff>0</xdr:colOff>
      <xdr:row>13</xdr:row>
      <xdr:rowOff>152400</xdr:rowOff>
    </xdr:to>
    <xdr:grpSp>
      <xdr:nvGrpSpPr>
        <xdr:cNvPr id="19" name="Group 75"/>
        <xdr:cNvGrpSpPr>
          <a:grpSpLocks/>
        </xdr:cNvGrpSpPr>
      </xdr:nvGrpSpPr>
      <xdr:grpSpPr>
        <a:xfrm>
          <a:off x="247650" y="1495425"/>
          <a:ext cx="8096250" cy="800100"/>
          <a:chOff x="36" y="65"/>
          <a:chExt cx="850" cy="66"/>
        </a:xfrm>
        <a:solidFill>
          <a:srgbClr val="FFFFFF"/>
        </a:solidFill>
      </xdr:grpSpPr>
      <xdr:sp>
        <xdr:nvSpPr>
          <xdr:cNvPr id="20" name="Rectangle 76"/>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77"/>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xdr:row>
      <xdr:rowOff>0</xdr:rowOff>
    </xdr:from>
    <xdr:to>
      <xdr:col>3</xdr:col>
      <xdr:colOff>0</xdr:colOff>
      <xdr:row>7</xdr:row>
      <xdr:rowOff>152400</xdr:rowOff>
    </xdr:to>
    <xdr:grpSp>
      <xdr:nvGrpSpPr>
        <xdr:cNvPr id="22" name="Group 45"/>
        <xdr:cNvGrpSpPr>
          <a:grpSpLocks/>
        </xdr:cNvGrpSpPr>
      </xdr:nvGrpSpPr>
      <xdr:grpSpPr>
        <a:xfrm>
          <a:off x="247650" y="523875"/>
          <a:ext cx="8096250" cy="800100"/>
          <a:chOff x="36" y="65"/>
          <a:chExt cx="850" cy="66"/>
        </a:xfrm>
        <a:solidFill>
          <a:srgbClr val="FFFFFF"/>
        </a:solidFill>
      </xdr:grpSpPr>
      <xdr:sp>
        <xdr:nvSpPr>
          <xdr:cNvPr id="23" name="Rectangle 24"/>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38"/>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30</xdr:row>
      <xdr:rowOff>0</xdr:rowOff>
    </xdr:from>
    <xdr:to>
      <xdr:col>14</xdr:col>
      <xdr:colOff>0</xdr:colOff>
      <xdr:row>30</xdr:row>
      <xdr:rowOff>0</xdr:rowOff>
    </xdr:to>
    <xdr:graphicFrame>
      <xdr:nvGraphicFramePr>
        <xdr:cNvPr id="25" name="Chart 1"/>
        <xdr:cNvGraphicFramePr/>
      </xdr:nvGraphicFramePr>
      <xdr:xfrm>
        <a:off x="14878050" y="489585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3</xdr:col>
      <xdr:colOff>0</xdr:colOff>
      <xdr:row>28</xdr:row>
      <xdr:rowOff>0</xdr:rowOff>
    </xdr:to>
    <xdr:grpSp>
      <xdr:nvGrpSpPr>
        <xdr:cNvPr id="1" name="Group 35"/>
        <xdr:cNvGrpSpPr>
          <a:grpSpLocks/>
        </xdr:cNvGrpSpPr>
      </xdr:nvGrpSpPr>
      <xdr:grpSpPr>
        <a:xfrm>
          <a:off x="247650" y="4733925"/>
          <a:ext cx="8096250" cy="971550"/>
          <a:chOff x="36" y="65"/>
          <a:chExt cx="850" cy="66"/>
        </a:xfrm>
        <a:solidFill>
          <a:srgbClr val="FFFFFF"/>
        </a:solidFill>
      </xdr:grpSpPr>
      <xdr:sp>
        <xdr:nvSpPr>
          <xdr:cNvPr id="2" name="Rectangle 36"/>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7"/>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18</xdr:row>
      <xdr:rowOff>0</xdr:rowOff>
    </xdr:from>
    <xdr:to>
      <xdr:col>3</xdr:col>
      <xdr:colOff>0</xdr:colOff>
      <xdr:row>23</xdr:row>
      <xdr:rowOff>0</xdr:rowOff>
    </xdr:to>
    <xdr:grpSp>
      <xdr:nvGrpSpPr>
        <xdr:cNvPr id="4" name="Group 32"/>
        <xdr:cNvGrpSpPr>
          <a:grpSpLocks/>
        </xdr:cNvGrpSpPr>
      </xdr:nvGrpSpPr>
      <xdr:grpSpPr>
        <a:xfrm>
          <a:off x="247650" y="3600450"/>
          <a:ext cx="8096250" cy="971550"/>
          <a:chOff x="36" y="65"/>
          <a:chExt cx="850" cy="66"/>
        </a:xfrm>
        <a:solidFill>
          <a:srgbClr val="FFFFFF"/>
        </a:solidFill>
      </xdr:grpSpPr>
      <xdr:sp>
        <xdr:nvSpPr>
          <xdr:cNvPr id="5" name="Rectangle 33"/>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34"/>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13</xdr:row>
      <xdr:rowOff>0</xdr:rowOff>
    </xdr:from>
    <xdr:to>
      <xdr:col>3</xdr:col>
      <xdr:colOff>0</xdr:colOff>
      <xdr:row>17</xdr:row>
      <xdr:rowOff>0</xdr:rowOff>
    </xdr:to>
    <xdr:grpSp>
      <xdr:nvGrpSpPr>
        <xdr:cNvPr id="7" name="Group 29"/>
        <xdr:cNvGrpSpPr>
          <a:grpSpLocks/>
        </xdr:cNvGrpSpPr>
      </xdr:nvGrpSpPr>
      <xdr:grpSpPr>
        <a:xfrm>
          <a:off x="247650" y="2466975"/>
          <a:ext cx="8096250" cy="971550"/>
          <a:chOff x="36" y="65"/>
          <a:chExt cx="850" cy="66"/>
        </a:xfrm>
        <a:solidFill>
          <a:srgbClr val="FFFFFF"/>
        </a:solidFill>
      </xdr:grpSpPr>
      <xdr:sp>
        <xdr:nvSpPr>
          <xdr:cNvPr id="8" name="Rectangle 30"/>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31"/>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8</xdr:row>
      <xdr:rowOff>0</xdr:rowOff>
    </xdr:from>
    <xdr:to>
      <xdr:col>3</xdr:col>
      <xdr:colOff>0</xdr:colOff>
      <xdr:row>12</xdr:row>
      <xdr:rowOff>0</xdr:rowOff>
    </xdr:to>
    <xdr:grpSp>
      <xdr:nvGrpSpPr>
        <xdr:cNvPr id="10" name="Group 26"/>
        <xdr:cNvGrpSpPr>
          <a:grpSpLocks/>
        </xdr:cNvGrpSpPr>
      </xdr:nvGrpSpPr>
      <xdr:grpSpPr>
        <a:xfrm>
          <a:off x="247650" y="1495425"/>
          <a:ext cx="8096250" cy="809625"/>
          <a:chOff x="36" y="65"/>
          <a:chExt cx="850" cy="66"/>
        </a:xfrm>
        <a:solidFill>
          <a:srgbClr val="FFFFFF"/>
        </a:solidFill>
      </xdr:grpSpPr>
      <xdr:sp>
        <xdr:nvSpPr>
          <xdr:cNvPr id="11" name="Rectangle 27"/>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28"/>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xdr:row>
      <xdr:rowOff>0</xdr:rowOff>
    </xdr:from>
    <xdr:to>
      <xdr:col>3</xdr:col>
      <xdr:colOff>0</xdr:colOff>
      <xdr:row>7</xdr:row>
      <xdr:rowOff>0</xdr:rowOff>
    </xdr:to>
    <xdr:grpSp>
      <xdr:nvGrpSpPr>
        <xdr:cNvPr id="13" name="Group 1"/>
        <xdr:cNvGrpSpPr>
          <a:grpSpLocks/>
        </xdr:cNvGrpSpPr>
      </xdr:nvGrpSpPr>
      <xdr:grpSpPr>
        <a:xfrm>
          <a:off x="247650" y="523875"/>
          <a:ext cx="8096250" cy="809625"/>
          <a:chOff x="36" y="65"/>
          <a:chExt cx="850" cy="66"/>
        </a:xfrm>
        <a:solidFill>
          <a:srgbClr val="FFFFFF"/>
        </a:solidFill>
      </xdr:grpSpPr>
      <xdr:sp>
        <xdr:nvSpPr>
          <xdr:cNvPr id="14" name="Rectangle 2"/>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3"/>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3</xdr:col>
      <xdr:colOff>0</xdr:colOff>
      <xdr:row>29</xdr:row>
      <xdr:rowOff>0</xdr:rowOff>
    </xdr:to>
    <xdr:grpSp>
      <xdr:nvGrpSpPr>
        <xdr:cNvPr id="1" name="Group 54"/>
        <xdr:cNvGrpSpPr>
          <a:grpSpLocks/>
        </xdr:cNvGrpSpPr>
      </xdr:nvGrpSpPr>
      <xdr:grpSpPr>
        <a:xfrm>
          <a:off x="247650" y="4248150"/>
          <a:ext cx="8096250" cy="971550"/>
          <a:chOff x="36" y="65"/>
          <a:chExt cx="850" cy="66"/>
        </a:xfrm>
        <a:solidFill>
          <a:srgbClr val="FFFFFF"/>
        </a:solidFill>
      </xdr:grpSpPr>
      <xdr:sp>
        <xdr:nvSpPr>
          <xdr:cNvPr id="2" name="Rectangle 55"/>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6"/>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xdr:row>
      <xdr:rowOff>0</xdr:rowOff>
    </xdr:from>
    <xdr:to>
      <xdr:col>3</xdr:col>
      <xdr:colOff>0</xdr:colOff>
      <xdr:row>8</xdr:row>
      <xdr:rowOff>0</xdr:rowOff>
    </xdr:to>
    <xdr:grpSp>
      <xdr:nvGrpSpPr>
        <xdr:cNvPr id="4" name="Group 34"/>
        <xdr:cNvGrpSpPr>
          <a:grpSpLocks/>
        </xdr:cNvGrpSpPr>
      </xdr:nvGrpSpPr>
      <xdr:grpSpPr>
        <a:xfrm>
          <a:off x="247650" y="523875"/>
          <a:ext cx="8096250" cy="971550"/>
          <a:chOff x="36" y="65"/>
          <a:chExt cx="850" cy="66"/>
        </a:xfrm>
        <a:solidFill>
          <a:srgbClr val="FFFFFF"/>
        </a:solidFill>
      </xdr:grpSpPr>
      <xdr:sp>
        <xdr:nvSpPr>
          <xdr:cNvPr id="5" name="Rectangle 35"/>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36"/>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9</xdr:row>
      <xdr:rowOff>0</xdr:rowOff>
    </xdr:from>
    <xdr:to>
      <xdr:col>3</xdr:col>
      <xdr:colOff>0</xdr:colOff>
      <xdr:row>15</xdr:row>
      <xdr:rowOff>0</xdr:rowOff>
    </xdr:to>
    <xdr:grpSp>
      <xdr:nvGrpSpPr>
        <xdr:cNvPr id="7" name="Group 37"/>
        <xdr:cNvGrpSpPr>
          <a:grpSpLocks/>
        </xdr:cNvGrpSpPr>
      </xdr:nvGrpSpPr>
      <xdr:grpSpPr>
        <a:xfrm>
          <a:off x="247650" y="1657350"/>
          <a:ext cx="8096250" cy="1133475"/>
          <a:chOff x="36" y="65"/>
          <a:chExt cx="850" cy="66"/>
        </a:xfrm>
        <a:solidFill>
          <a:srgbClr val="FFFFFF"/>
        </a:solidFill>
      </xdr:grpSpPr>
      <xdr:sp>
        <xdr:nvSpPr>
          <xdr:cNvPr id="8" name="Rectangle 38"/>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39"/>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16</xdr:row>
      <xdr:rowOff>0</xdr:rowOff>
    </xdr:from>
    <xdr:to>
      <xdr:col>3</xdr:col>
      <xdr:colOff>0</xdr:colOff>
      <xdr:row>22</xdr:row>
      <xdr:rowOff>0</xdr:rowOff>
    </xdr:to>
    <xdr:grpSp>
      <xdr:nvGrpSpPr>
        <xdr:cNvPr id="10" name="Group 40"/>
        <xdr:cNvGrpSpPr>
          <a:grpSpLocks/>
        </xdr:cNvGrpSpPr>
      </xdr:nvGrpSpPr>
      <xdr:grpSpPr>
        <a:xfrm>
          <a:off x="247650" y="2952750"/>
          <a:ext cx="8096250" cy="1133475"/>
          <a:chOff x="36" y="65"/>
          <a:chExt cx="850" cy="66"/>
        </a:xfrm>
        <a:solidFill>
          <a:srgbClr val="FFFFFF"/>
        </a:solidFill>
      </xdr:grpSpPr>
      <xdr:sp>
        <xdr:nvSpPr>
          <xdr:cNvPr id="11" name="Rectangle 41"/>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42"/>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30</xdr:row>
      <xdr:rowOff>0</xdr:rowOff>
    </xdr:from>
    <xdr:to>
      <xdr:col>3</xdr:col>
      <xdr:colOff>0</xdr:colOff>
      <xdr:row>36</xdr:row>
      <xdr:rowOff>0</xdr:rowOff>
    </xdr:to>
    <xdr:grpSp>
      <xdr:nvGrpSpPr>
        <xdr:cNvPr id="13" name="Group 43"/>
        <xdr:cNvGrpSpPr>
          <a:grpSpLocks/>
        </xdr:cNvGrpSpPr>
      </xdr:nvGrpSpPr>
      <xdr:grpSpPr>
        <a:xfrm>
          <a:off x="247650" y="5381625"/>
          <a:ext cx="8096250" cy="971550"/>
          <a:chOff x="36" y="65"/>
          <a:chExt cx="850" cy="66"/>
        </a:xfrm>
        <a:solidFill>
          <a:srgbClr val="FFFFFF"/>
        </a:solidFill>
      </xdr:grpSpPr>
      <xdr:sp>
        <xdr:nvSpPr>
          <xdr:cNvPr id="14" name="Rectangle 44"/>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45"/>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37</xdr:row>
      <xdr:rowOff>0</xdr:rowOff>
    </xdr:from>
    <xdr:to>
      <xdr:col>3</xdr:col>
      <xdr:colOff>0</xdr:colOff>
      <xdr:row>43</xdr:row>
      <xdr:rowOff>0</xdr:rowOff>
    </xdr:to>
    <xdr:grpSp>
      <xdr:nvGrpSpPr>
        <xdr:cNvPr id="16" name="Group 46"/>
        <xdr:cNvGrpSpPr>
          <a:grpSpLocks/>
        </xdr:cNvGrpSpPr>
      </xdr:nvGrpSpPr>
      <xdr:grpSpPr>
        <a:xfrm>
          <a:off x="247650" y="6515100"/>
          <a:ext cx="8096250" cy="1133475"/>
          <a:chOff x="36" y="65"/>
          <a:chExt cx="850" cy="66"/>
        </a:xfrm>
        <a:solidFill>
          <a:srgbClr val="FFFFFF"/>
        </a:solidFill>
      </xdr:grpSpPr>
      <xdr:sp>
        <xdr:nvSpPr>
          <xdr:cNvPr id="17" name="Rectangle 47"/>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48"/>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3</xdr:col>
      <xdr:colOff>0</xdr:colOff>
      <xdr:row>22</xdr:row>
      <xdr:rowOff>0</xdr:rowOff>
    </xdr:to>
    <xdr:grpSp>
      <xdr:nvGrpSpPr>
        <xdr:cNvPr id="1" name="Group 48"/>
        <xdr:cNvGrpSpPr>
          <a:grpSpLocks/>
        </xdr:cNvGrpSpPr>
      </xdr:nvGrpSpPr>
      <xdr:grpSpPr>
        <a:xfrm>
          <a:off x="247650" y="2952750"/>
          <a:ext cx="8096250" cy="1133475"/>
          <a:chOff x="36" y="65"/>
          <a:chExt cx="850" cy="66"/>
        </a:xfrm>
        <a:solidFill>
          <a:srgbClr val="FFFFFF"/>
        </a:solidFill>
      </xdr:grpSpPr>
      <xdr:sp>
        <xdr:nvSpPr>
          <xdr:cNvPr id="2" name="Rectangle 49"/>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0"/>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23</xdr:row>
      <xdr:rowOff>0</xdr:rowOff>
    </xdr:from>
    <xdr:to>
      <xdr:col>3</xdr:col>
      <xdr:colOff>0</xdr:colOff>
      <xdr:row>29</xdr:row>
      <xdr:rowOff>0</xdr:rowOff>
    </xdr:to>
    <xdr:grpSp>
      <xdr:nvGrpSpPr>
        <xdr:cNvPr id="4" name="Group 2"/>
        <xdr:cNvGrpSpPr>
          <a:grpSpLocks/>
        </xdr:cNvGrpSpPr>
      </xdr:nvGrpSpPr>
      <xdr:grpSpPr>
        <a:xfrm>
          <a:off x="247650" y="4248150"/>
          <a:ext cx="8096250" cy="1133475"/>
          <a:chOff x="36" y="65"/>
          <a:chExt cx="850" cy="66"/>
        </a:xfrm>
        <a:solidFill>
          <a:srgbClr val="FFFFFF"/>
        </a:solidFill>
      </xdr:grpSpPr>
      <xdr:sp>
        <xdr:nvSpPr>
          <xdr:cNvPr id="5" name="Rectangle 3"/>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4"/>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xdr:row>
      <xdr:rowOff>0</xdr:rowOff>
    </xdr:from>
    <xdr:to>
      <xdr:col>3</xdr:col>
      <xdr:colOff>0</xdr:colOff>
      <xdr:row>8</xdr:row>
      <xdr:rowOff>0</xdr:rowOff>
    </xdr:to>
    <xdr:grpSp>
      <xdr:nvGrpSpPr>
        <xdr:cNvPr id="7" name="Group 6"/>
        <xdr:cNvGrpSpPr>
          <a:grpSpLocks/>
        </xdr:cNvGrpSpPr>
      </xdr:nvGrpSpPr>
      <xdr:grpSpPr>
        <a:xfrm>
          <a:off x="247650" y="523875"/>
          <a:ext cx="8096250" cy="971550"/>
          <a:chOff x="36" y="65"/>
          <a:chExt cx="850" cy="66"/>
        </a:xfrm>
        <a:solidFill>
          <a:srgbClr val="FFFFFF"/>
        </a:solidFill>
      </xdr:grpSpPr>
      <xdr:sp>
        <xdr:nvSpPr>
          <xdr:cNvPr id="8" name="Rectangle 7"/>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8"/>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9</xdr:row>
      <xdr:rowOff>0</xdr:rowOff>
    </xdr:from>
    <xdr:to>
      <xdr:col>3</xdr:col>
      <xdr:colOff>0</xdr:colOff>
      <xdr:row>15</xdr:row>
      <xdr:rowOff>0</xdr:rowOff>
    </xdr:to>
    <xdr:grpSp>
      <xdr:nvGrpSpPr>
        <xdr:cNvPr id="10" name="Group 10"/>
        <xdr:cNvGrpSpPr>
          <a:grpSpLocks/>
        </xdr:cNvGrpSpPr>
      </xdr:nvGrpSpPr>
      <xdr:grpSpPr>
        <a:xfrm>
          <a:off x="247650" y="1657350"/>
          <a:ext cx="8096250" cy="1133475"/>
          <a:chOff x="36" y="65"/>
          <a:chExt cx="850" cy="66"/>
        </a:xfrm>
        <a:solidFill>
          <a:srgbClr val="FFFFFF"/>
        </a:solidFill>
      </xdr:grpSpPr>
      <xdr:sp>
        <xdr:nvSpPr>
          <xdr:cNvPr id="11" name="Rectangle 11"/>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30</xdr:row>
      <xdr:rowOff>0</xdr:rowOff>
    </xdr:from>
    <xdr:to>
      <xdr:col>3</xdr:col>
      <xdr:colOff>0</xdr:colOff>
      <xdr:row>36</xdr:row>
      <xdr:rowOff>0</xdr:rowOff>
    </xdr:to>
    <xdr:grpSp>
      <xdr:nvGrpSpPr>
        <xdr:cNvPr id="13" name="Group 18"/>
        <xdr:cNvGrpSpPr>
          <a:grpSpLocks/>
        </xdr:cNvGrpSpPr>
      </xdr:nvGrpSpPr>
      <xdr:grpSpPr>
        <a:xfrm>
          <a:off x="247650" y="5543550"/>
          <a:ext cx="8096250" cy="1133475"/>
          <a:chOff x="36" y="65"/>
          <a:chExt cx="850" cy="66"/>
        </a:xfrm>
        <a:solidFill>
          <a:srgbClr val="FFFFFF"/>
        </a:solidFill>
      </xdr:grpSpPr>
      <xdr:sp>
        <xdr:nvSpPr>
          <xdr:cNvPr id="14" name="Rectangle 19"/>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20"/>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36</xdr:row>
      <xdr:rowOff>0</xdr:rowOff>
    </xdr:from>
    <xdr:to>
      <xdr:col>3</xdr:col>
      <xdr:colOff>0</xdr:colOff>
      <xdr:row>36</xdr:row>
      <xdr:rowOff>0</xdr:rowOff>
    </xdr:to>
    <xdr:grpSp>
      <xdr:nvGrpSpPr>
        <xdr:cNvPr id="16" name="Group 22"/>
        <xdr:cNvGrpSpPr>
          <a:grpSpLocks/>
        </xdr:cNvGrpSpPr>
      </xdr:nvGrpSpPr>
      <xdr:grpSpPr>
        <a:xfrm>
          <a:off x="247650" y="6677025"/>
          <a:ext cx="8096250" cy="0"/>
          <a:chOff x="36" y="65"/>
          <a:chExt cx="850" cy="66"/>
        </a:xfrm>
        <a:solidFill>
          <a:srgbClr val="FFFFFF"/>
        </a:solidFill>
      </xdr:grpSpPr>
      <xdr:sp>
        <xdr:nvSpPr>
          <xdr:cNvPr id="17" name="Rectangle 23"/>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3</xdr:col>
      <xdr:colOff>0</xdr:colOff>
      <xdr:row>23</xdr:row>
      <xdr:rowOff>0</xdr:rowOff>
    </xdr:to>
    <xdr:grpSp>
      <xdr:nvGrpSpPr>
        <xdr:cNvPr id="1" name="Group 2"/>
        <xdr:cNvGrpSpPr>
          <a:grpSpLocks/>
        </xdr:cNvGrpSpPr>
      </xdr:nvGrpSpPr>
      <xdr:grpSpPr>
        <a:xfrm>
          <a:off x="247650" y="3114675"/>
          <a:ext cx="8096250" cy="1133475"/>
          <a:chOff x="36" y="65"/>
          <a:chExt cx="850" cy="66"/>
        </a:xfrm>
        <a:solidFill>
          <a:srgbClr val="FFFFFF"/>
        </a:solidFill>
      </xdr:grpSpPr>
      <xdr:sp>
        <xdr:nvSpPr>
          <xdr:cNvPr id="2" name="Rectangle 3"/>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xdr:row>
      <xdr:rowOff>0</xdr:rowOff>
    </xdr:from>
    <xdr:to>
      <xdr:col>3</xdr:col>
      <xdr:colOff>0</xdr:colOff>
      <xdr:row>9</xdr:row>
      <xdr:rowOff>0</xdr:rowOff>
    </xdr:to>
    <xdr:grpSp>
      <xdr:nvGrpSpPr>
        <xdr:cNvPr id="4" name="Group 6"/>
        <xdr:cNvGrpSpPr>
          <a:grpSpLocks/>
        </xdr:cNvGrpSpPr>
      </xdr:nvGrpSpPr>
      <xdr:grpSpPr>
        <a:xfrm>
          <a:off x="247650" y="523875"/>
          <a:ext cx="8096250" cy="1133475"/>
          <a:chOff x="36" y="65"/>
          <a:chExt cx="850" cy="66"/>
        </a:xfrm>
        <a:solidFill>
          <a:srgbClr val="FFFFFF"/>
        </a:solidFill>
      </xdr:grpSpPr>
      <xdr:sp>
        <xdr:nvSpPr>
          <xdr:cNvPr id="5" name="Rectangle 7"/>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8"/>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10</xdr:row>
      <xdr:rowOff>0</xdr:rowOff>
    </xdr:from>
    <xdr:to>
      <xdr:col>3</xdr:col>
      <xdr:colOff>0</xdr:colOff>
      <xdr:row>16</xdr:row>
      <xdr:rowOff>0</xdr:rowOff>
    </xdr:to>
    <xdr:grpSp>
      <xdr:nvGrpSpPr>
        <xdr:cNvPr id="7" name="Group 10"/>
        <xdr:cNvGrpSpPr>
          <a:grpSpLocks/>
        </xdr:cNvGrpSpPr>
      </xdr:nvGrpSpPr>
      <xdr:grpSpPr>
        <a:xfrm>
          <a:off x="247650" y="1819275"/>
          <a:ext cx="8096250" cy="1133475"/>
          <a:chOff x="36" y="65"/>
          <a:chExt cx="850" cy="66"/>
        </a:xfrm>
        <a:solidFill>
          <a:srgbClr val="FFFFFF"/>
        </a:solidFill>
      </xdr:grpSpPr>
      <xdr:sp>
        <xdr:nvSpPr>
          <xdr:cNvPr id="8" name="Rectangle 11"/>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12"/>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0</xdr:rowOff>
    </xdr:from>
    <xdr:to>
      <xdr:col>3</xdr:col>
      <xdr:colOff>0</xdr:colOff>
      <xdr:row>81</xdr:row>
      <xdr:rowOff>0</xdr:rowOff>
    </xdr:to>
    <xdr:grpSp>
      <xdr:nvGrpSpPr>
        <xdr:cNvPr id="1" name="Group 82"/>
        <xdr:cNvGrpSpPr>
          <a:grpSpLocks/>
        </xdr:cNvGrpSpPr>
      </xdr:nvGrpSpPr>
      <xdr:grpSpPr>
        <a:xfrm>
          <a:off x="247650" y="14287500"/>
          <a:ext cx="8096250" cy="1457325"/>
          <a:chOff x="36" y="65"/>
          <a:chExt cx="850" cy="66"/>
        </a:xfrm>
        <a:solidFill>
          <a:srgbClr val="FFFFFF"/>
        </a:solidFill>
      </xdr:grpSpPr>
      <xdr:sp>
        <xdr:nvSpPr>
          <xdr:cNvPr id="2" name="Rectangle 83"/>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4"/>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70</xdr:row>
      <xdr:rowOff>0</xdr:rowOff>
    </xdr:from>
    <xdr:to>
      <xdr:col>3</xdr:col>
      <xdr:colOff>0</xdr:colOff>
      <xdr:row>74</xdr:row>
      <xdr:rowOff>0</xdr:rowOff>
    </xdr:to>
    <xdr:grpSp>
      <xdr:nvGrpSpPr>
        <xdr:cNvPr id="4" name="Group 79"/>
        <xdr:cNvGrpSpPr>
          <a:grpSpLocks/>
        </xdr:cNvGrpSpPr>
      </xdr:nvGrpSpPr>
      <xdr:grpSpPr>
        <a:xfrm>
          <a:off x="247650" y="13315950"/>
          <a:ext cx="8096250" cy="809625"/>
          <a:chOff x="36" y="65"/>
          <a:chExt cx="850" cy="66"/>
        </a:xfrm>
        <a:solidFill>
          <a:srgbClr val="FFFFFF"/>
        </a:solidFill>
      </xdr:grpSpPr>
      <xdr:sp>
        <xdr:nvSpPr>
          <xdr:cNvPr id="5" name="Rectangle 80"/>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81"/>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63</xdr:row>
      <xdr:rowOff>0</xdr:rowOff>
    </xdr:from>
    <xdr:to>
      <xdr:col>3</xdr:col>
      <xdr:colOff>0</xdr:colOff>
      <xdr:row>69</xdr:row>
      <xdr:rowOff>0</xdr:rowOff>
    </xdr:to>
    <xdr:grpSp>
      <xdr:nvGrpSpPr>
        <xdr:cNvPr id="7" name="Group 76"/>
        <xdr:cNvGrpSpPr>
          <a:grpSpLocks/>
        </xdr:cNvGrpSpPr>
      </xdr:nvGrpSpPr>
      <xdr:grpSpPr>
        <a:xfrm>
          <a:off x="247650" y="12182475"/>
          <a:ext cx="8096250" cy="971550"/>
          <a:chOff x="36" y="65"/>
          <a:chExt cx="850" cy="66"/>
        </a:xfrm>
        <a:solidFill>
          <a:srgbClr val="FFFFFF"/>
        </a:solidFill>
      </xdr:grpSpPr>
      <xdr:sp>
        <xdr:nvSpPr>
          <xdr:cNvPr id="8" name="Rectangle 77"/>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78"/>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58</xdr:row>
      <xdr:rowOff>0</xdr:rowOff>
    </xdr:from>
    <xdr:to>
      <xdr:col>3</xdr:col>
      <xdr:colOff>0</xdr:colOff>
      <xdr:row>62</xdr:row>
      <xdr:rowOff>0</xdr:rowOff>
    </xdr:to>
    <xdr:grpSp>
      <xdr:nvGrpSpPr>
        <xdr:cNvPr id="10" name="Group 73"/>
        <xdr:cNvGrpSpPr>
          <a:grpSpLocks/>
        </xdr:cNvGrpSpPr>
      </xdr:nvGrpSpPr>
      <xdr:grpSpPr>
        <a:xfrm>
          <a:off x="247650" y="11372850"/>
          <a:ext cx="8096250" cy="647700"/>
          <a:chOff x="36" y="65"/>
          <a:chExt cx="850" cy="66"/>
        </a:xfrm>
        <a:solidFill>
          <a:srgbClr val="FFFFFF"/>
        </a:solidFill>
      </xdr:grpSpPr>
      <xdr:sp>
        <xdr:nvSpPr>
          <xdr:cNvPr id="11" name="Rectangle 74"/>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75"/>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53</xdr:row>
      <xdr:rowOff>0</xdr:rowOff>
    </xdr:from>
    <xdr:to>
      <xdr:col>3</xdr:col>
      <xdr:colOff>0</xdr:colOff>
      <xdr:row>57</xdr:row>
      <xdr:rowOff>0</xdr:rowOff>
    </xdr:to>
    <xdr:grpSp>
      <xdr:nvGrpSpPr>
        <xdr:cNvPr id="13" name="Group 70"/>
        <xdr:cNvGrpSpPr>
          <a:grpSpLocks/>
        </xdr:cNvGrpSpPr>
      </xdr:nvGrpSpPr>
      <xdr:grpSpPr>
        <a:xfrm>
          <a:off x="247650" y="10563225"/>
          <a:ext cx="8096250" cy="647700"/>
          <a:chOff x="36" y="65"/>
          <a:chExt cx="850" cy="66"/>
        </a:xfrm>
        <a:solidFill>
          <a:srgbClr val="FFFFFF"/>
        </a:solidFill>
      </xdr:grpSpPr>
      <xdr:sp>
        <xdr:nvSpPr>
          <xdr:cNvPr id="14" name="Rectangle 71"/>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72"/>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47</xdr:row>
      <xdr:rowOff>0</xdr:rowOff>
    </xdr:from>
    <xdr:to>
      <xdr:col>3</xdr:col>
      <xdr:colOff>0</xdr:colOff>
      <xdr:row>52</xdr:row>
      <xdr:rowOff>0</xdr:rowOff>
    </xdr:to>
    <xdr:grpSp>
      <xdr:nvGrpSpPr>
        <xdr:cNvPr id="16" name="Group 67"/>
        <xdr:cNvGrpSpPr>
          <a:grpSpLocks/>
        </xdr:cNvGrpSpPr>
      </xdr:nvGrpSpPr>
      <xdr:grpSpPr>
        <a:xfrm>
          <a:off x="247650" y="9429750"/>
          <a:ext cx="8096250" cy="971550"/>
          <a:chOff x="36" y="65"/>
          <a:chExt cx="850" cy="66"/>
        </a:xfrm>
        <a:solidFill>
          <a:srgbClr val="FFFFFF"/>
        </a:solidFill>
      </xdr:grpSpPr>
      <xdr:sp>
        <xdr:nvSpPr>
          <xdr:cNvPr id="17" name="Rectangle 68"/>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9"/>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41</xdr:row>
      <xdr:rowOff>0</xdr:rowOff>
    </xdr:from>
    <xdr:to>
      <xdr:col>3</xdr:col>
      <xdr:colOff>0</xdr:colOff>
      <xdr:row>46</xdr:row>
      <xdr:rowOff>0</xdr:rowOff>
    </xdr:to>
    <xdr:grpSp>
      <xdr:nvGrpSpPr>
        <xdr:cNvPr id="19" name="Group 64"/>
        <xdr:cNvGrpSpPr>
          <a:grpSpLocks/>
        </xdr:cNvGrpSpPr>
      </xdr:nvGrpSpPr>
      <xdr:grpSpPr>
        <a:xfrm>
          <a:off x="247650" y="7972425"/>
          <a:ext cx="8096250" cy="1295400"/>
          <a:chOff x="36" y="65"/>
          <a:chExt cx="850" cy="66"/>
        </a:xfrm>
        <a:solidFill>
          <a:srgbClr val="FFFFFF"/>
        </a:solidFill>
      </xdr:grpSpPr>
      <xdr:sp>
        <xdr:nvSpPr>
          <xdr:cNvPr id="20" name="Rectangle 65"/>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66"/>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36</xdr:row>
      <xdr:rowOff>0</xdr:rowOff>
    </xdr:from>
    <xdr:to>
      <xdr:col>3</xdr:col>
      <xdr:colOff>0</xdr:colOff>
      <xdr:row>40</xdr:row>
      <xdr:rowOff>0</xdr:rowOff>
    </xdr:to>
    <xdr:grpSp>
      <xdr:nvGrpSpPr>
        <xdr:cNvPr id="22" name="Group 85"/>
        <xdr:cNvGrpSpPr>
          <a:grpSpLocks/>
        </xdr:cNvGrpSpPr>
      </xdr:nvGrpSpPr>
      <xdr:grpSpPr>
        <a:xfrm>
          <a:off x="247650" y="7000875"/>
          <a:ext cx="8096250" cy="809625"/>
          <a:chOff x="36" y="65"/>
          <a:chExt cx="850" cy="66"/>
        </a:xfrm>
        <a:solidFill>
          <a:srgbClr val="FFFFFF"/>
        </a:solidFill>
      </xdr:grpSpPr>
      <xdr:sp>
        <xdr:nvSpPr>
          <xdr:cNvPr id="23" name="Rectangle 86"/>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87"/>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29</xdr:row>
      <xdr:rowOff>0</xdr:rowOff>
    </xdr:from>
    <xdr:to>
      <xdr:col>3</xdr:col>
      <xdr:colOff>0</xdr:colOff>
      <xdr:row>35</xdr:row>
      <xdr:rowOff>0</xdr:rowOff>
    </xdr:to>
    <xdr:grpSp>
      <xdr:nvGrpSpPr>
        <xdr:cNvPr id="25" name="Group 88"/>
        <xdr:cNvGrpSpPr>
          <a:grpSpLocks/>
        </xdr:cNvGrpSpPr>
      </xdr:nvGrpSpPr>
      <xdr:grpSpPr>
        <a:xfrm>
          <a:off x="247650" y="5705475"/>
          <a:ext cx="8096250" cy="1133475"/>
          <a:chOff x="36" y="65"/>
          <a:chExt cx="850" cy="66"/>
        </a:xfrm>
        <a:solidFill>
          <a:srgbClr val="FFFFFF"/>
        </a:solidFill>
      </xdr:grpSpPr>
      <xdr:sp>
        <xdr:nvSpPr>
          <xdr:cNvPr id="26" name="Rectangle 89"/>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7" name="Rectangle 90"/>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23</xdr:row>
      <xdr:rowOff>0</xdr:rowOff>
    </xdr:from>
    <xdr:to>
      <xdr:col>3</xdr:col>
      <xdr:colOff>0</xdr:colOff>
      <xdr:row>28</xdr:row>
      <xdr:rowOff>0</xdr:rowOff>
    </xdr:to>
    <xdr:grpSp>
      <xdr:nvGrpSpPr>
        <xdr:cNvPr id="28" name="Group 61"/>
        <xdr:cNvGrpSpPr>
          <a:grpSpLocks/>
        </xdr:cNvGrpSpPr>
      </xdr:nvGrpSpPr>
      <xdr:grpSpPr>
        <a:xfrm>
          <a:off x="247650" y="4410075"/>
          <a:ext cx="8096250" cy="1133475"/>
          <a:chOff x="36" y="65"/>
          <a:chExt cx="850" cy="66"/>
        </a:xfrm>
        <a:solidFill>
          <a:srgbClr val="FFFFFF"/>
        </a:solidFill>
      </xdr:grpSpPr>
      <xdr:sp>
        <xdr:nvSpPr>
          <xdr:cNvPr id="29" name="Rectangle 62"/>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Rectangle 63"/>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17</xdr:row>
      <xdr:rowOff>0</xdr:rowOff>
    </xdr:from>
    <xdr:to>
      <xdr:col>3</xdr:col>
      <xdr:colOff>0</xdr:colOff>
      <xdr:row>22</xdr:row>
      <xdr:rowOff>0</xdr:rowOff>
    </xdr:to>
    <xdr:grpSp>
      <xdr:nvGrpSpPr>
        <xdr:cNvPr id="31" name="Group 58"/>
        <xdr:cNvGrpSpPr>
          <a:grpSpLocks/>
        </xdr:cNvGrpSpPr>
      </xdr:nvGrpSpPr>
      <xdr:grpSpPr>
        <a:xfrm>
          <a:off x="247650" y="3276600"/>
          <a:ext cx="8096250" cy="971550"/>
          <a:chOff x="36" y="65"/>
          <a:chExt cx="850" cy="66"/>
        </a:xfrm>
        <a:solidFill>
          <a:srgbClr val="FFFFFF"/>
        </a:solidFill>
      </xdr:grpSpPr>
      <xdr:sp>
        <xdr:nvSpPr>
          <xdr:cNvPr id="32" name="Rectangle 59"/>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Rectangle 60"/>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9</xdr:row>
      <xdr:rowOff>0</xdr:rowOff>
    </xdr:from>
    <xdr:to>
      <xdr:col>3</xdr:col>
      <xdr:colOff>0</xdr:colOff>
      <xdr:row>16</xdr:row>
      <xdr:rowOff>0</xdr:rowOff>
    </xdr:to>
    <xdr:grpSp>
      <xdr:nvGrpSpPr>
        <xdr:cNvPr id="34" name="Group 91"/>
        <xdr:cNvGrpSpPr>
          <a:grpSpLocks/>
        </xdr:cNvGrpSpPr>
      </xdr:nvGrpSpPr>
      <xdr:grpSpPr>
        <a:xfrm>
          <a:off x="247650" y="1819275"/>
          <a:ext cx="8096250" cy="1295400"/>
          <a:chOff x="36" y="65"/>
          <a:chExt cx="850" cy="66"/>
        </a:xfrm>
        <a:solidFill>
          <a:srgbClr val="FFFFFF"/>
        </a:solidFill>
      </xdr:grpSpPr>
      <xdr:sp>
        <xdr:nvSpPr>
          <xdr:cNvPr id="35" name="Rectangle 92"/>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Rectangle 93"/>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3</xdr:row>
      <xdr:rowOff>0</xdr:rowOff>
    </xdr:from>
    <xdr:to>
      <xdr:col>3</xdr:col>
      <xdr:colOff>0</xdr:colOff>
      <xdr:row>8</xdr:row>
      <xdr:rowOff>0</xdr:rowOff>
    </xdr:to>
    <xdr:grpSp>
      <xdr:nvGrpSpPr>
        <xdr:cNvPr id="37" name="Group 55"/>
        <xdr:cNvGrpSpPr>
          <a:grpSpLocks/>
        </xdr:cNvGrpSpPr>
      </xdr:nvGrpSpPr>
      <xdr:grpSpPr>
        <a:xfrm>
          <a:off x="247650" y="523875"/>
          <a:ext cx="8096250" cy="1133475"/>
          <a:chOff x="36" y="65"/>
          <a:chExt cx="850" cy="66"/>
        </a:xfrm>
        <a:solidFill>
          <a:srgbClr val="FFFFFF"/>
        </a:solidFill>
      </xdr:grpSpPr>
      <xdr:sp>
        <xdr:nvSpPr>
          <xdr:cNvPr id="38" name="Rectangle 56"/>
          <xdr:cNvSpPr>
            <a:spLocks/>
          </xdr:cNvSpPr>
        </xdr:nvSpPr>
        <xdr:spPr>
          <a:xfrm>
            <a:off x="461" y="65"/>
            <a:ext cx="425" cy="66"/>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Rectangle 57"/>
          <xdr:cNvSpPr>
            <a:spLocks/>
          </xdr:cNvSpPr>
        </xdr:nvSpPr>
        <xdr:spPr>
          <a:xfrm>
            <a:off x="36" y="65"/>
            <a:ext cx="850" cy="66"/>
          </a:xfrm>
          <a:prstGeom prst="rect">
            <a:avLst/>
          </a:prstGeom>
          <a:noFill/>
          <a:ln w="127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9525</xdr:rowOff>
    </xdr:from>
    <xdr:to>
      <xdr:col>6</xdr:col>
      <xdr:colOff>476250</xdr:colOff>
      <xdr:row>27</xdr:row>
      <xdr:rowOff>104775</xdr:rowOff>
    </xdr:to>
    <xdr:graphicFrame>
      <xdr:nvGraphicFramePr>
        <xdr:cNvPr id="1" name="Chart 1"/>
        <xdr:cNvGraphicFramePr/>
      </xdr:nvGraphicFramePr>
      <xdr:xfrm>
        <a:off x="257175" y="1847850"/>
        <a:ext cx="4038600" cy="2686050"/>
      </xdr:xfrm>
      <a:graphic>
        <a:graphicData uri="http://schemas.openxmlformats.org/drawingml/2006/chart">
          <c:chart xmlns:c="http://schemas.openxmlformats.org/drawingml/2006/chart" r:id="rId1"/>
        </a:graphicData>
      </a:graphic>
    </xdr:graphicFrame>
    <xdr:clientData/>
  </xdr:twoCellAnchor>
  <xdr:twoCellAnchor>
    <xdr:from>
      <xdr:col>6</xdr:col>
      <xdr:colOff>733425</xdr:colOff>
      <xdr:row>11</xdr:row>
      <xdr:rowOff>0</xdr:rowOff>
    </xdr:from>
    <xdr:to>
      <xdr:col>12</xdr:col>
      <xdr:colOff>742950</xdr:colOff>
      <xdr:row>27</xdr:row>
      <xdr:rowOff>114300</xdr:rowOff>
    </xdr:to>
    <xdr:graphicFrame>
      <xdr:nvGraphicFramePr>
        <xdr:cNvPr id="2" name="Chart 3"/>
        <xdr:cNvGraphicFramePr/>
      </xdr:nvGraphicFramePr>
      <xdr:xfrm>
        <a:off x="4552950" y="1838325"/>
        <a:ext cx="4581525" cy="2705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B2:C168"/>
  <sheetViews>
    <sheetView tabSelected="1" workbookViewId="0" topLeftCell="A1">
      <selection activeCell="B2" sqref="B2:C2"/>
    </sheetView>
  </sheetViews>
  <sheetFormatPr defaultColWidth="11.421875" defaultRowHeight="12.75"/>
  <cols>
    <col min="1" max="1" width="3.7109375" style="3" customWidth="1"/>
    <col min="2" max="2" width="34.8515625" style="3" customWidth="1"/>
    <col min="3" max="3" width="60.7109375" style="3" customWidth="1"/>
    <col min="4" max="4" width="3.7109375" style="3" customWidth="1"/>
    <col min="5" max="16384" width="11.421875" style="3" customWidth="1"/>
  </cols>
  <sheetData>
    <row r="2" spans="2:3" ht="18">
      <c r="B2" s="35" t="s">
        <v>5</v>
      </c>
      <c r="C2" s="35"/>
    </row>
    <row r="4" spans="2:3" ht="63.75" customHeight="1">
      <c r="B4" s="33" t="s">
        <v>63</v>
      </c>
      <c r="C4" s="34"/>
    </row>
    <row r="6" spans="2:3" ht="12.75">
      <c r="B6" s="36" t="s">
        <v>12</v>
      </c>
      <c r="C6" s="36"/>
    </row>
    <row r="7" ht="13.5" thickBot="1"/>
    <row r="8" spans="2:3" ht="12.75">
      <c r="B8" s="26" t="s">
        <v>6</v>
      </c>
      <c r="C8" s="27" t="s">
        <v>13</v>
      </c>
    </row>
    <row r="9" spans="2:3" ht="12.75">
      <c r="B9" s="28" t="s">
        <v>7</v>
      </c>
      <c r="C9" s="29" t="s">
        <v>13</v>
      </c>
    </row>
    <row r="10" spans="2:3" ht="12.75">
      <c r="B10" s="28" t="s">
        <v>8</v>
      </c>
      <c r="C10" s="29" t="s">
        <v>13</v>
      </c>
    </row>
    <row r="11" spans="2:3" ht="13.5" thickBot="1">
      <c r="B11" s="30" t="s">
        <v>0</v>
      </c>
      <c r="C11" s="31" t="s">
        <v>13</v>
      </c>
    </row>
    <row r="18" ht="12.75">
      <c r="C18" s="6"/>
    </row>
    <row r="19" ht="12.75">
      <c r="B19" s="6"/>
    </row>
    <row r="20" ht="12.75">
      <c r="B20" s="6"/>
    </row>
    <row r="23" ht="12.75">
      <c r="C23" s="6"/>
    </row>
    <row r="24" ht="12.75">
      <c r="B24" s="6"/>
    </row>
    <row r="29" ht="12.75">
      <c r="C29" s="6"/>
    </row>
    <row r="30" ht="12.75">
      <c r="B30" s="6"/>
    </row>
    <row r="31" ht="12.75">
      <c r="B31" s="6"/>
    </row>
    <row r="39" ht="12.75">
      <c r="B39" s="6"/>
    </row>
    <row r="40" ht="12.75">
      <c r="B40" s="6"/>
    </row>
    <row r="41" ht="12.75">
      <c r="B41" s="6"/>
    </row>
    <row r="42" ht="12.75">
      <c r="B42" s="6"/>
    </row>
    <row r="49" ht="12.75">
      <c r="C49" s="6"/>
    </row>
    <row r="51" ht="12.75">
      <c r="C51" s="6"/>
    </row>
    <row r="53" ht="12.75">
      <c r="C53" s="6"/>
    </row>
    <row r="55" ht="12.75">
      <c r="C55" s="6"/>
    </row>
    <row r="56" ht="12.75">
      <c r="B56" s="6"/>
    </row>
    <row r="57" ht="12.75">
      <c r="B57" s="6"/>
    </row>
    <row r="58" ht="12.75">
      <c r="B58" s="6"/>
    </row>
    <row r="61" ht="12.75">
      <c r="C61" s="6"/>
    </row>
    <row r="62" ht="12.75">
      <c r="B62" s="6"/>
    </row>
    <row r="68" ht="12.75">
      <c r="C68" s="6"/>
    </row>
    <row r="69" ht="12.75">
      <c r="B69" s="6"/>
    </row>
    <row r="73" ht="12.75">
      <c r="C73" s="6"/>
    </row>
    <row r="74" ht="12.75">
      <c r="B74" s="6"/>
    </row>
    <row r="78" ht="12.75">
      <c r="C78" s="6"/>
    </row>
    <row r="79" ht="12.75">
      <c r="B79" s="6"/>
    </row>
    <row r="83" ht="12.75">
      <c r="C83" s="6"/>
    </row>
    <row r="84" ht="12.75">
      <c r="B84" s="6"/>
    </row>
    <row r="93" ht="12.75">
      <c r="C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32"/>
    </row>
    <row r="109" ht="12.75">
      <c r="B109" s="6"/>
    </row>
    <row r="113" ht="12.75">
      <c r="C113" s="6"/>
    </row>
    <row r="114" ht="12.75">
      <c r="B114" s="6"/>
    </row>
    <row r="115" ht="12.75">
      <c r="B115" s="6"/>
    </row>
    <row r="116" ht="12.75">
      <c r="B116" s="6"/>
    </row>
    <row r="124" ht="12.75">
      <c r="C124" s="6"/>
    </row>
    <row r="125" ht="12.75">
      <c r="B125" s="6"/>
    </row>
    <row r="126" ht="12.75">
      <c r="B126" s="6"/>
    </row>
    <row r="127" ht="12.75">
      <c r="B127" s="6"/>
    </row>
    <row r="128" ht="12.75">
      <c r="B128" s="32"/>
    </row>
    <row r="129" ht="12.75">
      <c r="B129" s="6"/>
    </row>
    <row r="132" ht="12.75">
      <c r="C132" s="6"/>
    </row>
    <row r="133" ht="12.75">
      <c r="B133" s="6"/>
    </row>
    <row r="143" ht="12.75">
      <c r="C143" s="6"/>
    </row>
    <row r="145" ht="12.75">
      <c r="C145" s="6"/>
    </row>
    <row r="148" ht="12.75">
      <c r="C148" s="6"/>
    </row>
    <row r="150" ht="12.75">
      <c r="C150" s="6"/>
    </row>
    <row r="152" ht="12.75">
      <c r="C152" s="6"/>
    </row>
    <row r="153" ht="12.75">
      <c r="B153" s="6"/>
    </row>
    <row r="166" ht="12.75">
      <c r="B166" s="6"/>
    </row>
    <row r="167" ht="12.75">
      <c r="B167" s="6"/>
    </row>
    <row r="168" ht="12.75">
      <c r="B168" s="6"/>
    </row>
  </sheetData>
  <mergeCells count="3">
    <mergeCell ref="B4:C4"/>
    <mergeCell ref="B2:C2"/>
    <mergeCell ref="B6:C6"/>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J53"/>
  <sheetViews>
    <sheetView workbookViewId="0" topLeftCell="A1">
      <selection activeCell="B2" sqref="B2:C2"/>
    </sheetView>
  </sheetViews>
  <sheetFormatPr defaultColWidth="11.421875" defaultRowHeight="12.75"/>
  <cols>
    <col min="1" max="1" width="3.7109375" style="3" customWidth="1"/>
    <col min="2" max="2" width="60.7109375" style="9" customWidth="1"/>
    <col min="3" max="3" width="60.7109375" style="3" customWidth="1"/>
    <col min="4" max="4" width="3.7109375" style="3" customWidth="1"/>
    <col min="5" max="5" width="3.8515625" style="3" hidden="1" customWidth="1"/>
    <col min="6" max="6" width="4.00390625" style="3" hidden="1" customWidth="1"/>
    <col min="7" max="7" width="14.28125" style="3" customWidth="1"/>
    <col min="8" max="16384" width="11.421875" style="3" customWidth="1"/>
  </cols>
  <sheetData>
    <row r="1" ht="12.75">
      <c r="B1" s="3"/>
    </row>
    <row r="2" spans="1:4" ht="15.75">
      <c r="A2" s="1"/>
      <c r="B2" s="38" t="s">
        <v>14</v>
      </c>
      <c r="C2" s="38"/>
      <c r="D2" s="13"/>
    </row>
    <row r="3" spans="2:4" ht="12.75">
      <c r="B3" s="2"/>
      <c r="C3" s="2"/>
      <c r="D3" s="2"/>
    </row>
    <row r="4" ht="12.75">
      <c r="B4" s="3"/>
    </row>
    <row r="5" spans="2:6" ht="12.75" customHeight="1">
      <c r="B5" s="37" t="s">
        <v>9</v>
      </c>
      <c r="C5" s="5"/>
      <c r="D5" s="5"/>
      <c r="E5" s="6">
        <v>0</v>
      </c>
      <c r="F5" s="14">
        <f>IF(OR(E5=1,E5=0),0,IF(E5=2,2.5,5))</f>
        <v>0</v>
      </c>
    </row>
    <row r="6" spans="2:10" ht="12.75" customHeight="1">
      <c r="B6" s="37"/>
      <c r="C6" s="5"/>
      <c r="D6" s="5"/>
      <c r="E6" s="6"/>
      <c r="I6" s="5"/>
      <c r="J6" s="5"/>
    </row>
    <row r="7" spans="2:10" ht="12.75" customHeight="1">
      <c r="B7" s="37"/>
      <c r="C7" s="5"/>
      <c r="D7" s="5"/>
      <c r="E7" s="6"/>
      <c r="I7" s="5"/>
      <c r="J7" s="5"/>
    </row>
    <row r="8" spans="2:10" ht="12.75" customHeight="1">
      <c r="B8" s="4"/>
      <c r="C8" s="5"/>
      <c r="D8" s="5"/>
      <c r="E8" s="6"/>
      <c r="I8" s="5"/>
      <c r="J8" s="5"/>
    </row>
    <row r="9" spans="2:10" ht="12.75" customHeight="1">
      <c r="B9" s="4"/>
      <c r="C9" s="5"/>
      <c r="D9" s="5"/>
      <c r="E9" s="6"/>
      <c r="I9" s="5"/>
      <c r="J9" s="5"/>
    </row>
    <row r="10" spans="2:10" ht="12.75" customHeight="1">
      <c r="B10" s="3"/>
      <c r="E10" s="6"/>
      <c r="I10" s="5"/>
      <c r="J10" s="5"/>
    </row>
    <row r="11" spans="2:10" ht="12.75" customHeight="1">
      <c r="B11" s="37" t="s">
        <v>15</v>
      </c>
      <c r="C11" s="5"/>
      <c r="D11" s="5"/>
      <c r="E11" s="6">
        <v>0</v>
      </c>
      <c r="F11" s="14">
        <f>IF(OR(E11=1,E11=0),0,IF(E11=2,2.5,5))</f>
        <v>0</v>
      </c>
      <c r="I11" s="5"/>
      <c r="J11" s="5"/>
    </row>
    <row r="12" spans="2:10" ht="12.75" customHeight="1">
      <c r="B12" s="37"/>
      <c r="C12" s="5"/>
      <c r="D12" s="5"/>
      <c r="E12" s="6"/>
      <c r="I12" s="5"/>
      <c r="J12" s="5"/>
    </row>
    <row r="13" spans="2:10" ht="12.75" customHeight="1">
      <c r="B13" s="37"/>
      <c r="C13" s="5"/>
      <c r="D13" s="5"/>
      <c r="E13" s="6"/>
      <c r="I13" s="5"/>
      <c r="J13" s="5"/>
    </row>
    <row r="14" spans="2:10" ht="12.75" customHeight="1">
      <c r="B14" s="4"/>
      <c r="C14" s="5"/>
      <c r="D14" s="5"/>
      <c r="E14" s="6"/>
      <c r="I14" s="5"/>
      <c r="J14" s="5"/>
    </row>
    <row r="15" spans="2:10" ht="12.75" customHeight="1">
      <c r="B15" s="4"/>
      <c r="C15" s="5"/>
      <c r="D15" s="5"/>
      <c r="E15" s="6"/>
      <c r="I15" s="5"/>
      <c r="J15" s="5"/>
    </row>
    <row r="16" spans="2:10" ht="12.75" customHeight="1">
      <c r="B16" s="4"/>
      <c r="C16" s="5"/>
      <c r="D16" s="5"/>
      <c r="E16" s="6"/>
      <c r="I16" s="5"/>
      <c r="J16" s="5"/>
    </row>
    <row r="17" spans="2:10" ht="12.75" customHeight="1">
      <c r="B17" s="37" t="s">
        <v>1</v>
      </c>
      <c r="C17" s="5"/>
      <c r="D17" s="5"/>
      <c r="E17" s="6">
        <v>0</v>
      </c>
      <c r="F17" s="14">
        <f>IF(OR(E17=1,E17=0),0,IF(E17=2,1.7,IF(E17=3,3.3,5)))</f>
        <v>0</v>
      </c>
      <c r="I17" s="5"/>
      <c r="J17" s="5"/>
    </row>
    <row r="18" spans="2:10" ht="12.75" customHeight="1">
      <c r="B18" s="37"/>
      <c r="C18" s="5"/>
      <c r="D18" s="5"/>
      <c r="E18" s="6"/>
      <c r="I18" s="5"/>
      <c r="J18" s="5"/>
    </row>
    <row r="19" spans="2:10" ht="12.75" customHeight="1">
      <c r="B19" s="37"/>
      <c r="C19" s="5"/>
      <c r="D19" s="5"/>
      <c r="E19" s="6"/>
      <c r="I19" s="5"/>
      <c r="J19" s="5"/>
    </row>
    <row r="20" spans="2:10" ht="12.75" customHeight="1">
      <c r="B20" s="37"/>
      <c r="C20" s="5"/>
      <c r="D20" s="5"/>
      <c r="E20" s="6"/>
      <c r="I20" s="5"/>
      <c r="J20" s="5"/>
    </row>
    <row r="21" spans="2:10" ht="12.75" customHeight="1">
      <c r="B21" s="4"/>
      <c r="C21" s="5"/>
      <c r="D21" s="5"/>
      <c r="E21" s="6"/>
      <c r="I21" s="5"/>
      <c r="J21" s="5"/>
    </row>
    <row r="22" spans="2:10" ht="12.75" customHeight="1">
      <c r="B22" s="4"/>
      <c r="C22" s="5"/>
      <c r="D22" s="5"/>
      <c r="E22" s="6"/>
      <c r="I22" s="5"/>
      <c r="J22" s="5"/>
    </row>
    <row r="23" spans="2:10" ht="12.75" customHeight="1">
      <c r="B23" s="3"/>
      <c r="E23" s="6"/>
      <c r="I23" s="5"/>
      <c r="J23" s="5"/>
    </row>
    <row r="24" spans="2:10" ht="12.75" customHeight="1">
      <c r="B24" s="37" t="s">
        <v>2</v>
      </c>
      <c r="C24" s="5"/>
      <c r="D24" s="5"/>
      <c r="E24" s="6">
        <v>0</v>
      </c>
      <c r="F24" s="14">
        <f>IF(OR(E24=1,E24=0),0,IF(E24=2,2.5,5))</f>
        <v>0</v>
      </c>
      <c r="I24" s="5"/>
      <c r="J24" s="5"/>
    </row>
    <row r="25" spans="2:10" ht="12.75" customHeight="1">
      <c r="B25" s="37"/>
      <c r="C25" s="5"/>
      <c r="D25" s="5"/>
      <c r="E25" s="6"/>
      <c r="I25" s="5"/>
      <c r="J25" s="5"/>
    </row>
    <row r="26" spans="2:10" ht="12.75" customHeight="1">
      <c r="B26" s="37"/>
      <c r="C26" s="5"/>
      <c r="D26" s="5"/>
      <c r="E26" s="6"/>
      <c r="I26" s="5"/>
      <c r="J26" s="5"/>
    </row>
    <row r="27" spans="2:10" ht="12.75" customHeight="1">
      <c r="B27" s="4"/>
      <c r="C27" s="5"/>
      <c r="D27" s="5"/>
      <c r="E27" s="6"/>
      <c r="I27" s="5"/>
      <c r="J27" s="5"/>
    </row>
    <row r="28" spans="2:10" ht="12.75" customHeight="1">
      <c r="B28" s="4"/>
      <c r="C28" s="5"/>
      <c r="D28" s="5"/>
      <c r="E28" s="6"/>
      <c r="I28" s="5"/>
      <c r="J28" s="5"/>
    </row>
    <row r="29" spans="2:10" ht="12.75" customHeight="1">
      <c r="B29" s="4"/>
      <c r="C29" s="5"/>
      <c r="D29" s="5"/>
      <c r="E29" s="6"/>
      <c r="I29" s="5"/>
      <c r="J29" s="5"/>
    </row>
    <row r="30" spans="2:10" ht="12.75" customHeight="1">
      <c r="B30" s="37" t="s">
        <v>16</v>
      </c>
      <c r="C30" s="5"/>
      <c r="D30" s="5"/>
      <c r="E30" s="6">
        <v>0</v>
      </c>
      <c r="F30" s="14">
        <f>IF(OR(E30=1,E30=0),0,IF(E30=2,2.5,5))</f>
        <v>0</v>
      </c>
      <c r="I30" s="5"/>
      <c r="J30" s="5"/>
    </row>
    <row r="31" ht="12.75">
      <c r="B31" s="37"/>
    </row>
    <row r="32" ht="12.75">
      <c r="B32" s="37"/>
    </row>
    <row r="33" ht="12.75"/>
    <row r="35" ht="12.75"/>
    <row r="36" spans="2:6" ht="12.75">
      <c r="B36" s="37" t="s">
        <v>17</v>
      </c>
      <c r="E36" s="3">
        <v>0</v>
      </c>
      <c r="F36" s="14">
        <f>IF(OR(E36=1,E36=0),0,IF(E36=2,2.5,5))</f>
        <v>0</v>
      </c>
    </row>
    <row r="37" ht="12.75">
      <c r="B37" s="37"/>
    </row>
    <row r="38" ht="12.75">
      <c r="B38" s="37"/>
    </row>
    <row r="39" ht="12.75"/>
    <row r="41" ht="12.75"/>
    <row r="42" spans="2:6" ht="25.5">
      <c r="B42" s="37" t="s">
        <v>18</v>
      </c>
      <c r="E42" s="3">
        <v>0</v>
      </c>
      <c r="F42" s="14">
        <f>IF(E42=1,5,0)</f>
        <v>0</v>
      </c>
    </row>
    <row r="43" ht="12.75">
      <c r="B43" s="37"/>
    </row>
    <row r="44" ht="12.75"/>
    <row r="45" ht="12.75"/>
    <row r="46" ht="12.75"/>
    <row r="47" spans="2:6" ht="38.25">
      <c r="B47" s="37" t="s">
        <v>19</v>
      </c>
      <c r="E47" s="3">
        <v>0</v>
      </c>
      <c r="F47" s="14">
        <f>IF(OR(E47=1,E47=0),0,IF(E47=2,2.5,5))</f>
        <v>0</v>
      </c>
    </row>
    <row r="48" ht="12.75">
      <c r="B48" s="37"/>
    </row>
    <row r="49" ht="12.75">
      <c r="B49" s="37"/>
    </row>
    <row r="50" ht="12.75"/>
    <row r="51" spans="2:4" ht="13.5" thickBot="1">
      <c r="B51" s="11"/>
      <c r="C51" s="12"/>
      <c r="D51" s="5"/>
    </row>
    <row r="52" ht="13.5" thickTop="1">
      <c r="B52" s="3"/>
    </row>
    <row r="53" spans="2:6" ht="12.75">
      <c r="B53" s="7" t="s">
        <v>20</v>
      </c>
      <c r="C53" s="8" t="str">
        <f>ROUND(F53,0)&amp;" pts / 40"</f>
        <v>0 pts / 40</v>
      </c>
      <c r="D53" s="10"/>
      <c r="E53" s="3">
        <f>IF((SUM(E4:E50)-8)&lt;0,0,SUM(E4:E50)-8)</f>
        <v>0</v>
      </c>
      <c r="F53" s="17">
        <f>F47+F42+F36+F30+F24+F17+F11+F5</f>
        <v>0</v>
      </c>
    </row>
  </sheetData>
  <mergeCells count="9">
    <mergeCell ref="B30:B32"/>
    <mergeCell ref="B36:B38"/>
    <mergeCell ref="B42:B43"/>
    <mergeCell ref="B47:B49"/>
    <mergeCell ref="B11:B13"/>
    <mergeCell ref="B2:C2"/>
    <mergeCell ref="B5:B7"/>
    <mergeCell ref="B24:B26"/>
    <mergeCell ref="B17:B20"/>
  </mergeCells>
  <printOptions/>
  <pageMargins left="0.75" right="0.75" top="1" bottom="1" header="0.4921259845" footer="0.4921259845"/>
  <pageSetup fitToHeight="1" fitToWidth="1" horizontalDpi="600" verticalDpi="600" orientation="portrait" paperSize="9" scale="71" r:id="rId3"/>
  <drawing r:id="rId2"/>
  <legacy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B2:F31"/>
  <sheetViews>
    <sheetView workbookViewId="0" topLeftCell="A1">
      <selection activeCell="B2" sqref="B2:C2"/>
    </sheetView>
  </sheetViews>
  <sheetFormatPr defaultColWidth="11.421875" defaultRowHeight="12.75"/>
  <cols>
    <col min="1" max="1" width="3.7109375" style="14" customWidth="1"/>
    <col min="2" max="3" width="60.7109375" style="14" customWidth="1"/>
    <col min="4" max="4" width="3.7109375" style="14" customWidth="1"/>
    <col min="5" max="6" width="3.8515625" style="14" hidden="1" customWidth="1"/>
    <col min="7" max="16384" width="11.421875" style="14" customWidth="1"/>
  </cols>
  <sheetData>
    <row r="1" s="3" customFormat="1" ht="12.75"/>
    <row r="2" spans="2:4" s="3" customFormat="1" ht="15.75">
      <c r="B2" s="38" t="s">
        <v>64</v>
      </c>
      <c r="C2" s="38"/>
      <c r="D2" s="13"/>
    </row>
    <row r="3" spans="2:4" s="3" customFormat="1" ht="12.75">
      <c r="B3" s="2"/>
      <c r="C3" s="2"/>
      <c r="D3" s="2"/>
    </row>
    <row r="4" ht="12.75"/>
    <row r="5" spans="2:6" ht="25.5">
      <c r="B5" s="37" t="s">
        <v>30</v>
      </c>
      <c r="E5" s="14">
        <v>0</v>
      </c>
      <c r="F5" s="14">
        <f>IF(OR(E5=1,E5=0),0,5)</f>
        <v>0</v>
      </c>
    </row>
    <row r="6" ht="12.75">
      <c r="B6" s="37"/>
    </row>
    <row r="7" ht="12.75"/>
    <row r="8" ht="12.75"/>
    <row r="9" ht="12.75"/>
    <row r="10" spans="2:6" ht="25.5">
      <c r="B10" s="37" t="s">
        <v>31</v>
      </c>
      <c r="E10" s="14">
        <v>0</v>
      </c>
      <c r="F10" s="14">
        <f>IF(OR(E10=1,E10=0),0,5)</f>
        <v>0</v>
      </c>
    </row>
    <row r="11" ht="12.75">
      <c r="B11" s="37"/>
    </row>
    <row r="12" ht="12.75"/>
    <row r="13" ht="12.75"/>
    <row r="14" ht="12.75"/>
    <row r="15" spans="2:6" ht="38.25">
      <c r="B15" s="37" t="s">
        <v>32</v>
      </c>
      <c r="E15" s="14">
        <v>0</v>
      </c>
      <c r="F15" s="14">
        <f>IF(OR(E15=1,E15=0),0,5)</f>
        <v>0</v>
      </c>
    </row>
    <row r="16" ht="12.75">
      <c r="B16" s="37"/>
    </row>
    <row r="17" ht="12.75"/>
    <row r="18" ht="12.75"/>
    <row r="19" ht="12.75"/>
    <row r="20" spans="2:6" ht="25.5">
      <c r="B20" s="37" t="s">
        <v>33</v>
      </c>
      <c r="E20" s="14">
        <v>0</v>
      </c>
      <c r="F20" s="14">
        <f>IF(OR(E20=1,E20=0),0,IF(E20=2,2.5,5))</f>
        <v>0</v>
      </c>
    </row>
    <row r="21" ht="12.75">
      <c r="B21" s="37"/>
    </row>
    <row r="22" ht="12.75"/>
    <row r="23" ht="12.75"/>
    <row r="24" ht="12.75"/>
    <row r="25" ht="12.75"/>
    <row r="26" spans="2:6" ht="38.25">
      <c r="B26" s="37" t="s">
        <v>34</v>
      </c>
      <c r="E26" s="14">
        <v>0</v>
      </c>
      <c r="F26" s="14">
        <f>IF(OR(E26=1,E26=0),0,5)</f>
        <v>0</v>
      </c>
    </row>
    <row r="27" ht="12.75">
      <c r="B27" s="37"/>
    </row>
    <row r="28" ht="12.75"/>
    <row r="29" spans="2:4" s="3" customFormat="1" ht="13.5" thickBot="1">
      <c r="B29" s="11"/>
      <c r="C29" s="12"/>
      <c r="D29" s="5"/>
    </row>
    <row r="30" s="3" customFormat="1" ht="13.5" thickTop="1"/>
    <row r="31" spans="2:6" s="3" customFormat="1" ht="12.75">
      <c r="B31" s="7" t="s">
        <v>20</v>
      </c>
      <c r="C31" s="8" t="str">
        <f>ROUND(F31,0)&amp;" pts / 25"</f>
        <v>0 pts / 25</v>
      </c>
      <c r="D31" s="10"/>
      <c r="E31" s="3">
        <f>IF((SUM(E4:E28)-5)&lt;0,0,SUM(E4:E28)-5)</f>
        <v>0</v>
      </c>
      <c r="F31" s="17">
        <f>F5+F10+F15+F20+F26</f>
        <v>0</v>
      </c>
    </row>
  </sheetData>
  <mergeCells count="6">
    <mergeCell ref="B20:B21"/>
    <mergeCell ref="B26:B27"/>
    <mergeCell ref="B2:C2"/>
    <mergeCell ref="B5:B6"/>
    <mergeCell ref="B10:B11"/>
    <mergeCell ref="B15:B16"/>
  </mergeCells>
  <printOptions/>
  <pageMargins left="0.75" right="0.75" top="1" bottom="1" header="0.4921259845" footer="0.4921259845"/>
  <pageSetup fitToHeight="1" fitToWidth="1" horizontalDpi="600" verticalDpi="600" orientation="portrait" paperSize="9" scale="71" r:id="rId3"/>
  <drawing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B2:F46"/>
  <sheetViews>
    <sheetView workbookViewId="0" topLeftCell="A1">
      <selection activeCell="B2" sqref="B2:C2"/>
    </sheetView>
  </sheetViews>
  <sheetFormatPr defaultColWidth="11.421875" defaultRowHeight="12.75"/>
  <cols>
    <col min="1" max="1" width="3.7109375" style="14" customWidth="1"/>
    <col min="2" max="3" width="60.7109375" style="14" customWidth="1"/>
    <col min="4" max="4" width="3.7109375" style="14" customWidth="1"/>
    <col min="5" max="6" width="12.421875" style="14" hidden="1" customWidth="1"/>
    <col min="7" max="16384" width="11.421875" style="14" customWidth="1"/>
  </cols>
  <sheetData>
    <row r="1" s="3" customFormat="1" ht="12.75"/>
    <row r="2" spans="2:4" s="3" customFormat="1" ht="15.75">
      <c r="B2" s="38" t="s">
        <v>35</v>
      </c>
      <c r="C2" s="38"/>
      <c r="D2" s="13"/>
    </row>
    <row r="3" spans="2:4" s="3" customFormat="1" ht="12.75">
      <c r="B3" s="2"/>
      <c r="C3" s="2"/>
      <c r="D3" s="2"/>
    </row>
    <row r="4" ht="12.75"/>
    <row r="5" spans="2:6" ht="25.5">
      <c r="B5" s="37" t="s">
        <v>36</v>
      </c>
      <c r="E5" s="14">
        <v>0</v>
      </c>
      <c r="F5" s="14">
        <f>IF(OR(E5=1,E5=0),0,IF(E5=2,2.5,5))</f>
        <v>0</v>
      </c>
    </row>
    <row r="6" ht="12.75">
      <c r="B6" s="37"/>
    </row>
    <row r="7" ht="12.75">
      <c r="B7" s="37"/>
    </row>
    <row r="8" ht="12.75"/>
    <row r="9" ht="12.75"/>
    <row r="10" ht="12.75"/>
    <row r="11" spans="2:6" ht="25.5">
      <c r="B11" s="37" t="s">
        <v>37</v>
      </c>
      <c r="E11" s="14">
        <v>0</v>
      </c>
      <c r="F11" s="14">
        <f>IF(OR(E11=1,E11=0),0,IF(E11=2,5,IF(E11=3,10,15)))</f>
        <v>0</v>
      </c>
    </row>
    <row r="12" ht="12.75">
      <c r="B12" s="37"/>
    </row>
    <row r="13" ht="12.75">
      <c r="B13" s="37"/>
    </row>
    <row r="14" ht="12.75"/>
    <row r="15" ht="12.75"/>
    <row r="16" ht="12.75"/>
    <row r="17" ht="12.75"/>
    <row r="18" spans="2:6" ht="25.5">
      <c r="B18" s="37" t="s">
        <v>38</v>
      </c>
      <c r="E18" s="14">
        <v>0</v>
      </c>
      <c r="F18" s="14">
        <f>IF(OR(E18=1,E18=0),0,IF(E18=2,5,IF(E18=3,10,15)))</f>
        <v>0</v>
      </c>
    </row>
    <row r="19" ht="12.75">
      <c r="B19" s="37"/>
    </row>
    <row r="20" ht="12.75">
      <c r="B20" s="37"/>
    </row>
    <row r="21" ht="12.75"/>
    <row r="22" ht="12.75"/>
    <row r="23" ht="12.75"/>
    <row r="24" ht="12.75"/>
    <row r="25" spans="2:6" ht="12.75">
      <c r="B25" s="37" t="s">
        <v>41</v>
      </c>
      <c r="E25" s="14">
        <v>0</v>
      </c>
      <c r="F25" s="14">
        <f>IF(OR(E25=1,E25=0),0,IF(E25=2,5,IF(E25=3,10,15)))</f>
        <v>0</v>
      </c>
    </row>
    <row r="26" ht="12.75">
      <c r="B26" s="37"/>
    </row>
    <row r="27" ht="12.75">
      <c r="B27" s="37"/>
    </row>
    <row r="28" ht="12.75"/>
    <row r="29" ht="12.75"/>
    <row r="30" ht="12.75"/>
    <row r="31" ht="12.75"/>
    <row r="32" spans="2:6" ht="12.75">
      <c r="B32" s="37" t="s">
        <v>39</v>
      </c>
      <c r="E32" s="14">
        <v>0</v>
      </c>
      <c r="F32" s="14">
        <f>IF(OR(E32=1,E32=0),0,IF(E32=2,5,IF(E32=3,10,15)))</f>
        <v>0</v>
      </c>
    </row>
    <row r="33" ht="12.75">
      <c r="B33" s="37"/>
    </row>
    <row r="34" ht="12.75">
      <c r="B34" s="37"/>
    </row>
    <row r="35" ht="12.75"/>
    <row r="36" ht="12.75"/>
    <row r="37" ht="12.75"/>
    <row r="38" ht="12.75"/>
    <row r="39" spans="2:6" ht="25.5">
      <c r="B39" s="37" t="s">
        <v>40</v>
      </c>
      <c r="E39" s="14">
        <v>0</v>
      </c>
      <c r="F39" s="14">
        <f>IF(OR(E39=1,E39=0),0,IF(E39=2,1.7,IF(E39=3,3.3,5)))</f>
        <v>0</v>
      </c>
    </row>
    <row r="40" ht="12.75">
      <c r="B40" s="37"/>
    </row>
    <row r="41" ht="12.75">
      <c r="B41" s="37"/>
    </row>
    <row r="42" ht="12.75"/>
    <row r="43" ht="12.75"/>
    <row r="44" spans="2:4" s="3" customFormat="1" ht="13.5" thickBot="1">
      <c r="B44" s="11"/>
      <c r="C44" s="12"/>
      <c r="D44" s="5"/>
    </row>
    <row r="45" s="3" customFormat="1" ht="13.5" thickTop="1">
      <c r="F45" s="3">
        <f>IF(OR(F18&gt;0,F25&gt;0,F32&gt;0),F11+5,F11)</f>
        <v>0</v>
      </c>
    </row>
    <row r="46" spans="2:6" s="3" customFormat="1" ht="12.75">
      <c r="B46" s="7" t="s">
        <v>20</v>
      </c>
      <c r="C46" s="8" t="str">
        <f>ROUND(F46,0)&amp;" pts / 30"</f>
        <v>0 pts / 30</v>
      </c>
      <c r="D46" s="10"/>
      <c r="E46" s="3">
        <f>IF((SUM(E4:E43)-6)&lt;0,0,SUM(E4:E43)-6)</f>
        <v>0</v>
      </c>
      <c r="F46" s="17">
        <f>F5+F39+F45</f>
        <v>0</v>
      </c>
    </row>
  </sheetData>
  <mergeCells count="7">
    <mergeCell ref="B32:B34"/>
    <mergeCell ref="B39:B41"/>
    <mergeCell ref="B25:B27"/>
    <mergeCell ref="B2:C2"/>
    <mergeCell ref="B5:B7"/>
    <mergeCell ref="B11:B13"/>
    <mergeCell ref="B18:B20"/>
  </mergeCells>
  <printOptions/>
  <pageMargins left="0.75" right="0.75" top="1" bottom="1" header="0.4921259845" footer="0.4921259845"/>
  <pageSetup fitToHeight="1" fitToWidth="1" horizontalDpi="600" verticalDpi="600" orientation="portrait" paperSize="9" scale="71" r:id="rId3"/>
  <drawing r:id="rId2"/>
  <legacy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B2:F39"/>
  <sheetViews>
    <sheetView workbookViewId="0" topLeftCell="A1">
      <selection activeCell="B2" sqref="B2:C2"/>
    </sheetView>
  </sheetViews>
  <sheetFormatPr defaultColWidth="11.421875" defaultRowHeight="12.75"/>
  <cols>
    <col min="1" max="1" width="3.7109375" style="14" customWidth="1"/>
    <col min="2" max="3" width="60.7109375" style="14" customWidth="1"/>
    <col min="4" max="4" width="3.7109375" style="14" customWidth="1"/>
    <col min="5" max="6" width="12.421875" style="14" hidden="1" customWidth="1"/>
    <col min="7" max="16384" width="11.421875" style="14" customWidth="1"/>
  </cols>
  <sheetData>
    <row r="1" s="3" customFormat="1" ht="12.75"/>
    <row r="2" spans="2:4" s="3" customFormat="1" ht="15.75">
      <c r="B2" s="38" t="s">
        <v>58</v>
      </c>
      <c r="C2" s="38"/>
      <c r="D2" s="13"/>
    </row>
    <row r="3" spans="2:4" s="3" customFormat="1" ht="12.75">
      <c r="B3" s="2"/>
      <c r="C3" s="2"/>
      <c r="D3" s="2"/>
    </row>
    <row r="4" ht="12.75"/>
    <row r="5" spans="2:6" ht="25.5">
      <c r="B5" s="37" t="s">
        <v>10</v>
      </c>
      <c r="E5" s="14">
        <v>0</v>
      </c>
      <c r="F5" s="14">
        <f>IF(OR(E5=1,E5=0),0,IF(E5=2,2.5,5))</f>
        <v>0</v>
      </c>
    </row>
    <row r="6" ht="12.75">
      <c r="B6" s="37"/>
    </row>
    <row r="7" ht="12.75">
      <c r="B7" s="37"/>
    </row>
    <row r="8" ht="12.75"/>
    <row r="9" ht="12.75"/>
    <row r="10" ht="12.75"/>
    <row r="11" spans="2:5" ht="25.5">
      <c r="B11" s="37" t="s">
        <v>42</v>
      </c>
      <c r="E11" s="14">
        <v>0</v>
      </c>
    </row>
    <row r="12" ht="12.75">
      <c r="B12" s="37"/>
    </row>
    <row r="13" ht="12.75">
      <c r="B13" s="37"/>
    </row>
    <row r="14" ht="12.75"/>
    <row r="15" ht="12.75"/>
    <row r="16" ht="12.75"/>
    <row r="17" ht="12.75"/>
    <row r="18" spans="2:5" ht="25.5">
      <c r="B18" s="37" t="s">
        <v>43</v>
      </c>
      <c r="E18" s="14">
        <v>0</v>
      </c>
    </row>
    <row r="19" ht="12.75">
      <c r="B19" s="37"/>
    </row>
    <row r="20" ht="12.75">
      <c r="B20" s="37"/>
    </row>
    <row r="21" ht="12.75"/>
    <row r="22" ht="12.75"/>
    <row r="23" ht="12.75"/>
    <row r="24" ht="12.75"/>
    <row r="25" spans="2:6" ht="25.5">
      <c r="B25" s="37" t="s">
        <v>44</v>
      </c>
      <c r="E25" s="14">
        <v>0</v>
      </c>
      <c r="F25" s="14">
        <f>IF(OR(E25=1,E25=0),0,IF(E25=2,5,IF(E25=3,10,15)))</f>
        <v>0</v>
      </c>
    </row>
    <row r="26" ht="12.75">
      <c r="B26" s="37"/>
    </row>
    <row r="27" ht="12.75">
      <c r="B27" s="37"/>
    </row>
    <row r="28" ht="12.75"/>
    <row r="29" ht="12.75"/>
    <row r="30" ht="12.75"/>
    <row r="31" ht="12.75"/>
    <row r="32" spans="2:6" ht="25.5">
      <c r="B32" s="37" t="s">
        <v>45</v>
      </c>
      <c r="E32" s="14">
        <v>0</v>
      </c>
      <c r="F32" s="14">
        <f>IF(OR(E32=1,E32=0),0,IF(E32=2,5,IF(E32=3,10,15)))</f>
        <v>0</v>
      </c>
    </row>
    <row r="33" ht="12.75">
      <c r="B33" s="37"/>
    </row>
    <row r="34" ht="12.75">
      <c r="B34" s="37"/>
    </row>
    <row r="35" ht="12.75"/>
    <row r="36" ht="12.75"/>
    <row r="37" spans="2:4" s="3" customFormat="1" ht="13.5" thickBot="1">
      <c r="B37" s="11"/>
      <c r="C37" s="12"/>
      <c r="D37" s="5"/>
    </row>
    <row r="38" s="3" customFormat="1" ht="13.5" thickTop="1">
      <c r="F38" s="3">
        <f>IF(AND(E18=4,E11=4),MAX(F25,F32)+5,MAX(F32,F25))</f>
        <v>0</v>
      </c>
    </row>
    <row r="39" spans="2:6" s="3" customFormat="1" ht="12.75">
      <c r="B39" s="7" t="s">
        <v>20</v>
      </c>
      <c r="C39" s="8" t="str">
        <f>ROUND(F39,0)&amp;" pts /25"</f>
        <v>0 pts /25</v>
      </c>
      <c r="D39" s="10"/>
      <c r="E39" s="3">
        <f>IF((SUM(E4:E36)-5)&lt;0,0,SUM(E4:E36)-5)</f>
        <v>0</v>
      </c>
      <c r="F39" s="17">
        <f>F38+F5</f>
        <v>0</v>
      </c>
    </row>
  </sheetData>
  <mergeCells count="6">
    <mergeCell ref="B25:B27"/>
    <mergeCell ref="B32:B34"/>
    <mergeCell ref="B2:C2"/>
    <mergeCell ref="B5:B7"/>
    <mergeCell ref="B11:B13"/>
    <mergeCell ref="B18:B20"/>
  </mergeCells>
  <printOptions/>
  <pageMargins left="0.75" right="0.75" top="1" bottom="1" header="0.4921259845" footer="0.4921259845"/>
  <pageSetup fitToHeight="1" fitToWidth="1" horizontalDpi="600" verticalDpi="600" orientation="portrait" paperSize="9" scale="71" r:id="rId3"/>
  <drawing r:id="rId2"/>
  <legacy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B2:F26"/>
  <sheetViews>
    <sheetView workbookViewId="0" topLeftCell="A1">
      <selection activeCell="B2" sqref="B2:C2"/>
    </sheetView>
  </sheetViews>
  <sheetFormatPr defaultColWidth="11.421875" defaultRowHeight="12.75"/>
  <cols>
    <col min="1" max="1" width="3.7109375" style="14" customWidth="1"/>
    <col min="2" max="3" width="60.7109375" style="14" customWidth="1"/>
    <col min="4" max="4" width="3.7109375" style="14" customWidth="1"/>
    <col min="5" max="6" width="4.421875" style="14" hidden="1" customWidth="1"/>
    <col min="7" max="16384" width="11.421875" style="14" customWidth="1"/>
  </cols>
  <sheetData>
    <row r="1" s="3" customFormat="1" ht="12.75"/>
    <row r="2" spans="2:4" s="3" customFormat="1" ht="15.75">
      <c r="B2" s="38" t="s">
        <v>65</v>
      </c>
      <c r="C2" s="38"/>
      <c r="D2" s="13"/>
    </row>
    <row r="4" ht="12.75"/>
    <row r="5" spans="2:6" ht="25.5">
      <c r="B5" s="37" t="s">
        <v>67</v>
      </c>
      <c r="E5" s="14">
        <v>0</v>
      </c>
      <c r="F5" s="14">
        <f>IF(OR(E5=1,E5=0),0,IF(E5=2,5,IF(E5=3,10,15)))</f>
        <v>0</v>
      </c>
    </row>
    <row r="6" ht="12.75">
      <c r="B6" s="37"/>
    </row>
    <row r="7" ht="12.75">
      <c r="B7" s="37"/>
    </row>
    <row r="8" ht="12.75"/>
    <row r="9" ht="12.75"/>
    <row r="10" ht="12.75"/>
    <row r="11" ht="12.75"/>
    <row r="12" spans="2:5" ht="25.5">
      <c r="B12" s="37" t="s">
        <v>70</v>
      </c>
      <c r="E12" s="14">
        <v>0</v>
      </c>
    </row>
    <row r="13" ht="12.75">
      <c r="B13" s="37"/>
    </row>
    <row r="14" ht="12.75">
      <c r="B14" s="37"/>
    </row>
    <row r="15" ht="12.75"/>
    <row r="16" ht="12.75"/>
    <row r="17" ht="12.75"/>
    <row r="18" ht="12.75"/>
    <row r="19" spans="2:5" ht="25.5">
      <c r="B19" s="37" t="s">
        <v>66</v>
      </c>
      <c r="E19">
        <v>0</v>
      </c>
    </row>
    <row r="20" ht="12.75">
      <c r="B20" s="37"/>
    </row>
    <row r="21" ht="12.75">
      <c r="B21" s="37"/>
    </row>
    <row r="22" ht="12.75"/>
    <row r="23" ht="12.75"/>
    <row r="24" spans="2:4" s="3" customFormat="1" ht="13.5" thickBot="1">
      <c r="B24" s="11"/>
      <c r="C24" s="12"/>
      <c r="D24" s="5"/>
    </row>
    <row r="25" s="3" customFormat="1" ht="13.5" thickTop="1"/>
    <row r="26" spans="2:6" s="3" customFormat="1" ht="12.75">
      <c r="B26" s="7" t="s">
        <v>20</v>
      </c>
      <c r="C26" s="8" t="str">
        <f>F26&amp;" pts / 15"</f>
        <v>0 pts / 15</v>
      </c>
      <c r="D26" s="10"/>
      <c r="E26" s="3">
        <f>IF((SUM(E4:E23)-3)&lt;0,0,SUM(E4:E23)-3)</f>
        <v>0</v>
      </c>
      <c r="F26" s="3">
        <f>F5</f>
        <v>0</v>
      </c>
    </row>
  </sheetData>
  <mergeCells count="4">
    <mergeCell ref="B2:C2"/>
    <mergeCell ref="B5:B7"/>
    <mergeCell ref="B12:B14"/>
    <mergeCell ref="B19:B21"/>
  </mergeCells>
  <printOptions/>
  <pageMargins left="0.75" right="0.75" top="1" bottom="1" header="0.4921259845" footer="0.4921259845"/>
  <pageSetup fitToHeight="1" fitToWidth="1" horizontalDpi="600" verticalDpi="600" orientation="portrait" paperSize="9" scale="71" r:id="rId3"/>
  <drawing r:id="rId2"/>
  <legacy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B2:H84"/>
  <sheetViews>
    <sheetView workbookViewId="0" topLeftCell="A1">
      <selection activeCell="B2" sqref="B2:C2"/>
    </sheetView>
  </sheetViews>
  <sheetFormatPr defaultColWidth="11.421875" defaultRowHeight="12.75"/>
  <cols>
    <col min="1" max="1" width="3.7109375" style="14" customWidth="1"/>
    <col min="2" max="3" width="60.7109375" style="14" customWidth="1"/>
    <col min="4" max="4" width="3.7109375" style="14" customWidth="1"/>
    <col min="5" max="8" width="12.28125" style="14" hidden="1" customWidth="1"/>
    <col min="9" max="16384" width="11.421875" style="14" customWidth="1"/>
  </cols>
  <sheetData>
    <row r="1" s="3" customFormat="1" ht="12.75"/>
    <row r="2" spans="2:4" s="3" customFormat="1" ht="15.75">
      <c r="B2" s="38" t="s">
        <v>68</v>
      </c>
      <c r="C2" s="38"/>
      <c r="D2" s="13"/>
    </row>
    <row r="3" spans="5:7" ht="12.75">
      <c r="E3" s="14" t="s">
        <v>55</v>
      </c>
      <c r="F3" s="14" t="s">
        <v>56</v>
      </c>
      <c r="G3" s="14" t="s">
        <v>57</v>
      </c>
    </row>
    <row r="4" ht="12.75"/>
    <row r="5" spans="2:8" ht="38.25">
      <c r="B5" s="37" t="s">
        <v>46</v>
      </c>
      <c r="E5" s="14">
        <v>0</v>
      </c>
      <c r="F5" s="14">
        <f>IF(E5&gt;1,5,0)</f>
        <v>0</v>
      </c>
      <c r="H5" s="14">
        <f>IF(E5=3,5,0)</f>
        <v>0</v>
      </c>
    </row>
    <row r="6" ht="12.75">
      <c r="B6" s="37"/>
    </row>
    <row r="7" spans="2:7" ht="12.75">
      <c r="B7" s="37"/>
      <c r="G7" s="14">
        <f>IF(E5=1,5,0)</f>
        <v>0</v>
      </c>
    </row>
    <row r="8" ht="12.75"/>
    <row r="9" ht="12.75"/>
    <row r="10" ht="12.75"/>
    <row r="11" spans="2:8" ht="25.5">
      <c r="B11" s="37" t="s">
        <v>11</v>
      </c>
      <c r="E11" s="14">
        <v>0</v>
      </c>
      <c r="F11" s="14">
        <f>IF(E11&gt;1,5,0)</f>
        <v>0</v>
      </c>
      <c r="H11" s="14">
        <f>IF(E11=3,1.7,IF(E11=4,3.3,IF(E11=5,5,0)))</f>
        <v>0</v>
      </c>
    </row>
    <row r="12" ht="12.75">
      <c r="B12" s="37"/>
    </row>
    <row r="13" ht="12.75">
      <c r="B13" s="37"/>
    </row>
    <row r="14" ht="12.75"/>
    <row r="15" ht="12.75">
      <c r="G15" s="14">
        <f>IF(E11=1,5,0)</f>
        <v>0</v>
      </c>
    </row>
    <row r="16" ht="12.75"/>
    <row r="17" ht="12.75"/>
    <row r="18" ht="12.75"/>
    <row r="19" spans="2:8" ht="25.5">
      <c r="B19" s="37" t="s">
        <v>48</v>
      </c>
      <c r="E19" s="14">
        <v>0</v>
      </c>
      <c r="F19" s="14">
        <f>IF(E19&gt;1,5,0)</f>
        <v>0</v>
      </c>
      <c r="H19" s="14">
        <f>IF(E19=3,5,0)</f>
        <v>0</v>
      </c>
    </row>
    <row r="20" ht="12.75">
      <c r="B20" s="37"/>
    </row>
    <row r="21" spans="2:7" ht="12.75">
      <c r="B21" s="37"/>
      <c r="G21" s="14">
        <f>IF(E19=1,5,0)</f>
        <v>0</v>
      </c>
    </row>
    <row r="22" ht="12.75"/>
    <row r="23" ht="12.75"/>
    <row r="24" ht="12.75"/>
    <row r="25" spans="2:8" ht="38.25">
      <c r="B25" s="37" t="s">
        <v>47</v>
      </c>
      <c r="E25" s="14">
        <v>0</v>
      </c>
      <c r="H25" s="14">
        <f>IF(E25=2,2.5,IF(E25=3,5,0))</f>
        <v>0</v>
      </c>
    </row>
    <row r="26" ht="12.75">
      <c r="B26" s="37"/>
    </row>
    <row r="27" ht="12.75">
      <c r="B27" s="37"/>
    </row>
    <row r="28" ht="12.75"/>
    <row r="29" ht="12.75"/>
    <row r="30" ht="12.75"/>
    <row r="31" spans="2:8" ht="25.5">
      <c r="B31" s="37" t="s">
        <v>69</v>
      </c>
      <c r="E31" s="14">
        <v>0</v>
      </c>
      <c r="H31" s="14">
        <f>IF(E31=2,1.7,IF(E31=3,3.3,IF(E31=4,5,0)))</f>
        <v>0</v>
      </c>
    </row>
    <row r="32" ht="12.75">
      <c r="B32" s="37"/>
    </row>
    <row r="33" ht="12.75">
      <c r="B33" s="37"/>
    </row>
    <row r="34" ht="12.75"/>
    <row r="35" ht="12.75"/>
    <row r="36" ht="12.75"/>
    <row r="37" ht="12.75"/>
    <row r="38" spans="2:5" ht="25.5">
      <c r="B38" s="37" t="s">
        <v>49</v>
      </c>
      <c r="E38" s="14">
        <v>0</v>
      </c>
    </row>
    <row r="39" ht="12.75">
      <c r="B39" s="37"/>
    </row>
    <row r="40" ht="12.75"/>
    <row r="41" ht="12.75"/>
    <row r="42" ht="12.75"/>
    <row r="43" spans="2:8" ht="51">
      <c r="B43" s="37" t="s">
        <v>50</v>
      </c>
      <c r="E43" s="14">
        <v>0</v>
      </c>
      <c r="H43" s="14">
        <f>IF(E43=2,2.5,IF(E43=3,5,0))</f>
        <v>0</v>
      </c>
    </row>
    <row r="44" ht="12.75">
      <c r="B44" s="37"/>
    </row>
    <row r="45" ht="12.75">
      <c r="B45" s="37"/>
    </row>
    <row r="46" ht="12.75"/>
    <row r="47" ht="12.75"/>
    <row r="48" ht="12.75"/>
    <row r="49" spans="2:8" ht="25.5">
      <c r="B49" s="37" t="s">
        <v>3</v>
      </c>
      <c r="E49" s="14">
        <v>0</v>
      </c>
      <c r="H49" s="14">
        <f>IF(E49=2,2.5,IF(E49=3,5,0))</f>
        <v>0</v>
      </c>
    </row>
    <row r="50" ht="12.75">
      <c r="B50" s="37"/>
    </row>
    <row r="51" ht="12.75">
      <c r="B51" s="37"/>
    </row>
    <row r="52" ht="12.75"/>
    <row r="53" ht="12.75"/>
    <row r="54" ht="12.75"/>
    <row r="55" spans="2:8" ht="12.75">
      <c r="B55" s="37" t="s">
        <v>4</v>
      </c>
      <c r="E55" s="14">
        <v>0</v>
      </c>
      <c r="H55" s="14">
        <f>IF(E55=2,5,0)</f>
        <v>0</v>
      </c>
    </row>
    <row r="56" ht="12.75">
      <c r="B56" s="37"/>
    </row>
    <row r="57" ht="12.75"/>
    <row r="58" ht="12.75"/>
    <row r="59" ht="12.75"/>
    <row r="60" spans="2:8" ht="12.75">
      <c r="B60" s="37" t="s">
        <v>51</v>
      </c>
      <c r="E60" s="14">
        <v>0</v>
      </c>
      <c r="H60" s="14">
        <f>IF(E60=2,5,0)</f>
        <v>0</v>
      </c>
    </row>
    <row r="61" ht="12.75">
      <c r="B61" s="37"/>
    </row>
    <row r="62" ht="12.75"/>
    <row r="63" ht="12.75"/>
    <row r="64" ht="12.75"/>
    <row r="65" spans="2:8" ht="12.75" customHeight="1">
      <c r="B65" s="37" t="s">
        <v>52</v>
      </c>
      <c r="E65" s="14">
        <v>0</v>
      </c>
      <c r="H65" s="14">
        <f>IF(E65=2,5,0)</f>
        <v>0</v>
      </c>
    </row>
    <row r="66" ht="12.75">
      <c r="B66" s="37"/>
    </row>
    <row r="67" ht="12.75">
      <c r="B67" s="37"/>
    </row>
    <row r="68" ht="12.75">
      <c r="B68" s="37"/>
    </row>
    <row r="69" ht="12.75"/>
    <row r="70" ht="12.75"/>
    <row r="71" ht="12.75"/>
    <row r="72" spans="2:8" ht="25.5">
      <c r="B72" s="37" t="s">
        <v>53</v>
      </c>
      <c r="E72" s="14">
        <v>0</v>
      </c>
      <c r="H72" s="14">
        <f>IF(E72=2,5,0)</f>
        <v>0</v>
      </c>
    </row>
    <row r="73" ht="12.75">
      <c r="B73" s="37"/>
    </row>
    <row r="74" ht="12.75"/>
    <row r="75" ht="12.75"/>
    <row r="76" ht="12.75"/>
    <row r="77" spans="2:8" ht="51">
      <c r="B77" s="37" t="s">
        <v>54</v>
      </c>
      <c r="E77" s="14">
        <v>0</v>
      </c>
      <c r="H77" s="14">
        <f>IF(E77=2,1.7,IF(E77=3,3.3,IF(E77=4,5,0)))</f>
        <v>0</v>
      </c>
    </row>
    <row r="78" ht="12.75">
      <c r="B78" s="37"/>
    </row>
    <row r="79" ht="12.75">
      <c r="B79" s="37"/>
    </row>
    <row r="80" ht="12.75">
      <c r="B80" s="37"/>
    </row>
    <row r="81" ht="12.75"/>
    <row r="82" spans="2:4" s="3" customFormat="1" ht="13.5" thickBot="1">
      <c r="B82" s="11"/>
      <c r="C82" s="12"/>
      <c r="D82" s="5"/>
    </row>
    <row r="83" s="3" customFormat="1" ht="13.5" thickTop="1"/>
    <row r="84" spans="2:8" s="3" customFormat="1" ht="12.75">
      <c r="B84" s="7" t="s">
        <v>20</v>
      </c>
      <c r="C84" s="8" t="str">
        <f>ROUND(H84,0)&amp;" pts / "&amp;G84</f>
        <v>0 pts / 65</v>
      </c>
      <c r="D84" s="10"/>
      <c r="E84" s="3">
        <f>SUM(E4:E81)-13</f>
        <v>-13</v>
      </c>
      <c r="F84" s="3">
        <f>IF(E84-(SUM(F4:F81))&lt;0,0,E84-(SUM(F4:F81)))</f>
        <v>0</v>
      </c>
      <c r="G84" s="3">
        <f>65-SUM(G4:G81)</f>
        <v>65</v>
      </c>
      <c r="H84" s="3">
        <f>SUM(H4:H81)</f>
        <v>0</v>
      </c>
    </row>
  </sheetData>
  <mergeCells count="14">
    <mergeCell ref="B2:C2"/>
    <mergeCell ref="B5:B7"/>
    <mergeCell ref="B11:B13"/>
    <mergeCell ref="B25:B27"/>
    <mergeCell ref="B19:B21"/>
    <mergeCell ref="B31:B33"/>
    <mergeCell ref="B38:B39"/>
    <mergeCell ref="B43:B45"/>
    <mergeCell ref="B49:B51"/>
    <mergeCell ref="B77:B80"/>
    <mergeCell ref="B55:B56"/>
    <mergeCell ref="B60:B61"/>
    <mergeCell ref="B65:B68"/>
    <mergeCell ref="B72:B73"/>
  </mergeCells>
  <printOptions/>
  <pageMargins left="0.75" right="0.75" top="1" bottom="1" header="0.4921259845" footer="0.4921259845"/>
  <pageSetup fitToHeight="1" fitToWidth="1" horizontalDpi="600" verticalDpi="600" orientation="portrait" paperSize="9" scale="67" r:id="rId3"/>
  <drawing r:id="rId2"/>
  <legacyDrawing r:id="rId1"/>
</worksheet>
</file>

<file path=xl/worksheets/sheet8.xml><?xml version="1.0" encoding="utf-8"?>
<worksheet xmlns="http://schemas.openxmlformats.org/spreadsheetml/2006/main" xmlns:r="http://schemas.openxmlformats.org/officeDocument/2006/relationships">
  <sheetPr codeName="Feuil8"/>
  <dimension ref="B2:M31"/>
  <sheetViews>
    <sheetView workbookViewId="0" topLeftCell="A1">
      <selection activeCell="G34" sqref="G34"/>
    </sheetView>
  </sheetViews>
  <sheetFormatPr defaultColWidth="11.421875" defaultRowHeight="12.75"/>
  <cols>
    <col min="1" max="1" width="3.7109375" style="14" customWidth="1"/>
    <col min="2" max="2" width="21.57421875" style="14" customWidth="1"/>
    <col min="3" max="3" width="5.140625" style="17" customWidth="1"/>
    <col min="4" max="4" width="4.57421875" style="17" customWidth="1"/>
    <col min="5" max="5" width="10.8515625" style="15" customWidth="1"/>
    <col min="6" max="13" width="11.421875" style="14" customWidth="1"/>
    <col min="14" max="14" width="3.7109375" style="14" customWidth="1"/>
    <col min="15" max="16384" width="11.421875" style="14" customWidth="1"/>
  </cols>
  <sheetData>
    <row r="2" spans="2:13" ht="15.75">
      <c r="B2" s="22" t="s">
        <v>27</v>
      </c>
      <c r="C2" s="20"/>
      <c r="D2" s="20"/>
      <c r="E2" s="21"/>
      <c r="F2" s="21"/>
      <c r="G2" s="21"/>
      <c r="H2" s="21"/>
      <c r="I2" s="21"/>
      <c r="J2" s="21"/>
      <c r="K2" s="21"/>
      <c r="L2" s="21"/>
      <c r="M2" s="21"/>
    </row>
    <row r="3" spans="3:5" ht="12.75">
      <c r="C3" s="19"/>
      <c r="E3" s="15" t="s">
        <v>21</v>
      </c>
    </row>
    <row r="4" spans="2:6" ht="12.75">
      <c r="B4" s="14" t="s">
        <v>22</v>
      </c>
      <c r="C4" s="17">
        <f>ROUND('2. Accessibilité'!F53,0)</f>
        <v>0</v>
      </c>
      <c r="D4" s="17" t="s">
        <v>59</v>
      </c>
      <c r="E4" s="16">
        <f>(C4/40)*100</f>
        <v>0</v>
      </c>
      <c r="F4" s="25" t="str">
        <f aca="true" t="shared" si="0" ref="F4:F9">IF(E4&lt;25,"Insuffisant!",IF(E4&lt;50,"A améliorer...",IF(E4&lt;75,"Sur le bon chemin…","Félicitations!")))</f>
        <v>Insuffisant!</v>
      </c>
    </row>
    <row r="5" spans="2:6" ht="12.75">
      <c r="B5" s="14" t="s">
        <v>23</v>
      </c>
      <c r="C5" s="17">
        <f>ROUND('3. Lignes directrices'!F31,0)</f>
        <v>0</v>
      </c>
      <c r="D5" s="17" t="s">
        <v>60</v>
      </c>
      <c r="E5" s="16">
        <f>(C5/25)*100</f>
        <v>0</v>
      </c>
      <c r="F5" s="25" t="str">
        <f t="shared" si="0"/>
        <v>Insuffisant!</v>
      </c>
    </row>
    <row r="6" spans="2:6" ht="12.75">
      <c r="B6" s="14" t="s">
        <v>24</v>
      </c>
      <c r="C6" s="17">
        <f>ROUND('4. Dépl. pendulaires'!F46,0)</f>
        <v>0</v>
      </c>
      <c r="D6" s="17" t="s">
        <v>61</v>
      </c>
      <c r="E6" s="16">
        <f>(C6/30)*100</f>
        <v>0</v>
      </c>
      <c r="F6" s="25" t="str">
        <f t="shared" si="0"/>
        <v>Insuffisant!</v>
      </c>
    </row>
    <row r="7" spans="2:6" ht="12.75">
      <c r="B7" s="14" t="s">
        <v>25</v>
      </c>
      <c r="C7" s="17">
        <f>ROUND('5. Dépl. prof.'!F39,0)</f>
        <v>0</v>
      </c>
      <c r="D7" s="17" t="s">
        <v>60</v>
      </c>
      <c r="E7" s="16">
        <f>(C7/25)*100</f>
        <v>0</v>
      </c>
      <c r="F7" s="25" t="str">
        <f t="shared" si="0"/>
        <v>Insuffisant!</v>
      </c>
    </row>
    <row r="8" spans="2:6" ht="12.75">
      <c r="B8" s="14" t="s">
        <v>29</v>
      </c>
      <c r="C8" s="17">
        <f>ROUND('6. Dépl. commerciaux'!F26,0)</f>
        <v>0</v>
      </c>
      <c r="D8" s="17" t="s">
        <v>62</v>
      </c>
      <c r="E8" s="16">
        <f>(C8/15)*100</f>
        <v>0</v>
      </c>
      <c r="F8" s="25" t="str">
        <f t="shared" si="0"/>
        <v>Insuffisant!</v>
      </c>
    </row>
    <row r="9" spans="2:6" ht="13.5" thickBot="1">
      <c r="B9" s="23" t="s">
        <v>26</v>
      </c>
      <c r="C9" s="24">
        <f>ROUND('7. Gestion mobilité'!H84,0)</f>
        <v>0</v>
      </c>
      <c r="D9" s="24" t="str">
        <f>"/ "&amp;'7. Gestion mobilité'!G84</f>
        <v>/ 65</v>
      </c>
      <c r="E9" s="16">
        <f>(C9/'7. Gestion mobilité'!G84)*100</f>
        <v>0</v>
      </c>
      <c r="F9" s="25" t="str">
        <f t="shared" si="0"/>
        <v>Insuffisant!</v>
      </c>
    </row>
    <row r="10" spans="2:6" ht="13.5" thickTop="1">
      <c r="B10" s="17" t="s">
        <v>28</v>
      </c>
      <c r="C10" s="17">
        <f>ROUND(SUM(C4:C9),0)</f>
        <v>0</v>
      </c>
      <c r="D10" s="17" t="str">
        <f>"/ "&amp;'7. Gestion mobilité'!G84+135</f>
        <v>/ 200</v>
      </c>
      <c r="F10" s="18" t="str">
        <f>"( "&amp;ROUND((C10/('7. Gestion mobilité'!G84+135))*100,0)&amp;"% de l'optimum )"</f>
        <v>( 0% de l'optimum )</v>
      </c>
    </row>
    <row r="30" ht="12.75">
      <c r="C30" s="14"/>
    </row>
    <row r="31" ht="12.75">
      <c r="E31" s="15">
        <f>40+25+30+25+15</f>
        <v>135</v>
      </c>
    </row>
  </sheetData>
  <printOptions/>
  <pageMargins left="0.75" right="0.75" top="1" bottom="1" header="0.4921259845" footer="0.4921259845"/>
  <pageSetup horizontalDpi="600" verticalDpi="600" orientation="portrait" paperSize="9" r:id="rId2"/>
  <ignoredErrors>
    <ignoredError sqref="E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ztraje</dc:creator>
  <cp:keywords/>
  <dc:description/>
  <cp:lastModifiedBy>Etat de Vaud</cp:lastModifiedBy>
  <cp:lastPrinted>2012-10-22T11:33:43Z</cp:lastPrinted>
  <dcterms:created xsi:type="dcterms:W3CDTF">2011-07-07T13:00:37Z</dcterms:created>
  <dcterms:modified xsi:type="dcterms:W3CDTF">2012-10-22T11:34:12Z</dcterms:modified>
  <cp:category/>
  <cp:version/>
  <cp:contentType/>
  <cp:contentStatus/>
</cp:coreProperties>
</file>