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Q:\Finances Communales\5. Rapport annuel FinCom\Fichier de calcul des indicateurs pour site\"/>
    </mc:Choice>
  </mc:AlternateContent>
  <xr:revisionPtr revIDLastSave="0" documentId="13_ncr:1_{3A5BA7AB-3013-4D0C-BCFB-7F9A25EA2E62}" xr6:coauthVersionLast="47" xr6:coauthVersionMax="47" xr10:uidLastSave="{00000000-0000-0000-0000-000000000000}"/>
  <bookViews>
    <workbookView xWindow="-120" yWindow="-120" windowWidth="29040" windowHeight="15840" xr2:uid="{9F2E47CD-561F-4887-BFCD-7880041874F7}"/>
  </bookViews>
  <sheets>
    <sheet name="1. Données à saisir" sheetId="1" r:id="rId1"/>
    <sheet name="2. données et Indicateurs" sheetId="2" r:id="rId2"/>
    <sheet name="Agrégats stock" sheetId="6" state="hidden" r:id="rId3"/>
    <sheet name="Associations et péréquation" sheetId="10" state="hidden" r:id="rId4"/>
    <sheet name="Données-péréquation" sheetId="11" state="hidden" r:id="rId5"/>
    <sheet name="Autres" sheetId="12" state="hidden" r:id="rId6"/>
  </sheets>
  <definedNames>
    <definedName name="_xlnm._FilterDatabase" localSheetId="3" hidden="1">'Associations et péréquation'!$A$1:$G$1</definedName>
    <definedName name="_xlnm.Print_Titles" localSheetId="0">'1. Données à saisir'!$1:$2</definedName>
    <definedName name="_xlnm.Print_Area" localSheetId="0">'1. Données à saisir'!$A$1:$G$39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" i="2" l="1"/>
  <c r="F22" i="2"/>
  <c r="G22" i="2"/>
  <c r="H22" i="2"/>
  <c r="I22" i="2"/>
  <c r="J22" i="2"/>
  <c r="K22" i="2"/>
  <c r="L22" i="2"/>
  <c r="D22" i="2"/>
  <c r="E21" i="2"/>
  <c r="F21" i="2"/>
  <c r="G21" i="2"/>
  <c r="H21" i="2"/>
  <c r="I21" i="2"/>
  <c r="J21" i="2"/>
  <c r="K21" i="2"/>
  <c r="L21" i="2"/>
  <c r="D21" i="2"/>
  <c r="E20" i="2"/>
  <c r="F20" i="2"/>
  <c r="G20" i="2"/>
  <c r="H20" i="2"/>
  <c r="I20" i="2"/>
  <c r="J20" i="2"/>
  <c r="K20" i="2"/>
  <c r="L20" i="2"/>
  <c r="D20" i="2"/>
  <c r="E18" i="2"/>
  <c r="F18" i="2"/>
  <c r="G18" i="2"/>
  <c r="H18" i="2"/>
  <c r="I18" i="2"/>
  <c r="J18" i="2"/>
  <c r="K18" i="2"/>
  <c r="L18" i="2"/>
  <c r="D18" i="2"/>
  <c r="E17" i="2"/>
  <c r="F17" i="2"/>
  <c r="G17" i="2"/>
  <c r="H17" i="2"/>
  <c r="I17" i="2"/>
  <c r="J17" i="2"/>
  <c r="K17" i="2"/>
  <c r="L17" i="2"/>
  <c r="D17" i="2"/>
  <c r="D19" i="2" s="1"/>
  <c r="E16" i="2"/>
  <c r="F16" i="2"/>
  <c r="G16" i="2"/>
  <c r="H16" i="2"/>
  <c r="I16" i="2"/>
  <c r="D16" i="2"/>
  <c r="E6" i="2"/>
  <c r="F6" i="2"/>
  <c r="G6" i="2"/>
  <c r="H6" i="2"/>
  <c r="I6" i="2"/>
  <c r="J6" i="2"/>
  <c r="K6" i="2"/>
  <c r="L6" i="2"/>
  <c r="E5" i="2"/>
  <c r="F5" i="2"/>
  <c r="G5" i="2"/>
  <c r="H5" i="2"/>
  <c r="I5" i="2"/>
  <c r="J5" i="2"/>
  <c r="K5" i="2"/>
  <c r="L5" i="2"/>
  <c r="E12" i="2"/>
  <c r="F12" i="2"/>
  <c r="G12" i="2"/>
  <c r="H12" i="2"/>
  <c r="I12" i="2"/>
  <c r="J12" i="2"/>
  <c r="K12" i="2"/>
  <c r="L12" i="2"/>
  <c r="D12" i="2"/>
  <c r="E11" i="2"/>
  <c r="F11" i="2"/>
  <c r="G11" i="2"/>
  <c r="H11" i="2"/>
  <c r="I11" i="2"/>
  <c r="J11" i="2"/>
  <c r="K11" i="2"/>
  <c r="L11" i="2"/>
  <c r="D11" i="2"/>
  <c r="E9" i="2"/>
  <c r="F9" i="2"/>
  <c r="G9" i="2"/>
  <c r="H9" i="2"/>
  <c r="I9" i="2"/>
  <c r="J9" i="2"/>
  <c r="K9" i="2"/>
  <c r="L9" i="2"/>
  <c r="D9" i="2"/>
  <c r="E7" i="2"/>
  <c r="F7" i="2"/>
  <c r="G7" i="2"/>
  <c r="H7" i="2"/>
  <c r="I7" i="2"/>
  <c r="D7" i="2"/>
  <c r="D6" i="2"/>
  <c r="D5" i="2"/>
  <c r="C40" i="2"/>
  <c r="C27" i="2"/>
  <c r="C16" i="2"/>
  <c r="C7" i="2"/>
  <c r="C19" i="2"/>
  <c r="E317" i="12" l="1"/>
  <c r="F317" i="12"/>
  <c r="G317" i="12"/>
  <c r="H317" i="12"/>
  <c r="I317" i="12"/>
  <c r="J317" i="12"/>
  <c r="K317" i="12"/>
  <c r="L317" i="12"/>
  <c r="M317" i="12"/>
  <c r="N317" i="12"/>
  <c r="O317" i="12"/>
  <c r="P317" i="12"/>
  <c r="Q317" i="12"/>
  <c r="R317" i="12"/>
  <c r="S317" i="12"/>
  <c r="T317" i="12"/>
  <c r="U317" i="12"/>
  <c r="V317" i="12"/>
  <c r="W317" i="12"/>
  <c r="D317" i="12"/>
  <c r="E316" i="12"/>
  <c r="F316" i="12"/>
  <c r="G316" i="12"/>
  <c r="H316" i="12"/>
  <c r="I316" i="12"/>
  <c r="J316" i="12"/>
  <c r="K316" i="12"/>
  <c r="L316" i="12"/>
  <c r="M316" i="12"/>
  <c r="N316" i="12"/>
  <c r="O316" i="12"/>
  <c r="P316" i="12"/>
  <c r="Q316" i="12"/>
  <c r="R316" i="12"/>
  <c r="S316" i="12"/>
  <c r="T316" i="12"/>
  <c r="U316" i="12"/>
  <c r="V316" i="12"/>
  <c r="W316" i="12"/>
  <c r="D316" i="12"/>
  <c r="E3308" i="10"/>
  <c r="F3308" i="10"/>
  <c r="G3308" i="10"/>
  <c r="H3308" i="10"/>
  <c r="E3309" i="10"/>
  <c r="F3309" i="10"/>
  <c r="G3309" i="10"/>
  <c r="H3309" i="10"/>
  <c r="E3310" i="10"/>
  <c r="F3310" i="10"/>
  <c r="G3310" i="10"/>
  <c r="H3310" i="10"/>
  <c r="E3311" i="10"/>
  <c r="F3311" i="10"/>
  <c r="G3311" i="10"/>
  <c r="H3311" i="10"/>
  <c r="E3312" i="10"/>
  <c r="F3312" i="10"/>
  <c r="G3312" i="10"/>
  <c r="H3312" i="10"/>
  <c r="E3313" i="10"/>
  <c r="F3313" i="10"/>
  <c r="G3313" i="10"/>
  <c r="H3313" i="10"/>
  <c r="D3309" i="10"/>
  <c r="D3310" i="10"/>
  <c r="D3311" i="10"/>
  <c r="D3312" i="10"/>
  <c r="D3313" i="10"/>
  <c r="D3308" i="10"/>
  <c r="D3303" i="10"/>
  <c r="E3303" i="10"/>
  <c r="F3303" i="10"/>
  <c r="G3303" i="10"/>
  <c r="H3303" i="10"/>
  <c r="D3304" i="10"/>
  <c r="E3304" i="10"/>
  <c r="F3304" i="10"/>
  <c r="G3304" i="10"/>
  <c r="H3304" i="10"/>
  <c r="D3305" i="10"/>
  <c r="E3305" i="10"/>
  <c r="F3305" i="10"/>
  <c r="G3305" i="10"/>
  <c r="H3305" i="10"/>
  <c r="D3306" i="10"/>
  <c r="E3306" i="10"/>
  <c r="F3306" i="10"/>
  <c r="G3306" i="10"/>
  <c r="H3306" i="10"/>
  <c r="D3307" i="10"/>
  <c r="E3307" i="10"/>
  <c r="F3307" i="10"/>
  <c r="G3307" i="10"/>
  <c r="H3307" i="10"/>
  <c r="E3302" i="10"/>
  <c r="F3302" i="10"/>
  <c r="G3302" i="10"/>
  <c r="H3302" i="10"/>
  <c r="D330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00" i="10"/>
  <c r="H1001" i="10"/>
  <c r="H1002" i="10"/>
  <c r="H1003" i="10"/>
  <c r="H1004" i="10"/>
  <c r="H1005" i="10"/>
  <c r="H1006" i="10"/>
  <c r="H1007" i="10"/>
  <c r="H1008" i="10"/>
  <c r="H1009" i="10"/>
  <c r="H1010" i="10"/>
  <c r="H1011" i="10"/>
  <c r="H1012" i="10"/>
  <c r="H1013" i="10"/>
  <c r="H1014" i="10"/>
  <c r="H1015" i="10"/>
  <c r="H1016" i="10"/>
  <c r="H1017" i="10"/>
  <c r="H1018" i="10"/>
  <c r="H1019" i="10"/>
  <c r="H1020" i="10"/>
  <c r="H1021" i="10"/>
  <c r="H1022" i="10"/>
  <c r="H1023" i="10"/>
  <c r="H1024" i="10"/>
  <c r="H1025" i="10"/>
  <c r="H1026" i="10"/>
  <c r="H1027" i="10"/>
  <c r="H1028" i="10"/>
  <c r="H1029" i="10"/>
  <c r="H1030" i="10"/>
  <c r="H1031" i="10"/>
  <c r="H1032" i="10"/>
  <c r="H1033" i="10"/>
  <c r="H1034" i="10"/>
  <c r="H1035" i="10"/>
  <c r="H1036" i="10"/>
  <c r="H1037" i="10"/>
  <c r="H1038" i="10"/>
  <c r="H1039" i="10"/>
  <c r="H1040" i="10"/>
  <c r="H1041" i="10"/>
  <c r="H1042" i="10"/>
  <c r="H1043" i="10"/>
  <c r="H1044" i="10"/>
  <c r="H1045" i="10"/>
  <c r="H1046" i="10"/>
  <c r="H1047" i="10"/>
  <c r="H1048" i="10"/>
  <c r="H1049" i="10"/>
  <c r="H1050" i="10"/>
  <c r="H1051" i="10"/>
  <c r="H1052" i="10"/>
  <c r="H1053" i="10"/>
  <c r="H1054" i="10"/>
  <c r="H1055" i="10"/>
  <c r="H1056" i="10"/>
  <c r="H1057" i="10"/>
  <c r="H1058" i="10"/>
  <c r="H1059" i="10"/>
  <c r="H1060" i="10"/>
  <c r="H1061" i="10"/>
  <c r="H1062" i="10"/>
  <c r="H1063" i="10"/>
  <c r="H1064" i="10"/>
  <c r="H1065" i="10"/>
  <c r="H1066" i="10"/>
  <c r="H1067" i="10"/>
  <c r="H1068" i="10"/>
  <c r="H1069" i="10"/>
  <c r="H1070" i="10"/>
  <c r="H1071" i="10"/>
  <c r="H1072" i="10"/>
  <c r="H1073" i="10"/>
  <c r="H1074" i="10"/>
  <c r="H1075" i="10"/>
  <c r="H1076" i="10"/>
  <c r="H1077" i="10"/>
  <c r="H1078" i="10"/>
  <c r="H1079" i="10"/>
  <c r="H1080" i="10"/>
  <c r="H1081" i="10"/>
  <c r="H1082" i="10"/>
  <c r="H1083" i="10"/>
  <c r="H1084" i="10"/>
  <c r="H1085" i="10"/>
  <c r="H1086" i="10"/>
  <c r="H1087" i="10"/>
  <c r="H1088" i="10"/>
  <c r="H1089" i="10"/>
  <c r="H1090" i="10"/>
  <c r="H1091" i="10"/>
  <c r="H1092" i="10"/>
  <c r="H1093" i="10"/>
  <c r="H1094" i="10"/>
  <c r="H1095" i="10"/>
  <c r="H1096" i="10"/>
  <c r="H1097" i="10"/>
  <c r="H1098" i="10"/>
  <c r="H1099" i="10"/>
  <c r="H1100" i="10"/>
  <c r="H1101" i="10"/>
  <c r="H1102" i="10"/>
  <c r="H1103" i="10"/>
  <c r="H1104" i="10"/>
  <c r="H1105" i="10"/>
  <c r="H1106" i="10"/>
  <c r="H1107" i="10"/>
  <c r="H1108" i="10"/>
  <c r="H1109" i="10"/>
  <c r="H1110" i="10"/>
  <c r="H1111" i="10"/>
  <c r="H1112" i="10"/>
  <c r="H1113" i="10"/>
  <c r="H1114" i="10"/>
  <c r="H1115" i="10"/>
  <c r="H1116" i="10"/>
  <c r="H1117" i="10"/>
  <c r="H1118" i="10"/>
  <c r="H1119" i="10"/>
  <c r="H1120" i="10"/>
  <c r="H1121" i="10"/>
  <c r="H1122" i="10"/>
  <c r="H1123" i="10"/>
  <c r="H1124" i="10"/>
  <c r="H1125" i="10"/>
  <c r="H1126" i="10"/>
  <c r="H1127" i="10"/>
  <c r="H1128" i="10"/>
  <c r="H1129" i="10"/>
  <c r="H1130" i="10"/>
  <c r="H1131" i="10"/>
  <c r="H1132" i="10"/>
  <c r="H1133" i="10"/>
  <c r="H1134" i="10"/>
  <c r="H1135" i="10"/>
  <c r="H1136" i="10"/>
  <c r="H1137" i="10"/>
  <c r="H1138" i="10"/>
  <c r="H1139" i="10"/>
  <c r="H1140" i="10"/>
  <c r="H1141" i="10"/>
  <c r="H1142" i="10"/>
  <c r="H1143" i="10"/>
  <c r="H1144" i="10"/>
  <c r="H1145" i="10"/>
  <c r="H1146" i="10"/>
  <c r="H1147" i="10"/>
  <c r="H1148" i="10"/>
  <c r="H1149" i="10"/>
  <c r="H1150" i="10"/>
  <c r="H1151" i="10"/>
  <c r="H1152" i="10"/>
  <c r="H1153" i="10"/>
  <c r="H1154" i="10"/>
  <c r="H1155" i="10"/>
  <c r="H1156" i="10"/>
  <c r="H1157" i="10"/>
  <c r="H1158" i="10"/>
  <c r="H1159" i="10"/>
  <c r="H1160" i="10"/>
  <c r="H1161" i="10"/>
  <c r="H1162" i="10"/>
  <c r="H1163" i="10"/>
  <c r="H1164" i="10"/>
  <c r="H1165" i="10"/>
  <c r="H1166" i="10"/>
  <c r="H1167" i="10"/>
  <c r="H1168" i="10"/>
  <c r="H1169" i="10"/>
  <c r="H1170" i="10"/>
  <c r="H1171" i="10"/>
  <c r="H1172" i="10"/>
  <c r="H1173" i="10"/>
  <c r="H1174" i="10"/>
  <c r="H1175" i="10"/>
  <c r="H1176" i="10"/>
  <c r="H1177" i="10"/>
  <c r="H1178" i="10"/>
  <c r="H1179" i="10"/>
  <c r="H1180" i="10"/>
  <c r="H1181" i="10"/>
  <c r="H1182" i="10"/>
  <c r="H1183" i="10"/>
  <c r="H1184" i="10"/>
  <c r="H1185" i="10"/>
  <c r="H1186" i="10"/>
  <c r="H1187" i="10"/>
  <c r="H1188" i="10"/>
  <c r="H1189" i="10"/>
  <c r="H1190" i="10"/>
  <c r="H1191" i="10"/>
  <c r="H1192" i="10"/>
  <c r="H1193" i="10"/>
  <c r="H1194" i="10"/>
  <c r="H1195" i="10"/>
  <c r="H1196" i="10"/>
  <c r="H1197" i="10"/>
  <c r="H1198" i="10"/>
  <c r="H1199" i="10"/>
  <c r="H1200" i="10"/>
  <c r="H1201" i="10"/>
  <c r="H1202" i="10"/>
  <c r="H1203" i="10"/>
  <c r="H1204" i="10"/>
  <c r="H1205" i="10"/>
  <c r="H1206" i="10"/>
  <c r="H1207" i="10"/>
  <c r="H1208" i="10"/>
  <c r="H1209" i="10"/>
  <c r="H1210" i="10"/>
  <c r="H1211" i="10"/>
  <c r="H1212" i="10"/>
  <c r="H1213" i="10"/>
  <c r="H1214" i="10"/>
  <c r="H1215" i="10"/>
  <c r="H1216" i="10"/>
  <c r="H1217" i="10"/>
  <c r="H1218" i="10"/>
  <c r="H1219" i="10"/>
  <c r="H1220" i="10"/>
  <c r="H1221" i="10"/>
  <c r="H1222" i="10"/>
  <c r="H1223" i="10"/>
  <c r="H1224" i="10"/>
  <c r="H1225" i="10"/>
  <c r="H1226" i="10"/>
  <c r="H1227" i="10"/>
  <c r="H1228" i="10"/>
  <c r="H1229" i="10"/>
  <c r="H1230" i="10"/>
  <c r="H1231" i="10"/>
  <c r="H1232" i="10"/>
  <c r="H1233" i="10"/>
  <c r="H1234" i="10"/>
  <c r="H1235" i="10"/>
  <c r="H1236" i="10"/>
  <c r="H1237" i="10"/>
  <c r="H1238" i="10"/>
  <c r="H1239" i="10"/>
  <c r="H1240" i="10"/>
  <c r="H1241" i="10"/>
  <c r="H1242" i="10"/>
  <c r="H1243" i="10"/>
  <c r="H1244" i="10"/>
  <c r="H1245" i="10"/>
  <c r="H1246" i="10"/>
  <c r="H1247" i="10"/>
  <c r="H1248" i="10"/>
  <c r="H1249" i="10"/>
  <c r="H1250" i="10"/>
  <c r="H1251" i="10"/>
  <c r="H1252" i="10"/>
  <c r="H1253" i="10"/>
  <c r="H1254" i="10"/>
  <c r="H1255" i="10"/>
  <c r="H1256" i="10"/>
  <c r="H1257" i="10"/>
  <c r="H1258" i="10"/>
  <c r="H1259" i="10"/>
  <c r="H1260" i="10"/>
  <c r="H1261" i="10"/>
  <c r="H1262" i="10"/>
  <c r="H1263" i="10"/>
  <c r="H1264" i="10"/>
  <c r="H1265" i="10"/>
  <c r="H1266" i="10"/>
  <c r="H1267" i="10"/>
  <c r="H1268" i="10"/>
  <c r="H1269" i="10"/>
  <c r="H1270" i="10"/>
  <c r="H1271" i="10"/>
  <c r="H1272" i="10"/>
  <c r="H1273" i="10"/>
  <c r="H1274" i="10"/>
  <c r="H1275" i="10"/>
  <c r="H1276" i="10"/>
  <c r="H1277" i="10"/>
  <c r="H1278" i="10"/>
  <c r="H1279" i="10"/>
  <c r="H1280" i="10"/>
  <c r="H1281" i="10"/>
  <c r="H1282" i="10"/>
  <c r="H1283" i="10"/>
  <c r="H1284" i="10"/>
  <c r="H1285" i="10"/>
  <c r="H1286" i="10"/>
  <c r="H1287" i="10"/>
  <c r="H1288" i="10"/>
  <c r="H1289" i="10"/>
  <c r="H1290" i="10"/>
  <c r="H1291" i="10"/>
  <c r="H1292" i="10"/>
  <c r="H1293" i="10"/>
  <c r="H1294" i="10"/>
  <c r="H1295" i="10"/>
  <c r="H1296" i="10"/>
  <c r="H1297" i="10"/>
  <c r="H1298" i="10"/>
  <c r="H1299" i="10"/>
  <c r="H1300" i="10"/>
  <c r="H1301" i="10"/>
  <c r="H1302" i="10"/>
  <c r="H1303" i="10"/>
  <c r="H1304" i="10"/>
  <c r="H1305" i="10"/>
  <c r="H1306" i="10"/>
  <c r="H1307" i="10"/>
  <c r="H1308" i="10"/>
  <c r="H1309" i="10"/>
  <c r="H1310" i="10"/>
  <c r="H1311" i="10"/>
  <c r="H1312" i="10"/>
  <c r="H1313" i="10"/>
  <c r="H1314" i="10"/>
  <c r="H1315" i="10"/>
  <c r="H1316" i="10"/>
  <c r="H1317" i="10"/>
  <c r="H1318" i="10"/>
  <c r="H1319" i="10"/>
  <c r="H1320" i="10"/>
  <c r="H1321" i="10"/>
  <c r="H1322" i="10"/>
  <c r="H1323" i="10"/>
  <c r="H1324" i="10"/>
  <c r="H1325" i="10"/>
  <c r="H1326" i="10"/>
  <c r="H1327" i="10"/>
  <c r="H1328" i="10"/>
  <c r="H1329" i="10"/>
  <c r="H1330" i="10"/>
  <c r="H1331" i="10"/>
  <c r="H1332" i="10"/>
  <c r="H1333" i="10"/>
  <c r="H1334" i="10"/>
  <c r="H1335" i="10"/>
  <c r="H1336" i="10"/>
  <c r="H1337" i="10"/>
  <c r="H1338" i="10"/>
  <c r="H1339" i="10"/>
  <c r="H1340" i="10"/>
  <c r="H1341" i="10"/>
  <c r="H1342" i="10"/>
  <c r="H1343" i="10"/>
  <c r="H1344" i="10"/>
  <c r="H1345" i="10"/>
  <c r="H1346" i="10"/>
  <c r="H1347" i="10"/>
  <c r="H1348" i="10"/>
  <c r="H1349" i="10"/>
  <c r="H1350" i="10"/>
  <c r="H1351" i="10"/>
  <c r="H1352" i="10"/>
  <c r="H1353" i="10"/>
  <c r="H1354" i="10"/>
  <c r="H1355" i="10"/>
  <c r="H1356" i="10"/>
  <c r="H1357" i="10"/>
  <c r="H1358" i="10"/>
  <c r="H1359" i="10"/>
  <c r="H1360" i="10"/>
  <c r="H1361" i="10"/>
  <c r="H1362" i="10"/>
  <c r="H1363" i="10"/>
  <c r="H1364" i="10"/>
  <c r="H1365" i="10"/>
  <c r="H1366" i="10"/>
  <c r="H1367" i="10"/>
  <c r="H1368" i="10"/>
  <c r="H1369" i="10"/>
  <c r="H1370" i="10"/>
  <c r="H1371" i="10"/>
  <c r="H1372" i="10"/>
  <c r="H1373" i="10"/>
  <c r="H1374" i="10"/>
  <c r="H1375" i="10"/>
  <c r="H1376" i="10"/>
  <c r="H1377" i="10"/>
  <c r="H1378" i="10"/>
  <c r="H1379" i="10"/>
  <c r="H1380" i="10"/>
  <c r="H1381" i="10"/>
  <c r="H1382" i="10"/>
  <c r="H1383" i="10"/>
  <c r="H1384" i="10"/>
  <c r="H1385" i="10"/>
  <c r="H1386" i="10"/>
  <c r="H1387" i="10"/>
  <c r="H1388" i="10"/>
  <c r="H1389" i="10"/>
  <c r="H1390" i="10"/>
  <c r="H1391" i="10"/>
  <c r="H1392" i="10"/>
  <c r="H1393" i="10"/>
  <c r="H1394" i="10"/>
  <c r="H1395" i="10"/>
  <c r="H1396" i="10"/>
  <c r="H1397" i="10"/>
  <c r="H1398" i="10"/>
  <c r="H1399" i="10"/>
  <c r="H1400" i="10"/>
  <c r="H1401" i="10"/>
  <c r="H1402" i="10"/>
  <c r="H1403" i="10"/>
  <c r="H1404" i="10"/>
  <c r="H1405" i="10"/>
  <c r="H1406" i="10"/>
  <c r="H1407" i="10"/>
  <c r="H1408" i="10"/>
  <c r="H1409" i="10"/>
  <c r="H1410" i="10"/>
  <c r="H1411" i="10"/>
  <c r="H1412" i="10"/>
  <c r="H1413" i="10"/>
  <c r="H1414" i="10"/>
  <c r="H1415" i="10"/>
  <c r="H1416" i="10"/>
  <c r="H1417" i="10"/>
  <c r="H1418" i="10"/>
  <c r="H1419" i="10"/>
  <c r="H1420" i="10"/>
  <c r="H1421" i="10"/>
  <c r="H1422" i="10"/>
  <c r="H1423" i="10"/>
  <c r="H1424" i="10"/>
  <c r="H1425" i="10"/>
  <c r="H1426" i="10"/>
  <c r="H1427" i="10"/>
  <c r="H1428" i="10"/>
  <c r="H1429" i="10"/>
  <c r="H1430" i="10"/>
  <c r="H1431" i="10"/>
  <c r="H1432" i="10"/>
  <c r="H1433" i="10"/>
  <c r="H1434" i="10"/>
  <c r="H1435" i="10"/>
  <c r="H1436" i="10"/>
  <c r="H1437" i="10"/>
  <c r="H1438" i="10"/>
  <c r="H1439" i="10"/>
  <c r="H1440" i="10"/>
  <c r="H1441" i="10"/>
  <c r="H1442" i="10"/>
  <c r="H1443" i="10"/>
  <c r="H1444" i="10"/>
  <c r="H1445" i="10"/>
  <c r="H1446" i="10"/>
  <c r="H1447" i="10"/>
  <c r="H1448" i="10"/>
  <c r="H1449" i="10"/>
  <c r="H1450" i="10"/>
  <c r="H1451" i="10"/>
  <c r="H1452" i="10"/>
  <c r="H1453" i="10"/>
  <c r="H1454" i="10"/>
  <c r="H1455" i="10"/>
  <c r="H1456" i="10"/>
  <c r="H1457" i="10"/>
  <c r="H1458" i="10"/>
  <c r="H1459" i="10"/>
  <c r="H1460" i="10"/>
  <c r="H1461" i="10"/>
  <c r="H1462" i="10"/>
  <c r="H1463" i="10"/>
  <c r="H1464" i="10"/>
  <c r="H1465" i="10"/>
  <c r="H1466" i="10"/>
  <c r="H1467" i="10"/>
  <c r="H1468" i="10"/>
  <c r="H1469" i="10"/>
  <c r="H1470" i="10"/>
  <c r="H1471" i="10"/>
  <c r="H1472" i="10"/>
  <c r="H1473" i="10"/>
  <c r="H1474" i="10"/>
  <c r="H1475" i="10"/>
  <c r="H1476" i="10"/>
  <c r="H1477" i="10"/>
  <c r="H1478" i="10"/>
  <c r="H1479" i="10"/>
  <c r="H1480" i="10"/>
  <c r="H1481" i="10"/>
  <c r="H1482" i="10"/>
  <c r="H1483" i="10"/>
  <c r="H1484" i="10"/>
  <c r="H1485" i="10"/>
  <c r="H1486" i="10"/>
  <c r="H1487" i="10"/>
  <c r="H1488" i="10"/>
  <c r="H1489" i="10"/>
  <c r="H1490" i="10"/>
  <c r="H1491" i="10"/>
  <c r="H1492" i="10"/>
  <c r="H1493" i="10"/>
  <c r="H1494" i="10"/>
  <c r="H1495" i="10"/>
  <c r="H1496" i="10"/>
  <c r="H1497" i="10"/>
  <c r="H1498" i="10"/>
  <c r="H1499" i="10"/>
  <c r="H1500" i="10"/>
  <c r="H1501" i="10"/>
  <c r="H1502" i="10"/>
  <c r="H1503" i="10"/>
  <c r="H1504" i="10"/>
  <c r="H1505" i="10"/>
  <c r="H1506" i="10"/>
  <c r="H1507" i="10"/>
  <c r="H1508" i="10"/>
  <c r="H1509" i="10"/>
  <c r="H1510" i="10"/>
  <c r="H1511" i="10"/>
  <c r="H1512" i="10"/>
  <c r="H1513" i="10"/>
  <c r="H1514" i="10"/>
  <c r="H1515" i="10"/>
  <c r="H1516" i="10"/>
  <c r="H1517" i="10"/>
  <c r="H1518" i="10"/>
  <c r="H1519" i="10"/>
  <c r="H1520" i="10"/>
  <c r="H1521" i="10"/>
  <c r="H1522" i="10"/>
  <c r="H1523" i="10"/>
  <c r="H1524" i="10"/>
  <c r="H1525" i="10"/>
  <c r="H1526" i="10"/>
  <c r="H1527" i="10"/>
  <c r="H1528" i="10"/>
  <c r="H1529" i="10"/>
  <c r="H1530" i="10"/>
  <c r="H1531" i="10"/>
  <c r="H1532" i="10"/>
  <c r="H1533" i="10"/>
  <c r="H1534" i="10"/>
  <c r="H1535" i="10"/>
  <c r="H1536" i="10"/>
  <c r="H1537" i="10"/>
  <c r="H1538" i="10"/>
  <c r="H1539" i="10"/>
  <c r="H1540" i="10"/>
  <c r="H1541" i="10"/>
  <c r="H1542" i="10"/>
  <c r="H1543" i="10"/>
  <c r="H1544" i="10"/>
  <c r="H1545" i="10"/>
  <c r="H1546" i="10"/>
  <c r="H1547" i="10"/>
  <c r="H1548" i="10"/>
  <c r="H1549" i="10"/>
  <c r="H1550" i="10"/>
  <c r="H1551" i="10"/>
  <c r="H1552" i="10"/>
  <c r="H1553" i="10"/>
  <c r="H1554" i="10"/>
  <c r="H1555" i="10"/>
  <c r="H1556" i="10"/>
  <c r="H1557" i="10"/>
  <c r="H1558" i="10"/>
  <c r="H1559" i="10"/>
  <c r="H1560" i="10"/>
  <c r="H1561" i="10"/>
  <c r="H1562" i="10"/>
  <c r="H1563" i="10"/>
  <c r="H1564" i="10"/>
  <c r="H1565" i="10"/>
  <c r="H1566" i="10"/>
  <c r="H1567" i="10"/>
  <c r="H1568" i="10"/>
  <c r="H1569" i="10"/>
  <c r="H1570" i="10"/>
  <c r="H1571" i="10"/>
  <c r="H1572" i="10"/>
  <c r="H1573" i="10"/>
  <c r="H1574" i="10"/>
  <c r="H1575" i="10"/>
  <c r="H1576" i="10"/>
  <c r="H1577" i="10"/>
  <c r="H1578" i="10"/>
  <c r="H1579" i="10"/>
  <c r="H1580" i="10"/>
  <c r="H1581" i="10"/>
  <c r="H1582" i="10"/>
  <c r="H1583" i="10"/>
  <c r="H1584" i="10"/>
  <c r="H1585" i="10"/>
  <c r="H1586" i="10"/>
  <c r="H1587" i="10"/>
  <c r="H1588" i="10"/>
  <c r="H1589" i="10"/>
  <c r="H1590" i="10"/>
  <c r="H1591" i="10"/>
  <c r="H1592" i="10"/>
  <c r="H1593" i="10"/>
  <c r="H1594" i="10"/>
  <c r="H1595" i="10"/>
  <c r="H1596" i="10"/>
  <c r="H1597" i="10"/>
  <c r="H1598" i="10"/>
  <c r="H1599" i="10"/>
  <c r="H1600" i="10"/>
  <c r="H1601" i="10"/>
  <c r="H1602" i="10"/>
  <c r="H1603" i="10"/>
  <c r="H1604" i="10"/>
  <c r="H1605" i="10"/>
  <c r="H1606" i="10"/>
  <c r="H1607" i="10"/>
  <c r="H1608" i="10"/>
  <c r="H1609" i="10"/>
  <c r="H1610" i="10"/>
  <c r="H1611" i="10"/>
  <c r="H1612" i="10"/>
  <c r="H1613" i="10"/>
  <c r="H1614" i="10"/>
  <c r="H1615" i="10"/>
  <c r="H1616" i="10"/>
  <c r="H1617" i="10"/>
  <c r="H1618" i="10"/>
  <c r="H1619" i="10"/>
  <c r="H1620" i="10"/>
  <c r="H1621" i="10"/>
  <c r="H1622" i="10"/>
  <c r="H1623" i="10"/>
  <c r="H1624" i="10"/>
  <c r="H1625" i="10"/>
  <c r="H1626" i="10"/>
  <c r="H1627" i="10"/>
  <c r="H1628" i="10"/>
  <c r="H1629" i="10"/>
  <c r="H1630" i="10"/>
  <c r="H1631" i="10"/>
  <c r="H1632" i="10"/>
  <c r="H1633" i="10"/>
  <c r="H1634" i="10"/>
  <c r="H1635" i="10"/>
  <c r="H1636" i="10"/>
  <c r="H1637" i="10"/>
  <c r="H1638" i="10"/>
  <c r="H1639" i="10"/>
  <c r="H1640" i="10"/>
  <c r="H1641" i="10"/>
  <c r="H1642" i="10"/>
  <c r="H1643" i="10"/>
  <c r="H1644" i="10"/>
  <c r="H1645" i="10"/>
  <c r="H1646" i="10"/>
  <c r="H1647" i="10"/>
  <c r="H1648" i="10"/>
  <c r="H1649" i="10"/>
  <c r="H1650" i="10"/>
  <c r="H1651" i="10"/>
  <c r="H1652" i="10"/>
  <c r="H1653" i="10"/>
  <c r="H1654" i="10"/>
  <c r="H1655" i="10"/>
  <c r="H1656" i="10"/>
  <c r="H1657" i="10"/>
  <c r="H1658" i="10"/>
  <c r="H1659" i="10"/>
  <c r="H1660" i="10"/>
  <c r="H1661" i="10"/>
  <c r="H1662" i="10"/>
  <c r="H1663" i="10"/>
  <c r="H1664" i="10"/>
  <c r="H1665" i="10"/>
  <c r="H1666" i="10"/>
  <c r="H1667" i="10"/>
  <c r="H1668" i="10"/>
  <c r="H1669" i="10"/>
  <c r="H1670" i="10"/>
  <c r="H1671" i="10"/>
  <c r="H1672" i="10"/>
  <c r="H1673" i="10"/>
  <c r="H1674" i="10"/>
  <c r="H1675" i="10"/>
  <c r="H1676" i="10"/>
  <c r="H1677" i="10"/>
  <c r="H1678" i="10"/>
  <c r="H1679" i="10"/>
  <c r="H1680" i="10"/>
  <c r="H1681" i="10"/>
  <c r="H1682" i="10"/>
  <c r="H1683" i="10"/>
  <c r="H1684" i="10"/>
  <c r="H1685" i="10"/>
  <c r="H1686" i="10"/>
  <c r="H1687" i="10"/>
  <c r="H1688" i="10"/>
  <c r="H1689" i="10"/>
  <c r="H1690" i="10"/>
  <c r="H1691" i="10"/>
  <c r="H1692" i="10"/>
  <c r="H1693" i="10"/>
  <c r="H1694" i="10"/>
  <c r="H1695" i="10"/>
  <c r="H1696" i="10"/>
  <c r="H1697" i="10"/>
  <c r="H1698" i="10"/>
  <c r="H1699" i="10"/>
  <c r="H1700" i="10"/>
  <c r="H1701" i="10"/>
  <c r="H1702" i="10"/>
  <c r="H1703" i="10"/>
  <c r="H1704" i="10"/>
  <c r="H1705" i="10"/>
  <c r="H1706" i="10"/>
  <c r="H1707" i="10"/>
  <c r="H1708" i="10"/>
  <c r="H1709" i="10"/>
  <c r="H1710" i="10"/>
  <c r="H1711" i="10"/>
  <c r="H1712" i="10"/>
  <c r="H1713" i="10"/>
  <c r="H1714" i="10"/>
  <c r="H1715" i="10"/>
  <c r="H1716" i="10"/>
  <c r="H1717" i="10"/>
  <c r="H1718" i="10"/>
  <c r="H1719" i="10"/>
  <c r="H1720" i="10"/>
  <c r="H1721" i="10"/>
  <c r="H1722" i="10"/>
  <c r="H1723" i="10"/>
  <c r="H1724" i="10"/>
  <c r="H1725" i="10"/>
  <c r="H1726" i="10"/>
  <c r="H1727" i="10"/>
  <c r="H1728" i="10"/>
  <c r="H1729" i="10"/>
  <c r="H1730" i="10"/>
  <c r="H1731" i="10"/>
  <c r="H1732" i="10"/>
  <c r="H1733" i="10"/>
  <c r="H1734" i="10"/>
  <c r="H1735" i="10"/>
  <c r="H1736" i="10"/>
  <c r="H1737" i="10"/>
  <c r="H1738" i="10"/>
  <c r="H1739" i="10"/>
  <c r="H1740" i="10"/>
  <c r="H1741" i="10"/>
  <c r="H1742" i="10"/>
  <c r="H1743" i="10"/>
  <c r="H1744" i="10"/>
  <c r="H1745" i="10"/>
  <c r="H1746" i="10"/>
  <c r="H1747" i="10"/>
  <c r="H1748" i="10"/>
  <c r="H1749" i="10"/>
  <c r="H1750" i="10"/>
  <c r="H1751" i="10"/>
  <c r="H1752" i="10"/>
  <c r="H1753" i="10"/>
  <c r="H1754" i="10"/>
  <c r="H1755" i="10"/>
  <c r="H1756" i="10"/>
  <c r="H1757" i="10"/>
  <c r="H1758" i="10"/>
  <c r="H1759" i="10"/>
  <c r="H1760" i="10"/>
  <c r="H1761" i="10"/>
  <c r="H1762" i="10"/>
  <c r="H1763" i="10"/>
  <c r="H1764" i="10"/>
  <c r="H1765" i="10"/>
  <c r="H1766" i="10"/>
  <c r="H1767" i="10"/>
  <c r="H1768" i="10"/>
  <c r="H1769" i="10"/>
  <c r="H1770" i="10"/>
  <c r="H1771" i="10"/>
  <c r="H1772" i="10"/>
  <c r="H1773" i="10"/>
  <c r="H1774" i="10"/>
  <c r="H1775" i="10"/>
  <c r="H1776" i="10"/>
  <c r="H1777" i="10"/>
  <c r="H1778" i="10"/>
  <c r="H1779" i="10"/>
  <c r="H1780" i="10"/>
  <c r="H1781" i="10"/>
  <c r="H1782" i="10"/>
  <c r="H1783" i="10"/>
  <c r="H1784" i="10"/>
  <c r="H1785" i="10"/>
  <c r="H1786" i="10"/>
  <c r="H1787" i="10"/>
  <c r="H1788" i="10"/>
  <c r="H1789" i="10"/>
  <c r="H1790" i="10"/>
  <c r="H1791" i="10"/>
  <c r="H1792" i="10"/>
  <c r="H1793" i="10"/>
  <c r="H1794" i="10"/>
  <c r="H1795" i="10"/>
  <c r="H1796" i="10"/>
  <c r="H1797" i="10"/>
  <c r="H1798" i="10"/>
  <c r="H1799" i="10"/>
  <c r="H1800" i="10"/>
  <c r="H1801" i="10"/>
  <c r="H1802" i="10"/>
  <c r="H1803" i="10"/>
  <c r="H1804" i="10"/>
  <c r="H1805" i="10"/>
  <c r="H1806" i="10"/>
  <c r="H1807" i="10"/>
  <c r="H1808" i="10"/>
  <c r="H1809" i="10"/>
  <c r="H1810" i="10"/>
  <c r="H1811" i="10"/>
  <c r="H1812" i="10"/>
  <c r="H1813" i="10"/>
  <c r="H1814" i="10"/>
  <c r="H1815" i="10"/>
  <c r="H1816" i="10"/>
  <c r="H1817" i="10"/>
  <c r="H1818" i="10"/>
  <c r="H1819" i="10"/>
  <c r="H1820" i="10"/>
  <c r="H1821" i="10"/>
  <c r="H1822" i="10"/>
  <c r="H1823" i="10"/>
  <c r="H1824" i="10"/>
  <c r="H1825" i="10"/>
  <c r="H1826" i="10"/>
  <c r="H1827" i="10"/>
  <c r="H1828" i="10"/>
  <c r="H1829" i="10"/>
  <c r="H1830" i="10"/>
  <c r="H1831" i="10"/>
  <c r="H1832" i="10"/>
  <c r="H1833" i="10"/>
  <c r="H1834" i="10"/>
  <c r="H1835" i="10"/>
  <c r="H1836" i="10"/>
  <c r="H1837" i="10"/>
  <c r="H1838" i="10"/>
  <c r="H1839" i="10"/>
  <c r="H1840" i="10"/>
  <c r="H1841" i="10"/>
  <c r="H1842" i="10"/>
  <c r="H1843" i="10"/>
  <c r="H1844" i="10"/>
  <c r="H1845" i="10"/>
  <c r="H1846" i="10"/>
  <c r="H1847" i="10"/>
  <c r="H1848" i="10"/>
  <c r="H1849" i="10"/>
  <c r="H1850" i="10"/>
  <c r="H1851" i="10"/>
  <c r="H1852" i="10"/>
  <c r="H1853" i="10"/>
  <c r="H1854" i="10"/>
  <c r="H1855" i="10"/>
  <c r="H1856" i="10"/>
  <c r="H1857" i="10"/>
  <c r="H1858" i="10"/>
  <c r="H1859" i="10"/>
  <c r="H1860" i="10"/>
  <c r="H1861" i="10"/>
  <c r="H1862" i="10"/>
  <c r="H1863" i="10"/>
  <c r="H1864" i="10"/>
  <c r="H1865" i="10"/>
  <c r="H1866" i="10"/>
  <c r="H1867" i="10"/>
  <c r="H1868" i="10"/>
  <c r="H1869" i="10"/>
  <c r="H1870" i="10"/>
  <c r="H1871" i="10"/>
  <c r="H1872" i="10"/>
  <c r="H1873" i="10"/>
  <c r="H1874" i="10"/>
  <c r="H1875" i="10"/>
  <c r="H1876" i="10"/>
  <c r="H1877" i="10"/>
  <c r="H1878" i="10"/>
  <c r="H1879" i="10"/>
  <c r="H1880" i="10"/>
  <c r="H1881" i="10"/>
  <c r="H1882" i="10"/>
  <c r="H1883" i="10"/>
  <c r="H1884" i="10"/>
  <c r="H1885" i="10"/>
  <c r="H1886" i="10"/>
  <c r="H1887" i="10"/>
  <c r="H1888" i="10"/>
  <c r="H1889" i="10"/>
  <c r="H1890" i="10"/>
  <c r="H1891" i="10"/>
  <c r="H1892" i="10"/>
  <c r="H1893" i="10"/>
  <c r="H1894" i="10"/>
  <c r="H1895" i="10"/>
  <c r="H1896" i="10"/>
  <c r="H1897" i="10"/>
  <c r="H1898" i="10"/>
  <c r="H1899" i="10"/>
  <c r="H1900" i="10"/>
  <c r="H1901" i="10"/>
  <c r="H1902" i="10"/>
  <c r="H1903" i="10"/>
  <c r="H1904" i="10"/>
  <c r="H1905" i="10"/>
  <c r="H1906" i="10"/>
  <c r="H1907" i="10"/>
  <c r="H1908" i="10"/>
  <c r="H1909" i="10"/>
  <c r="H1910" i="10"/>
  <c r="H1911" i="10"/>
  <c r="H1912" i="10"/>
  <c r="H1913" i="10"/>
  <c r="H1914" i="10"/>
  <c r="H1915" i="10"/>
  <c r="H1916" i="10"/>
  <c r="H1917" i="10"/>
  <c r="H1918" i="10"/>
  <c r="H1919" i="10"/>
  <c r="H1920" i="10"/>
  <c r="H1921" i="10"/>
  <c r="H1922" i="10"/>
  <c r="H1923" i="10"/>
  <c r="H1924" i="10"/>
  <c r="H1925" i="10"/>
  <c r="H1926" i="10"/>
  <c r="H1927" i="10"/>
  <c r="H1928" i="10"/>
  <c r="H1929" i="10"/>
  <c r="H1930" i="10"/>
  <c r="H1931" i="10"/>
  <c r="H1932" i="10"/>
  <c r="H1933" i="10"/>
  <c r="H1934" i="10"/>
  <c r="H1935" i="10"/>
  <c r="H1936" i="10"/>
  <c r="H1937" i="10"/>
  <c r="H1938" i="10"/>
  <c r="H1939" i="10"/>
  <c r="H1940" i="10"/>
  <c r="H1941" i="10"/>
  <c r="H1942" i="10"/>
  <c r="H1943" i="10"/>
  <c r="H1944" i="10"/>
  <c r="H1945" i="10"/>
  <c r="H1946" i="10"/>
  <c r="H1947" i="10"/>
  <c r="H1948" i="10"/>
  <c r="H1949" i="10"/>
  <c r="H1950" i="10"/>
  <c r="H1951" i="10"/>
  <c r="H1952" i="10"/>
  <c r="H1953" i="10"/>
  <c r="H1954" i="10"/>
  <c r="H1955" i="10"/>
  <c r="H1956" i="10"/>
  <c r="H1957" i="10"/>
  <c r="H1958" i="10"/>
  <c r="H1959" i="10"/>
  <c r="H1960" i="10"/>
  <c r="H1961" i="10"/>
  <c r="H1962" i="10"/>
  <c r="H1963" i="10"/>
  <c r="H1964" i="10"/>
  <c r="H1965" i="10"/>
  <c r="H1966" i="10"/>
  <c r="H1967" i="10"/>
  <c r="H1968" i="10"/>
  <c r="H1969" i="10"/>
  <c r="H1970" i="10"/>
  <c r="H1971" i="10"/>
  <c r="H1972" i="10"/>
  <c r="H1973" i="10"/>
  <c r="H1974" i="10"/>
  <c r="H1975" i="10"/>
  <c r="H1976" i="10"/>
  <c r="H1977" i="10"/>
  <c r="H1978" i="10"/>
  <c r="H1979" i="10"/>
  <c r="H1980" i="10"/>
  <c r="H1981" i="10"/>
  <c r="H1982" i="10"/>
  <c r="H1983" i="10"/>
  <c r="H1984" i="10"/>
  <c r="H1985" i="10"/>
  <c r="H1986" i="10"/>
  <c r="H1987" i="10"/>
  <c r="H1988" i="10"/>
  <c r="H1989" i="10"/>
  <c r="H1990" i="10"/>
  <c r="H1991" i="10"/>
  <c r="H1992" i="10"/>
  <c r="H1993" i="10"/>
  <c r="H1994" i="10"/>
  <c r="H1995" i="10"/>
  <c r="H1996" i="10"/>
  <c r="H1997" i="10"/>
  <c r="H1998" i="10"/>
  <c r="H1999" i="10"/>
  <c r="H2000" i="10"/>
  <c r="H2001" i="10"/>
  <c r="H2002" i="10"/>
  <c r="H2003" i="10"/>
  <c r="H2004" i="10"/>
  <c r="H2005" i="10"/>
  <c r="H2006" i="10"/>
  <c r="H2007" i="10"/>
  <c r="H2008" i="10"/>
  <c r="H2009" i="10"/>
  <c r="H2010" i="10"/>
  <c r="H2011" i="10"/>
  <c r="H2012" i="10"/>
  <c r="H2013" i="10"/>
  <c r="H2014" i="10"/>
  <c r="H2015" i="10"/>
  <c r="H2016" i="10"/>
  <c r="H2017" i="10"/>
  <c r="H2018" i="10"/>
  <c r="H2019" i="10"/>
  <c r="H2020" i="10"/>
  <c r="H2021" i="10"/>
  <c r="H2022" i="10"/>
  <c r="H2023" i="10"/>
  <c r="H2024" i="10"/>
  <c r="H2025" i="10"/>
  <c r="H2026" i="10"/>
  <c r="H2027" i="10"/>
  <c r="H2028" i="10"/>
  <c r="H2029" i="10"/>
  <c r="H2030" i="10"/>
  <c r="H2031" i="10"/>
  <c r="H2032" i="10"/>
  <c r="H2033" i="10"/>
  <c r="H2034" i="10"/>
  <c r="H2035" i="10"/>
  <c r="H2036" i="10"/>
  <c r="H2037" i="10"/>
  <c r="H2038" i="10"/>
  <c r="H2039" i="10"/>
  <c r="H2040" i="10"/>
  <c r="H2041" i="10"/>
  <c r="H2042" i="10"/>
  <c r="H2043" i="10"/>
  <c r="H2044" i="10"/>
  <c r="H2045" i="10"/>
  <c r="H2046" i="10"/>
  <c r="H2047" i="10"/>
  <c r="H2048" i="10"/>
  <c r="H2049" i="10"/>
  <c r="H2050" i="10"/>
  <c r="H2051" i="10"/>
  <c r="H2052" i="10"/>
  <c r="H2053" i="10"/>
  <c r="H2054" i="10"/>
  <c r="H2055" i="10"/>
  <c r="H2056" i="10"/>
  <c r="H2057" i="10"/>
  <c r="H2058" i="10"/>
  <c r="H2059" i="10"/>
  <c r="H2060" i="10"/>
  <c r="H2061" i="10"/>
  <c r="H2062" i="10"/>
  <c r="H2063" i="10"/>
  <c r="H2064" i="10"/>
  <c r="H2065" i="10"/>
  <c r="H2066" i="10"/>
  <c r="H2067" i="10"/>
  <c r="H2068" i="10"/>
  <c r="H2069" i="10"/>
  <c r="H2070" i="10"/>
  <c r="H2071" i="10"/>
  <c r="H2072" i="10"/>
  <c r="H2073" i="10"/>
  <c r="H2074" i="10"/>
  <c r="H2075" i="10"/>
  <c r="H2076" i="10"/>
  <c r="H2077" i="10"/>
  <c r="H2078" i="10"/>
  <c r="H2079" i="10"/>
  <c r="H2080" i="10"/>
  <c r="H2081" i="10"/>
  <c r="H2082" i="10"/>
  <c r="H2083" i="10"/>
  <c r="H2084" i="10"/>
  <c r="H2085" i="10"/>
  <c r="H2086" i="10"/>
  <c r="H2087" i="10"/>
  <c r="H2088" i="10"/>
  <c r="H2089" i="10"/>
  <c r="H2090" i="10"/>
  <c r="H2091" i="10"/>
  <c r="H2092" i="10"/>
  <c r="H2093" i="10"/>
  <c r="H2094" i="10"/>
  <c r="H2095" i="10"/>
  <c r="H2096" i="10"/>
  <c r="H2097" i="10"/>
  <c r="H2098" i="10"/>
  <c r="H2099" i="10"/>
  <c r="H2100" i="10"/>
  <c r="H2101" i="10"/>
  <c r="H2102" i="10"/>
  <c r="H2103" i="10"/>
  <c r="H2104" i="10"/>
  <c r="H2105" i="10"/>
  <c r="H2106" i="10"/>
  <c r="H2107" i="10"/>
  <c r="H2108" i="10"/>
  <c r="H2109" i="10"/>
  <c r="H2110" i="10"/>
  <c r="H2111" i="10"/>
  <c r="H2112" i="10"/>
  <c r="H2113" i="10"/>
  <c r="H2114" i="10"/>
  <c r="H2115" i="10"/>
  <c r="H2116" i="10"/>
  <c r="H2117" i="10"/>
  <c r="H2118" i="10"/>
  <c r="H2119" i="10"/>
  <c r="H2120" i="10"/>
  <c r="H2121" i="10"/>
  <c r="H2122" i="10"/>
  <c r="H2123" i="10"/>
  <c r="H2124" i="10"/>
  <c r="H2125" i="10"/>
  <c r="H2126" i="10"/>
  <c r="H2127" i="10"/>
  <c r="H2128" i="10"/>
  <c r="H2129" i="10"/>
  <c r="H2130" i="10"/>
  <c r="H2131" i="10"/>
  <c r="H2132" i="10"/>
  <c r="H2133" i="10"/>
  <c r="H2134" i="10"/>
  <c r="H2135" i="10"/>
  <c r="H2136" i="10"/>
  <c r="H2137" i="10"/>
  <c r="H2138" i="10"/>
  <c r="H2139" i="10"/>
  <c r="H2140" i="10"/>
  <c r="H2141" i="10"/>
  <c r="H2142" i="10"/>
  <c r="H2143" i="10"/>
  <c r="H2144" i="10"/>
  <c r="H2145" i="10"/>
  <c r="H2146" i="10"/>
  <c r="H2147" i="10"/>
  <c r="H2148" i="10"/>
  <c r="H2149" i="10"/>
  <c r="H2150" i="10"/>
  <c r="H2151" i="10"/>
  <c r="H2152" i="10"/>
  <c r="H2153" i="10"/>
  <c r="H2154" i="10"/>
  <c r="H2155" i="10"/>
  <c r="H2156" i="10"/>
  <c r="H2157" i="10"/>
  <c r="H2158" i="10"/>
  <c r="H2159" i="10"/>
  <c r="H2160" i="10"/>
  <c r="H2161" i="10"/>
  <c r="H2162" i="10"/>
  <c r="H2163" i="10"/>
  <c r="H2164" i="10"/>
  <c r="H2165" i="10"/>
  <c r="H2166" i="10"/>
  <c r="H2167" i="10"/>
  <c r="H2168" i="10"/>
  <c r="H2169" i="10"/>
  <c r="H2170" i="10"/>
  <c r="H2171" i="10"/>
  <c r="H2172" i="10"/>
  <c r="H2173" i="10"/>
  <c r="H2174" i="10"/>
  <c r="H2175" i="10"/>
  <c r="H2176" i="10"/>
  <c r="H2177" i="10"/>
  <c r="H2178" i="10"/>
  <c r="H2179" i="10"/>
  <c r="H2180" i="10"/>
  <c r="H2181" i="10"/>
  <c r="H2182" i="10"/>
  <c r="H2183" i="10"/>
  <c r="H2184" i="10"/>
  <c r="H2185" i="10"/>
  <c r="H2186" i="10"/>
  <c r="H2187" i="10"/>
  <c r="H2188" i="10"/>
  <c r="H2189" i="10"/>
  <c r="H2190" i="10"/>
  <c r="H2191" i="10"/>
  <c r="H2192" i="10"/>
  <c r="H2193" i="10"/>
  <c r="H2194" i="10"/>
  <c r="H2195" i="10"/>
  <c r="H2196" i="10"/>
  <c r="H2197" i="10"/>
  <c r="H2198" i="10"/>
  <c r="H2199" i="10"/>
  <c r="H2200" i="10"/>
  <c r="H2201" i="10"/>
  <c r="H2202" i="10"/>
  <c r="H2203" i="10"/>
  <c r="H2204" i="10"/>
  <c r="H2205" i="10"/>
  <c r="H2206" i="10"/>
  <c r="H2207" i="10"/>
  <c r="H2208" i="10"/>
  <c r="H2209" i="10"/>
  <c r="H2210" i="10"/>
  <c r="H2211" i="10"/>
  <c r="H2212" i="10"/>
  <c r="H2213" i="10"/>
  <c r="H2214" i="10"/>
  <c r="H2215" i="10"/>
  <c r="H2216" i="10"/>
  <c r="H2217" i="10"/>
  <c r="H2218" i="10"/>
  <c r="H2219" i="10"/>
  <c r="H2220" i="10"/>
  <c r="H2221" i="10"/>
  <c r="H2222" i="10"/>
  <c r="H2223" i="10"/>
  <c r="H2224" i="10"/>
  <c r="H2225" i="10"/>
  <c r="H2226" i="10"/>
  <c r="H2227" i="10"/>
  <c r="H2228" i="10"/>
  <c r="H2229" i="10"/>
  <c r="H2230" i="10"/>
  <c r="H2231" i="10"/>
  <c r="H2232" i="10"/>
  <c r="H2233" i="10"/>
  <c r="H2234" i="10"/>
  <c r="H2235" i="10"/>
  <c r="H2236" i="10"/>
  <c r="H2237" i="10"/>
  <c r="H2238" i="10"/>
  <c r="H2239" i="10"/>
  <c r="H2240" i="10"/>
  <c r="H2241" i="10"/>
  <c r="H2242" i="10"/>
  <c r="H2243" i="10"/>
  <c r="H2244" i="10"/>
  <c r="H2245" i="10"/>
  <c r="H2246" i="10"/>
  <c r="H2247" i="10"/>
  <c r="H2248" i="10"/>
  <c r="H2249" i="10"/>
  <c r="H2250" i="10"/>
  <c r="H2251" i="10"/>
  <c r="H2252" i="10"/>
  <c r="H2253" i="10"/>
  <c r="H2254" i="10"/>
  <c r="H2255" i="10"/>
  <c r="H2256" i="10"/>
  <c r="H2257" i="10"/>
  <c r="H2258" i="10"/>
  <c r="H2259" i="10"/>
  <c r="H2260" i="10"/>
  <c r="H2261" i="10"/>
  <c r="H2262" i="10"/>
  <c r="H2263" i="10"/>
  <c r="H2264" i="10"/>
  <c r="H2265" i="10"/>
  <c r="H2266" i="10"/>
  <c r="H2267" i="10"/>
  <c r="H2268" i="10"/>
  <c r="H2269" i="10"/>
  <c r="H2270" i="10"/>
  <c r="H2271" i="10"/>
  <c r="H2272" i="10"/>
  <c r="H2273" i="10"/>
  <c r="H2274" i="10"/>
  <c r="H2275" i="10"/>
  <c r="H2276" i="10"/>
  <c r="H2277" i="10"/>
  <c r="H2278" i="10"/>
  <c r="H2279" i="10"/>
  <c r="H2280" i="10"/>
  <c r="H2281" i="10"/>
  <c r="H2282" i="10"/>
  <c r="H2283" i="10"/>
  <c r="H2284" i="10"/>
  <c r="H2285" i="10"/>
  <c r="H2286" i="10"/>
  <c r="H2287" i="10"/>
  <c r="H2288" i="10"/>
  <c r="H2289" i="10"/>
  <c r="H2290" i="10"/>
  <c r="H2291" i="10"/>
  <c r="H2292" i="10"/>
  <c r="H2293" i="10"/>
  <c r="H2294" i="10"/>
  <c r="H2295" i="10"/>
  <c r="H2296" i="10"/>
  <c r="H2297" i="10"/>
  <c r="H2298" i="10"/>
  <c r="H2299" i="10"/>
  <c r="H2300" i="10"/>
  <c r="H2301" i="10"/>
  <c r="H2302" i="10"/>
  <c r="H2303" i="10"/>
  <c r="H2304" i="10"/>
  <c r="H2305" i="10"/>
  <c r="H2306" i="10"/>
  <c r="H2307" i="10"/>
  <c r="H2308" i="10"/>
  <c r="H2309" i="10"/>
  <c r="H2310" i="10"/>
  <c r="H2311" i="10"/>
  <c r="H2312" i="10"/>
  <c r="H2313" i="10"/>
  <c r="H2314" i="10"/>
  <c r="H2315" i="10"/>
  <c r="H2316" i="10"/>
  <c r="H2317" i="10"/>
  <c r="H2318" i="10"/>
  <c r="H2319" i="10"/>
  <c r="H2320" i="10"/>
  <c r="H2321" i="10"/>
  <c r="H2322" i="10"/>
  <c r="H2323" i="10"/>
  <c r="H2324" i="10"/>
  <c r="H2325" i="10"/>
  <c r="H2326" i="10"/>
  <c r="H2327" i="10"/>
  <c r="H2328" i="10"/>
  <c r="H2329" i="10"/>
  <c r="H2330" i="10"/>
  <c r="H2331" i="10"/>
  <c r="H2332" i="10"/>
  <c r="H2333" i="10"/>
  <c r="H2334" i="10"/>
  <c r="H2335" i="10"/>
  <c r="H2336" i="10"/>
  <c r="H2337" i="10"/>
  <c r="H2338" i="10"/>
  <c r="H2339" i="10"/>
  <c r="H2340" i="10"/>
  <c r="H2341" i="10"/>
  <c r="H2342" i="10"/>
  <c r="H2343" i="10"/>
  <c r="H2344" i="10"/>
  <c r="H2345" i="10"/>
  <c r="H2346" i="10"/>
  <c r="H2347" i="10"/>
  <c r="H2348" i="10"/>
  <c r="H2349" i="10"/>
  <c r="H2350" i="10"/>
  <c r="H2351" i="10"/>
  <c r="H2352" i="10"/>
  <c r="H2353" i="10"/>
  <c r="H2354" i="10"/>
  <c r="H2355" i="10"/>
  <c r="H2356" i="10"/>
  <c r="H2357" i="10"/>
  <c r="H2358" i="10"/>
  <c r="H2359" i="10"/>
  <c r="H2360" i="10"/>
  <c r="H2361" i="10"/>
  <c r="H2362" i="10"/>
  <c r="H2363" i="10"/>
  <c r="H2364" i="10"/>
  <c r="H2365" i="10"/>
  <c r="H2366" i="10"/>
  <c r="H2367" i="10"/>
  <c r="H2368" i="10"/>
  <c r="H2369" i="10"/>
  <c r="H2370" i="10"/>
  <c r="H2371" i="10"/>
  <c r="H2372" i="10"/>
  <c r="H2373" i="10"/>
  <c r="H2374" i="10"/>
  <c r="H2375" i="10"/>
  <c r="H2376" i="10"/>
  <c r="H2377" i="10"/>
  <c r="H2378" i="10"/>
  <c r="H2379" i="10"/>
  <c r="H2380" i="10"/>
  <c r="H2381" i="10"/>
  <c r="H2382" i="10"/>
  <c r="H2383" i="10"/>
  <c r="H2384" i="10"/>
  <c r="H2385" i="10"/>
  <c r="H2386" i="10"/>
  <c r="H2387" i="10"/>
  <c r="H2388" i="10"/>
  <c r="H2389" i="10"/>
  <c r="H2390" i="10"/>
  <c r="H2391" i="10"/>
  <c r="H2392" i="10"/>
  <c r="H2393" i="10"/>
  <c r="H2394" i="10"/>
  <c r="H2395" i="10"/>
  <c r="H2396" i="10"/>
  <c r="H2397" i="10"/>
  <c r="H2398" i="10"/>
  <c r="H2399" i="10"/>
  <c r="H2400" i="10"/>
  <c r="H2401" i="10"/>
  <c r="H2402" i="10"/>
  <c r="H2403" i="10"/>
  <c r="H2404" i="10"/>
  <c r="H2405" i="10"/>
  <c r="H2406" i="10"/>
  <c r="H2407" i="10"/>
  <c r="H2408" i="10"/>
  <c r="H2409" i="10"/>
  <c r="H2410" i="10"/>
  <c r="H2411" i="10"/>
  <c r="H2412" i="10"/>
  <c r="H2413" i="10"/>
  <c r="H2414" i="10"/>
  <c r="H2415" i="10"/>
  <c r="H2416" i="10"/>
  <c r="H2417" i="10"/>
  <c r="H2418" i="10"/>
  <c r="H2419" i="10"/>
  <c r="H2420" i="10"/>
  <c r="H2421" i="10"/>
  <c r="H2422" i="10"/>
  <c r="H2423" i="10"/>
  <c r="H2424" i="10"/>
  <c r="H2425" i="10"/>
  <c r="H2426" i="10"/>
  <c r="H2427" i="10"/>
  <c r="H2428" i="10"/>
  <c r="H2429" i="10"/>
  <c r="H2430" i="10"/>
  <c r="H2431" i="10"/>
  <c r="H2432" i="10"/>
  <c r="H2433" i="10"/>
  <c r="H2434" i="10"/>
  <c r="H2435" i="10"/>
  <c r="H2436" i="10"/>
  <c r="H2437" i="10"/>
  <c r="H2438" i="10"/>
  <c r="H2439" i="10"/>
  <c r="H2440" i="10"/>
  <c r="H2441" i="10"/>
  <c r="H2442" i="10"/>
  <c r="H2443" i="10"/>
  <c r="H2444" i="10"/>
  <c r="H2445" i="10"/>
  <c r="H2446" i="10"/>
  <c r="H2447" i="10"/>
  <c r="H2448" i="10"/>
  <c r="H2449" i="10"/>
  <c r="H2450" i="10"/>
  <c r="H2451" i="10"/>
  <c r="H2452" i="10"/>
  <c r="H2453" i="10"/>
  <c r="H2454" i="10"/>
  <c r="H2455" i="10"/>
  <c r="H2456" i="10"/>
  <c r="H2457" i="10"/>
  <c r="H2458" i="10"/>
  <c r="H2459" i="10"/>
  <c r="H2460" i="10"/>
  <c r="H2461" i="10"/>
  <c r="H2462" i="10"/>
  <c r="H2463" i="10"/>
  <c r="H2464" i="10"/>
  <c r="H2465" i="10"/>
  <c r="H2466" i="10"/>
  <c r="H2467" i="10"/>
  <c r="H2468" i="10"/>
  <c r="H2469" i="10"/>
  <c r="H2470" i="10"/>
  <c r="H2471" i="10"/>
  <c r="H2472" i="10"/>
  <c r="H2473" i="10"/>
  <c r="H2474" i="10"/>
  <c r="H2475" i="10"/>
  <c r="H2476" i="10"/>
  <c r="H2477" i="10"/>
  <c r="H2478" i="10"/>
  <c r="H2479" i="10"/>
  <c r="H2480" i="10"/>
  <c r="H2481" i="10"/>
  <c r="H2482" i="10"/>
  <c r="H2483" i="10"/>
  <c r="H2484" i="10"/>
  <c r="H2485" i="10"/>
  <c r="H2486" i="10"/>
  <c r="H2487" i="10"/>
  <c r="H2488" i="10"/>
  <c r="H2489" i="10"/>
  <c r="H2490" i="10"/>
  <c r="H2491" i="10"/>
  <c r="H2492" i="10"/>
  <c r="H2493" i="10"/>
  <c r="H2494" i="10"/>
  <c r="H2495" i="10"/>
  <c r="H2496" i="10"/>
  <c r="H2497" i="10"/>
  <c r="H2498" i="10"/>
  <c r="H2499" i="10"/>
  <c r="H2500" i="10"/>
  <c r="H2501" i="10"/>
  <c r="H2502" i="10"/>
  <c r="H2503" i="10"/>
  <c r="H2504" i="10"/>
  <c r="H2505" i="10"/>
  <c r="H2506" i="10"/>
  <c r="H2507" i="10"/>
  <c r="H2508" i="10"/>
  <c r="H2509" i="10"/>
  <c r="H2510" i="10"/>
  <c r="H2511" i="10"/>
  <c r="H2512" i="10"/>
  <c r="H2513" i="10"/>
  <c r="H2514" i="10"/>
  <c r="H2515" i="10"/>
  <c r="H2516" i="10"/>
  <c r="H2517" i="10"/>
  <c r="H2518" i="10"/>
  <c r="H2519" i="10"/>
  <c r="H2520" i="10"/>
  <c r="H2521" i="10"/>
  <c r="H2522" i="10"/>
  <c r="H2523" i="10"/>
  <c r="H2524" i="10"/>
  <c r="H2525" i="10"/>
  <c r="H2526" i="10"/>
  <c r="H2527" i="10"/>
  <c r="H2528" i="10"/>
  <c r="H2529" i="10"/>
  <c r="H2530" i="10"/>
  <c r="H2531" i="10"/>
  <c r="H2532" i="10"/>
  <c r="H2533" i="10"/>
  <c r="H2534" i="10"/>
  <c r="H2535" i="10"/>
  <c r="H2536" i="10"/>
  <c r="H2537" i="10"/>
  <c r="H2538" i="10"/>
  <c r="H2539" i="10"/>
  <c r="H2540" i="10"/>
  <c r="H2541" i="10"/>
  <c r="H2542" i="10"/>
  <c r="H2543" i="10"/>
  <c r="H2544" i="10"/>
  <c r="H2545" i="10"/>
  <c r="H2546" i="10"/>
  <c r="H2547" i="10"/>
  <c r="H2548" i="10"/>
  <c r="H2549" i="10"/>
  <c r="H2550" i="10"/>
  <c r="H2551" i="10"/>
  <c r="H2552" i="10"/>
  <c r="H2553" i="10"/>
  <c r="H2554" i="10"/>
  <c r="H2555" i="10"/>
  <c r="H2556" i="10"/>
  <c r="H2557" i="10"/>
  <c r="H2558" i="10"/>
  <c r="H2559" i="10"/>
  <c r="H2560" i="10"/>
  <c r="H2561" i="10"/>
  <c r="H2562" i="10"/>
  <c r="H2563" i="10"/>
  <c r="H2564" i="10"/>
  <c r="H2565" i="10"/>
  <c r="H2566" i="10"/>
  <c r="H2567" i="10"/>
  <c r="H2568" i="10"/>
  <c r="H2569" i="10"/>
  <c r="H2570" i="10"/>
  <c r="H2571" i="10"/>
  <c r="H2572" i="10"/>
  <c r="H2573" i="10"/>
  <c r="H2574" i="10"/>
  <c r="H2575" i="10"/>
  <c r="H2576" i="10"/>
  <c r="H2577" i="10"/>
  <c r="H2578" i="10"/>
  <c r="H2579" i="10"/>
  <c r="H2580" i="10"/>
  <c r="H2581" i="10"/>
  <c r="H2582" i="10"/>
  <c r="H2583" i="10"/>
  <c r="H2584" i="10"/>
  <c r="H2585" i="10"/>
  <c r="H2586" i="10"/>
  <c r="H2587" i="10"/>
  <c r="H2588" i="10"/>
  <c r="H2589" i="10"/>
  <c r="H2590" i="10"/>
  <c r="H2591" i="10"/>
  <c r="H2592" i="10"/>
  <c r="H2593" i="10"/>
  <c r="H2594" i="10"/>
  <c r="H2595" i="10"/>
  <c r="H2596" i="10"/>
  <c r="H2597" i="10"/>
  <c r="H2598" i="10"/>
  <c r="H2599" i="10"/>
  <c r="H2600" i="10"/>
  <c r="H2601" i="10"/>
  <c r="H2602" i="10"/>
  <c r="H2603" i="10"/>
  <c r="H2604" i="10"/>
  <c r="H2605" i="10"/>
  <c r="H2606" i="10"/>
  <c r="H2607" i="10"/>
  <c r="H2608" i="10"/>
  <c r="H2609" i="10"/>
  <c r="H2610" i="10"/>
  <c r="H2611" i="10"/>
  <c r="H2612" i="10"/>
  <c r="H2613" i="10"/>
  <c r="H2614" i="10"/>
  <c r="H2615" i="10"/>
  <c r="H2616" i="10"/>
  <c r="H2617" i="10"/>
  <c r="H2618" i="10"/>
  <c r="H2619" i="10"/>
  <c r="H2620" i="10"/>
  <c r="H2621" i="10"/>
  <c r="H2622" i="10"/>
  <c r="H2623" i="10"/>
  <c r="H2624" i="10"/>
  <c r="H2625" i="10"/>
  <c r="H2626" i="10"/>
  <c r="H2627" i="10"/>
  <c r="H2628" i="10"/>
  <c r="H2629" i="10"/>
  <c r="H2630" i="10"/>
  <c r="H2631" i="10"/>
  <c r="H2632" i="10"/>
  <c r="H2633" i="10"/>
  <c r="H2634" i="10"/>
  <c r="H2635" i="10"/>
  <c r="H2636" i="10"/>
  <c r="H2637" i="10"/>
  <c r="H2638" i="10"/>
  <c r="H2639" i="10"/>
  <c r="H2640" i="10"/>
  <c r="H2641" i="10"/>
  <c r="H2642" i="10"/>
  <c r="H2643" i="10"/>
  <c r="H2644" i="10"/>
  <c r="H2645" i="10"/>
  <c r="H2646" i="10"/>
  <c r="H2647" i="10"/>
  <c r="H2648" i="10"/>
  <c r="H2649" i="10"/>
  <c r="H2650" i="10"/>
  <c r="H2651" i="10"/>
  <c r="H2652" i="10"/>
  <c r="H2653" i="10"/>
  <c r="H2654" i="10"/>
  <c r="H2655" i="10"/>
  <c r="H2656" i="10"/>
  <c r="H2657" i="10"/>
  <c r="H2658" i="10"/>
  <c r="H2659" i="10"/>
  <c r="H2660" i="10"/>
  <c r="H2661" i="10"/>
  <c r="H2662" i="10"/>
  <c r="H2663" i="10"/>
  <c r="H2664" i="10"/>
  <c r="H2665" i="10"/>
  <c r="H2666" i="10"/>
  <c r="H2667" i="10"/>
  <c r="H2668" i="10"/>
  <c r="H2669" i="10"/>
  <c r="H2670" i="10"/>
  <c r="H2671" i="10"/>
  <c r="H2672" i="10"/>
  <c r="H2673" i="10"/>
  <c r="H2674" i="10"/>
  <c r="H2675" i="10"/>
  <c r="H2676" i="10"/>
  <c r="H2677" i="10"/>
  <c r="H2678" i="10"/>
  <c r="H2679" i="10"/>
  <c r="H2680" i="10"/>
  <c r="H2681" i="10"/>
  <c r="H2682" i="10"/>
  <c r="H2683" i="10"/>
  <c r="H2684" i="10"/>
  <c r="H2685" i="10"/>
  <c r="H2686" i="10"/>
  <c r="H2687" i="10"/>
  <c r="H2688" i="10"/>
  <c r="H2689" i="10"/>
  <c r="H2690" i="10"/>
  <c r="H2691" i="10"/>
  <c r="H2692" i="10"/>
  <c r="H2693" i="10"/>
  <c r="H2694" i="10"/>
  <c r="H2695" i="10"/>
  <c r="H2696" i="10"/>
  <c r="H2697" i="10"/>
  <c r="H2698" i="10"/>
  <c r="H2699" i="10"/>
  <c r="H2700" i="10"/>
  <c r="H2701" i="10"/>
  <c r="H2702" i="10"/>
  <c r="H2703" i="10"/>
  <c r="H2704" i="10"/>
  <c r="H2705" i="10"/>
  <c r="H2706" i="10"/>
  <c r="H2707" i="10"/>
  <c r="H2708" i="10"/>
  <c r="H2709" i="10"/>
  <c r="H2710" i="10"/>
  <c r="H2711" i="10"/>
  <c r="H2712" i="10"/>
  <c r="H2713" i="10"/>
  <c r="H2714" i="10"/>
  <c r="H2715" i="10"/>
  <c r="H2716" i="10"/>
  <c r="H2717" i="10"/>
  <c r="H2718" i="10"/>
  <c r="H2719" i="10"/>
  <c r="H2720" i="10"/>
  <c r="H2721" i="10"/>
  <c r="H2722" i="10"/>
  <c r="H2723" i="10"/>
  <c r="H2724" i="10"/>
  <c r="H2725" i="10"/>
  <c r="H2726" i="10"/>
  <c r="H2727" i="10"/>
  <c r="H2728" i="10"/>
  <c r="H2729" i="10"/>
  <c r="H2730" i="10"/>
  <c r="H2731" i="10"/>
  <c r="H2732" i="10"/>
  <c r="H2733" i="10"/>
  <c r="H2734" i="10"/>
  <c r="H2735" i="10"/>
  <c r="H2736" i="10"/>
  <c r="H2737" i="10"/>
  <c r="H2738" i="10"/>
  <c r="H2739" i="10"/>
  <c r="H2740" i="10"/>
  <c r="H2741" i="10"/>
  <c r="H2742" i="10"/>
  <c r="H2743" i="10"/>
  <c r="H2744" i="10"/>
  <c r="H2745" i="10"/>
  <c r="H2746" i="10"/>
  <c r="H2747" i="10"/>
  <c r="H2748" i="10"/>
  <c r="H2749" i="10"/>
  <c r="H2750" i="10"/>
  <c r="H2751" i="10"/>
  <c r="H2752" i="10"/>
  <c r="H2753" i="10"/>
  <c r="H2754" i="10"/>
  <c r="H2755" i="10"/>
  <c r="H2756" i="10"/>
  <c r="H2757" i="10"/>
  <c r="H2758" i="10"/>
  <c r="H2759" i="10"/>
  <c r="H2760" i="10"/>
  <c r="H2761" i="10"/>
  <c r="H2762" i="10"/>
  <c r="H2763" i="10"/>
  <c r="H2764" i="10"/>
  <c r="H2765" i="10"/>
  <c r="H2766" i="10"/>
  <c r="H2767" i="10"/>
  <c r="H2768" i="10"/>
  <c r="H2769" i="10"/>
  <c r="H2770" i="10"/>
  <c r="H2771" i="10"/>
  <c r="H2772" i="10"/>
  <c r="H2773" i="10"/>
  <c r="H2774" i="10"/>
  <c r="H2775" i="10"/>
  <c r="H2776" i="10"/>
  <c r="H2777" i="10"/>
  <c r="H2778" i="10"/>
  <c r="H2779" i="10"/>
  <c r="H2780" i="10"/>
  <c r="H2781" i="10"/>
  <c r="H2782" i="10"/>
  <c r="H2783" i="10"/>
  <c r="H2784" i="10"/>
  <c r="H2785" i="10"/>
  <c r="H2786" i="10"/>
  <c r="H2787" i="10"/>
  <c r="H2788" i="10"/>
  <c r="H2789" i="10"/>
  <c r="H2790" i="10"/>
  <c r="H2791" i="10"/>
  <c r="H2792" i="10"/>
  <c r="H2793" i="10"/>
  <c r="H2794" i="10"/>
  <c r="H2795" i="10"/>
  <c r="H2796" i="10"/>
  <c r="H2797" i="10"/>
  <c r="H2798" i="10"/>
  <c r="H2799" i="10"/>
  <c r="H2800" i="10"/>
  <c r="H2801" i="10"/>
  <c r="H2802" i="10"/>
  <c r="H2803" i="10"/>
  <c r="H2804" i="10"/>
  <c r="H2805" i="10"/>
  <c r="H2806" i="10"/>
  <c r="H2807" i="10"/>
  <c r="H2808" i="10"/>
  <c r="H2809" i="10"/>
  <c r="H2810" i="10"/>
  <c r="H2811" i="10"/>
  <c r="H2812" i="10"/>
  <c r="H2813" i="10"/>
  <c r="H2814" i="10"/>
  <c r="H2815" i="10"/>
  <c r="H2816" i="10"/>
  <c r="H2817" i="10"/>
  <c r="H2818" i="10"/>
  <c r="H2819" i="10"/>
  <c r="H2820" i="10"/>
  <c r="H2821" i="10"/>
  <c r="H2822" i="10"/>
  <c r="H2823" i="10"/>
  <c r="H2824" i="10"/>
  <c r="H2825" i="10"/>
  <c r="H2826" i="10"/>
  <c r="H2827" i="10"/>
  <c r="H2828" i="10"/>
  <c r="H2829" i="10"/>
  <c r="H2830" i="10"/>
  <c r="H2831" i="10"/>
  <c r="H2832" i="10"/>
  <c r="H2833" i="10"/>
  <c r="H2834" i="10"/>
  <c r="H2835" i="10"/>
  <c r="H2836" i="10"/>
  <c r="H2837" i="10"/>
  <c r="H2838" i="10"/>
  <c r="H2839" i="10"/>
  <c r="H2840" i="10"/>
  <c r="H2841" i="10"/>
  <c r="H2842" i="10"/>
  <c r="H2843" i="10"/>
  <c r="H2844" i="10"/>
  <c r="H2845" i="10"/>
  <c r="H2846" i="10"/>
  <c r="H2847" i="10"/>
  <c r="H2848" i="10"/>
  <c r="H2849" i="10"/>
  <c r="H2850" i="10"/>
  <c r="H2851" i="10"/>
  <c r="H2852" i="10"/>
  <c r="H2853" i="10"/>
  <c r="H2854" i="10"/>
  <c r="H2855" i="10"/>
  <c r="H2856" i="10"/>
  <c r="H2857" i="10"/>
  <c r="H2858" i="10"/>
  <c r="H2859" i="10"/>
  <c r="H2860" i="10"/>
  <c r="H2861" i="10"/>
  <c r="H2862" i="10"/>
  <c r="H2863" i="10"/>
  <c r="H2864" i="10"/>
  <c r="H2865" i="10"/>
  <c r="H2866" i="10"/>
  <c r="H2867" i="10"/>
  <c r="H2868" i="10"/>
  <c r="H2869" i="10"/>
  <c r="H2870" i="10"/>
  <c r="H2871" i="10"/>
  <c r="H2872" i="10"/>
  <c r="H2873" i="10"/>
  <c r="H2874" i="10"/>
  <c r="H2875" i="10"/>
  <c r="H2876" i="10"/>
  <c r="H2877" i="10"/>
  <c r="H2878" i="10"/>
  <c r="H2879" i="10"/>
  <c r="H2880" i="10"/>
  <c r="H2881" i="10"/>
  <c r="H2882" i="10"/>
  <c r="H2883" i="10"/>
  <c r="H2884" i="10"/>
  <c r="H2885" i="10"/>
  <c r="H2886" i="10"/>
  <c r="H2887" i="10"/>
  <c r="H2888" i="10"/>
  <c r="H2889" i="10"/>
  <c r="H2890" i="10"/>
  <c r="H2891" i="10"/>
  <c r="H2892" i="10"/>
  <c r="H2893" i="10"/>
  <c r="H2894" i="10"/>
  <c r="H2895" i="10"/>
  <c r="H2896" i="10"/>
  <c r="H2897" i="10"/>
  <c r="H2898" i="10"/>
  <c r="H2899" i="10"/>
  <c r="H2900" i="10"/>
  <c r="H2901" i="10"/>
  <c r="H2902" i="10"/>
  <c r="H2903" i="10"/>
  <c r="H2904" i="10"/>
  <c r="H2905" i="10"/>
  <c r="H2906" i="10"/>
  <c r="H2907" i="10"/>
  <c r="H2908" i="10"/>
  <c r="H2909" i="10"/>
  <c r="H2910" i="10"/>
  <c r="H2911" i="10"/>
  <c r="H2912" i="10"/>
  <c r="H2913" i="10"/>
  <c r="H2914" i="10"/>
  <c r="H2915" i="10"/>
  <c r="H2916" i="10"/>
  <c r="H2917" i="10"/>
  <c r="H2918" i="10"/>
  <c r="H2919" i="10"/>
  <c r="H2920" i="10"/>
  <c r="H2921" i="10"/>
  <c r="H2922" i="10"/>
  <c r="H2923" i="10"/>
  <c r="H2924" i="10"/>
  <c r="H2925" i="10"/>
  <c r="H2926" i="10"/>
  <c r="H2927" i="10"/>
  <c r="H2928" i="10"/>
  <c r="H2929" i="10"/>
  <c r="H2930" i="10"/>
  <c r="H2931" i="10"/>
  <c r="H2932" i="10"/>
  <c r="H2933" i="10"/>
  <c r="H2934" i="10"/>
  <c r="H2935" i="10"/>
  <c r="H2936" i="10"/>
  <c r="H2937" i="10"/>
  <c r="H2938" i="10"/>
  <c r="H2939" i="10"/>
  <c r="H2940" i="10"/>
  <c r="H2941" i="10"/>
  <c r="H2942" i="10"/>
  <c r="H2943" i="10"/>
  <c r="H2944" i="10"/>
  <c r="H2945" i="10"/>
  <c r="H2946" i="10"/>
  <c r="H2947" i="10"/>
  <c r="H2948" i="10"/>
  <c r="H2949" i="10"/>
  <c r="H2950" i="10"/>
  <c r="H2951" i="10"/>
  <c r="H2952" i="10"/>
  <c r="H2953" i="10"/>
  <c r="H2954" i="10"/>
  <c r="H2955" i="10"/>
  <c r="H2956" i="10"/>
  <c r="H2957" i="10"/>
  <c r="H2958" i="10"/>
  <c r="H2959" i="10"/>
  <c r="H2960" i="10"/>
  <c r="H2961" i="10"/>
  <c r="H2962" i="10"/>
  <c r="H2963" i="10"/>
  <c r="H2964" i="10"/>
  <c r="H2965" i="10"/>
  <c r="H2966" i="10"/>
  <c r="H2967" i="10"/>
  <c r="H2968" i="10"/>
  <c r="H2969" i="10"/>
  <c r="H2970" i="10"/>
  <c r="H2971" i="10"/>
  <c r="H2972" i="10"/>
  <c r="H2973" i="10"/>
  <c r="H2974" i="10"/>
  <c r="H2975" i="10"/>
  <c r="H2976" i="10"/>
  <c r="H2977" i="10"/>
  <c r="H2978" i="10"/>
  <c r="H2979" i="10"/>
  <c r="H2980" i="10"/>
  <c r="H2981" i="10"/>
  <c r="H2982" i="10"/>
  <c r="H2983" i="10"/>
  <c r="H2984" i="10"/>
  <c r="H2985" i="10"/>
  <c r="H2986" i="10"/>
  <c r="H2987" i="10"/>
  <c r="H2988" i="10"/>
  <c r="H2989" i="10"/>
  <c r="H2990" i="10"/>
  <c r="H2991" i="10"/>
  <c r="H2992" i="10"/>
  <c r="H2993" i="10"/>
  <c r="H2994" i="10"/>
  <c r="H2995" i="10"/>
  <c r="H2996" i="10"/>
  <c r="H2997" i="10"/>
  <c r="H2998" i="10"/>
  <c r="H2999" i="10"/>
  <c r="H3000" i="10"/>
  <c r="H3001" i="10"/>
  <c r="H3002" i="10"/>
  <c r="H3003" i="10"/>
  <c r="H3004" i="10"/>
  <c r="H3005" i="10"/>
  <c r="H3006" i="10"/>
  <c r="H3007" i="10"/>
  <c r="H3008" i="10"/>
  <c r="H3009" i="10"/>
  <c r="H3010" i="10"/>
  <c r="H3011" i="10"/>
  <c r="H3012" i="10"/>
  <c r="H3013" i="10"/>
  <c r="H3014" i="10"/>
  <c r="H3015" i="10"/>
  <c r="H3016" i="10"/>
  <c r="H3017" i="10"/>
  <c r="H3018" i="10"/>
  <c r="H3019" i="10"/>
  <c r="H3020" i="10"/>
  <c r="H3021" i="10"/>
  <c r="H3022" i="10"/>
  <c r="H3023" i="10"/>
  <c r="H3024" i="10"/>
  <c r="H3025" i="10"/>
  <c r="H3026" i="10"/>
  <c r="H3027" i="10"/>
  <c r="H3028" i="10"/>
  <c r="H3029" i="10"/>
  <c r="H3030" i="10"/>
  <c r="H3031" i="10"/>
  <c r="H3032" i="10"/>
  <c r="H3033" i="10"/>
  <c r="H3034" i="10"/>
  <c r="H3035" i="10"/>
  <c r="H3036" i="10"/>
  <c r="H3037" i="10"/>
  <c r="H3038" i="10"/>
  <c r="H3039" i="10"/>
  <c r="H3040" i="10"/>
  <c r="H3041" i="10"/>
  <c r="H3042" i="10"/>
  <c r="H3043" i="10"/>
  <c r="H3044" i="10"/>
  <c r="H3045" i="10"/>
  <c r="H3046" i="10"/>
  <c r="H3047" i="10"/>
  <c r="H3048" i="10"/>
  <c r="H3049" i="10"/>
  <c r="H3050" i="10"/>
  <c r="H3051" i="10"/>
  <c r="H3052" i="10"/>
  <c r="H3053" i="10"/>
  <c r="H3054" i="10"/>
  <c r="H3055" i="10"/>
  <c r="H3056" i="10"/>
  <c r="H3057" i="10"/>
  <c r="H3058" i="10"/>
  <c r="H3059" i="10"/>
  <c r="H3060" i="10"/>
  <c r="H3061" i="10"/>
  <c r="H3062" i="10"/>
  <c r="H3063" i="10"/>
  <c r="H3064" i="10"/>
  <c r="H3065" i="10"/>
  <c r="H3066" i="10"/>
  <c r="H3067" i="10"/>
  <c r="H3068" i="10"/>
  <c r="H3069" i="10"/>
  <c r="H3070" i="10"/>
  <c r="H3071" i="10"/>
  <c r="H3072" i="10"/>
  <c r="H3073" i="10"/>
  <c r="H3074" i="10"/>
  <c r="H3075" i="10"/>
  <c r="H3076" i="10"/>
  <c r="H3077" i="10"/>
  <c r="H3078" i="10"/>
  <c r="H3079" i="10"/>
  <c r="H3080" i="10"/>
  <c r="H3081" i="10"/>
  <c r="H3082" i="10"/>
  <c r="H3083" i="10"/>
  <c r="H3084" i="10"/>
  <c r="H3085" i="10"/>
  <c r="H3086" i="10"/>
  <c r="H3087" i="10"/>
  <c r="H3088" i="10"/>
  <c r="H3089" i="10"/>
  <c r="H3090" i="10"/>
  <c r="H3091" i="10"/>
  <c r="H3092" i="10"/>
  <c r="H3093" i="10"/>
  <c r="H3094" i="10"/>
  <c r="H3095" i="10"/>
  <c r="H3096" i="10"/>
  <c r="H3097" i="10"/>
  <c r="H3098" i="10"/>
  <c r="H3099" i="10"/>
  <c r="H3100" i="10"/>
  <c r="H3101" i="10"/>
  <c r="H3102" i="10"/>
  <c r="H3103" i="10"/>
  <c r="H3104" i="10"/>
  <c r="H3105" i="10"/>
  <c r="H3106" i="10"/>
  <c r="H3107" i="10"/>
  <c r="H3108" i="10"/>
  <c r="H3109" i="10"/>
  <c r="H3110" i="10"/>
  <c r="H3111" i="10"/>
  <c r="H3112" i="10"/>
  <c r="H3113" i="10"/>
  <c r="H3114" i="10"/>
  <c r="H3115" i="10"/>
  <c r="H3116" i="10"/>
  <c r="H3117" i="10"/>
  <c r="H3118" i="10"/>
  <c r="H3119" i="10"/>
  <c r="H3120" i="10"/>
  <c r="H3121" i="10"/>
  <c r="H3122" i="10"/>
  <c r="H3123" i="10"/>
  <c r="H3124" i="10"/>
  <c r="H3125" i="10"/>
  <c r="H3126" i="10"/>
  <c r="H3127" i="10"/>
  <c r="H3128" i="10"/>
  <c r="H3129" i="10"/>
  <c r="H3130" i="10"/>
  <c r="H3131" i="10"/>
  <c r="H3132" i="10"/>
  <c r="H3133" i="10"/>
  <c r="H3134" i="10"/>
  <c r="H3135" i="10"/>
  <c r="H3136" i="10"/>
  <c r="H3137" i="10"/>
  <c r="H3138" i="10"/>
  <c r="H3139" i="10"/>
  <c r="H3140" i="10"/>
  <c r="H3141" i="10"/>
  <c r="H3142" i="10"/>
  <c r="H3143" i="10"/>
  <c r="H3144" i="10"/>
  <c r="H3145" i="10"/>
  <c r="H3146" i="10"/>
  <c r="H3147" i="10"/>
  <c r="H3148" i="10"/>
  <c r="H3149" i="10"/>
  <c r="H3150" i="10"/>
  <c r="H3151" i="10"/>
  <c r="H3152" i="10"/>
  <c r="H3153" i="10"/>
  <c r="H3154" i="10"/>
  <c r="H3155" i="10"/>
  <c r="H3156" i="10"/>
  <c r="H3157" i="10"/>
  <c r="H3158" i="10"/>
  <c r="H3159" i="10"/>
  <c r="H3160" i="10"/>
  <c r="H3161" i="10"/>
  <c r="H3162" i="10"/>
  <c r="H3163" i="10"/>
  <c r="H3164" i="10"/>
  <c r="H3165" i="10"/>
  <c r="H3166" i="10"/>
  <c r="H3167" i="10"/>
  <c r="H3168" i="10"/>
  <c r="H3169" i="10"/>
  <c r="H3170" i="10"/>
  <c r="H3171" i="10"/>
  <c r="H3172" i="10"/>
  <c r="H3173" i="10"/>
  <c r="H3174" i="10"/>
  <c r="H3175" i="10"/>
  <c r="H3176" i="10"/>
  <c r="H3177" i="10"/>
  <c r="H3178" i="10"/>
  <c r="H3179" i="10"/>
  <c r="H3180" i="10"/>
  <c r="H3181" i="10"/>
  <c r="H3182" i="10"/>
  <c r="H3183" i="10"/>
  <c r="H3184" i="10"/>
  <c r="H3185" i="10"/>
  <c r="H3186" i="10"/>
  <c r="H3187" i="10"/>
  <c r="H3188" i="10"/>
  <c r="H3189" i="10"/>
  <c r="H3190" i="10"/>
  <c r="H3191" i="10"/>
  <c r="H3192" i="10"/>
  <c r="H3193" i="10"/>
  <c r="H3194" i="10"/>
  <c r="H3195" i="10"/>
  <c r="H3196" i="10"/>
  <c r="H3197" i="10"/>
  <c r="H3198" i="10"/>
  <c r="H3199" i="10"/>
  <c r="H3200" i="10"/>
  <c r="H3201" i="10"/>
  <c r="H3202" i="10"/>
  <c r="H3203" i="10"/>
  <c r="H3204" i="10"/>
  <c r="H3205" i="10"/>
  <c r="H3206" i="10"/>
  <c r="H3207" i="10"/>
  <c r="H3208" i="10"/>
  <c r="H3209" i="10"/>
  <c r="H3210" i="10"/>
  <c r="H3211" i="10"/>
  <c r="H3212" i="10"/>
  <c r="H3213" i="10"/>
  <c r="H3214" i="10"/>
  <c r="H3215" i="10"/>
  <c r="H3216" i="10"/>
  <c r="H3217" i="10"/>
  <c r="H3218" i="10"/>
  <c r="H3219" i="10"/>
  <c r="H3220" i="10"/>
  <c r="H3221" i="10"/>
  <c r="H3222" i="10"/>
  <c r="H3223" i="10"/>
  <c r="H3224" i="10"/>
  <c r="H3225" i="10"/>
  <c r="H3226" i="10"/>
  <c r="H3227" i="10"/>
  <c r="H3228" i="10"/>
  <c r="H3229" i="10"/>
  <c r="H3230" i="10"/>
  <c r="H3231" i="10"/>
  <c r="H3232" i="10"/>
  <c r="H3233" i="10"/>
  <c r="H3234" i="10"/>
  <c r="H3235" i="10"/>
  <c r="H3236" i="10"/>
  <c r="H3237" i="10"/>
  <c r="H3238" i="10"/>
  <c r="H3239" i="10"/>
  <c r="H3240" i="10"/>
  <c r="H3241" i="10"/>
  <c r="H3242" i="10"/>
  <c r="H3243" i="10"/>
  <c r="H3244" i="10"/>
  <c r="H3245" i="10"/>
  <c r="H3246" i="10"/>
  <c r="H3247" i="10"/>
  <c r="H3248" i="10"/>
  <c r="H3249" i="10"/>
  <c r="H3250" i="10"/>
  <c r="H3251" i="10"/>
  <c r="H3252" i="10"/>
  <c r="H3253" i="10"/>
  <c r="H3254" i="10"/>
  <c r="H3255" i="10"/>
  <c r="H3256" i="10"/>
  <c r="H3257" i="10"/>
  <c r="H3258" i="10"/>
  <c r="H3259" i="10"/>
  <c r="H3260" i="10"/>
  <c r="H3261" i="10"/>
  <c r="H3262" i="10"/>
  <c r="H3263" i="10"/>
  <c r="H3264" i="10"/>
  <c r="H3265" i="10"/>
  <c r="H3266" i="10"/>
  <c r="H3267" i="10"/>
  <c r="H3268" i="10"/>
  <c r="H3269" i="10"/>
  <c r="H3270" i="10"/>
  <c r="H3271" i="10"/>
  <c r="H3272" i="10"/>
  <c r="H3273" i="10"/>
  <c r="H3274" i="10"/>
  <c r="H3275" i="10"/>
  <c r="H3276" i="10"/>
  <c r="H3277" i="10"/>
  <c r="H3278" i="10"/>
  <c r="H3279" i="10"/>
  <c r="H3280" i="10"/>
  <c r="H3281" i="10"/>
  <c r="H3282" i="10"/>
  <c r="H3283" i="10"/>
  <c r="H3284" i="10"/>
  <c r="H3285" i="10"/>
  <c r="H3286" i="10"/>
  <c r="H3287" i="10"/>
  <c r="H3288" i="10"/>
  <c r="H3289" i="10"/>
  <c r="H3290" i="10"/>
  <c r="H3291" i="10"/>
  <c r="H3292" i="10"/>
  <c r="H3293" i="10"/>
  <c r="H3294" i="10"/>
  <c r="H3295" i="10"/>
  <c r="H3296" i="10"/>
  <c r="H3297" i="10"/>
  <c r="H3298" i="10"/>
  <c r="H3299" i="10"/>
  <c r="H3300" i="10"/>
  <c r="H3301" i="10"/>
  <c r="H2" i="10"/>
  <c r="A3" i="10" l="1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2" i="10"/>
  <c r="H2" i="11"/>
  <c r="H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1010" i="11"/>
  <c r="H1011" i="11"/>
  <c r="H1012" i="11"/>
  <c r="H1013" i="11"/>
  <c r="H1014" i="11"/>
  <c r="H1015" i="11"/>
  <c r="H1016" i="11"/>
  <c r="H1017" i="11"/>
  <c r="H1018" i="11"/>
  <c r="H1019" i="11"/>
  <c r="H1020" i="11"/>
  <c r="H1021" i="11"/>
  <c r="H1022" i="11"/>
  <c r="H1023" i="11"/>
  <c r="H1024" i="11"/>
  <c r="H1025" i="11"/>
  <c r="H1026" i="11"/>
  <c r="H1027" i="11"/>
  <c r="H1028" i="11"/>
  <c r="H1029" i="11"/>
  <c r="H1030" i="11"/>
  <c r="H1031" i="11"/>
  <c r="H1032" i="11"/>
  <c r="H1033" i="11"/>
  <c r="H1034" i="11"/>
  <c r="H1035" i="11"/>
  <c r="H1036" i="11"/>
  <c r="H1037" i="11"/>
  <c r="H1038" i="11"/>
  <c r="H1039" i="11"/>
  <c r="H1040" i="11"/>
  <c r="H1041" i="11"/>
  <c r="H1042" i="11"/>
  <c r="H1043" i="11"/>
  <c r="H1044" i="11"/>
  <c r="H1045" i="11"/>
  <c r="H1046" i="11"/>
  <c r="H1047" i="11"/>
  <c r="H1048" i="11"/>
  <c r="H1049" i="11"/>
  <c r="H1050" i="11"/>
  <c r="H1051" i="11"/>
  <c r="H1052" i="11"/>
  <c r="H1053" i="11"/>
  <c r="H1054" i="11"/>
  <c r="H1055" i="11"/>
  <c r="H1056" i="11"/>
  <c r="H1057" i="11"/>
  <c r="H1058" i="11"/>
  <c r="H1059" i="11"/>
  <c r="H1060" i="11"/>
  <c r="H1061" i="11"/>
  <c r="H1062" i="11"/>
  <c r="H1063" i="11"/>
  <c r="H1064" i="11"/>
  <c r="H1065" i="11"/>
  <c r="H1066" i="11"/>
  <c r="H1067" i="11"/>
  <c r="H1068" i="11"/>
  <c r="H1069" i="11"/>
  <c r="H1070" i="11"/>
  <c r="H1071" i="11"/>
  <c r="H1072" i="11"/>
  <c r="H1073" i="11"/>
  <c r="H1074" i="11"/>
  <c r="H1075" i="11"/>
  <c r="H1076" i="11"/>
  <c r="H1077" i="11"/>
  <c r="H1078" i="11"/>
  <c r="H1079" i="11"/>
  <c r="H1080" i="11"/>
  <c r="H1081" i="11"/>
  <c r="H1082" i="11"/>
  <c r="H1083" i="11"/>
  <c r="H1084" i="11"/>
  <c r="H1085" i="11"/>
  <c r="H1086" i="11"/>
  <c r="H1087" i="11"/>
  <c r="H1088" i="11"/>
  <c r="H1089" i="11"/>
  <c r="H1090" i="11"/>
  <c r="H1091" i="11"/>
  <c r="H1092" i="11"/>
  <c r="H1093" i="11"/>
  <c r="H1094" i="11"/>
  <c r="H1095" i="11"/>
  <c r="H1096" i="11"/>
  <c r="H1097" i="11"/>
  <c r="H1098" i="11"/>
  <c r="H1099" i="11"/>
  <c r="H1100" i="11"/>
  <c r="H1101" i="11"/>
  <c r="H1102" i="11"/>
  <c r="H1103" i="11"/>
  <c r="H1104" i="11"/>
  <c r="H1105" i="11"/>
  <c r="H1106" i="11"/>
  <c r="H1107" i="11"/>
  <c r="H1108" i="11"/>
  <c r="H1109" i="11"/>
  <c r="H1110" i="11"/>
  <c r="H1111" i="11"/>
  <c r="H1112" i="11"/>
  <c r="H1113" i="11"/>
  <c r="H1114" i="11"/>
  <c r="H1115" i="11"/>
  <c r="H1116" i="11"/>
  <c r="H1117" i="11"/>
  <c r="H1118" i="11"/>
  <c r="H1119" i="11"/>
  <c r="H1120" i="11"/>
  <c r="H1121" i="11"/>
  <c r="H1122" i="11"/>
  <c r="H1123" i="11"/>
  <c r="H1124" i="11"/>
  <c r="H1125" i="11"/>
  <c r="H1126" i="11"/>
  <c r="H1127" i="11"/>
  <c r="H1128" i="11"/>
  <c r="H1129" i="11"/>
  <c r="H1130" i="11"/>
  <c r="H1131" i="11"/>
  <c r="H1132" i="11"/>
  <c r="H1133" i="11"/>
  <c r="H1134" i="11"/>
  <c r="H1135" i="11"/>
  <c r="H1136" i="11"/>
  <c r="H1137" i="11"/>
  <c r="H1138" i="11"/>
  <c r="H1139" i="11"/>
  <c r="H1140" i="11"/>
  <c r="H1141" i="11"/>
  <c r="H1142" i="11"/>
  <c r="H1143" i="11"/>
  <c r="H1144" i="11"/>
  <c r="H1145" i="11"/>
  <c r="H1146" i="11"/>
  <c r="H1147" i="11"/>
  <c r="H1148" i="11"/>
  <c r="H1149" i="11"/>
  <c r="H1150" i="11"/>
  <c r="H1151" i="11"/>
  <c r="H1152" i="11"/>
  <c r="H1153" i="11"/>
  <c r="H1154" i="11"/>
  <c r="H1155" i="11"/>
  <c r="H1156" i="11"/>
  <c r="H1157" i="11"/>
  <c r="H1158" i="11"/>
  <c r="H1159" i="11"/>
  <c r="H1160" i="11"/>
  <c r="H1161" i="11"/>
  <c r="H1162" i="11"/>
  <c r="H1163" i="11"/>
  <c r="H1164" i="11"/>
  <c r="H1165" i="11"/>
  <c r="H1166" i="11"/>
  <c r="H1167" i="11"/>
  <c r="H1168" i="11"/>
  <c r="H1169" i="11"/>
  <c r="H1170" i="11"/>
  <c r="H1171" i="11"/>
  <c r="H1172" i="11"/>
  <c r="H1173" i="11"/>
  <c r="H1174" i="11"/>
  <c r="H1175" i="11"/>
  <c r="H1176" i="11"/>
  <c r="H1177" i="11"/>
  <c r="H1178" i="11"/>
  <c r="H1179" i="11"/>
  <c r="H1180" i="11"/>
  <c r="H1181" i="11"/>
  <c r="H1182" i="11"/>
  <c r="H1183" i="11"/>
  <c r="H1184" i="11"/>
  <c r="H1185" i="11"/>
  <c r="H1186" i="11"/>
  <c r="H1187" i="11"/>
  <c r="H1188" i="11"/>
  <c r="H1189" i="11"/>
  <c r="H1190" i="11"/>
  <c r="H1191" i="11"/>
  <c r="H1192" i="11"/>
  <c r="H1193" i="11"/>
  <c r="H1194" i="11"/>
  <c r="H1195" i="11"/>
  <c r="H1196" i="11"/>
  <c r="H1197" i="11"/>
  <c r="H1198" i="11"/>
  <c r="H1199" i="11"/>
  <c r="H1200" i="11"/>
  <c r="H1201" i="11"/>
  <c r="H1202" i="11"/>
  <c r="H1203" i="11"/>
  <c r="H1204" i="11"/>
  <c r="H1205" i="11"/>
  <c r="H1206" i="11"/>
  <c r="H1207" i="11"/>
  <c r="H1208" i="11"/>
  <c r="H1209" i="11"/>
  <c r="H1210" i="11"/>
  <c r="H1211" i="11"/>
  <c r="H1212" i="11"/>
  <c r="H1213" i="11"/>
  <c r="H1214" i="11"/>
  <c r="H1215" i="11"/>
  <c r="H1216" i="11"/>
  <c r="H1217" i="11"/>
  <c r="H1218" i="11"/>
  <c r="H1219" i="11"/>
  <c r="H1220" i="11"/>
  <c r="H1221" i="11"/>
  <c r="H1222" i="11"/>
  <c r="H1223" i="11"/>
  <c r="H1224" i="11"/>
  <c r="H1225" i="11"/>
  <c r="H1226" i="11"/>
  <c r="H1227" i="11"/>
  <c r="H1228" i="11"/>
  <c r="H1229" i="11"/>
  <c r="H1230" i="11"/>
  <c r="H1231" i="11"/>
  <c r="H1232" i="11"/>
  <c r="H1233" i="11"/>
  <c r="H1234" i="11"/>
  <c r="H1235" i="11"/>
  <c r="H1236" i="11"/>
  <c r="H1237" i="11"/>
  <c r="H1238" i="11"/>
  <c r="H1239" i="11"/>
  <c r="H1240" i="11"/>
  <c r="H1241" i="11"/>
  <c r="H1242" i="11"/>
  <c r="H1243" i="11"/>
  <c r="H1244" i="11"/>
  <c r="H1245" i="11"/>
  <c r="H1246" i="11"/>
  <c r="H1247" i="11"/>
  <c r="H1248" i="11"/>
  <c r="H1249" i="11"/>
  <c r="H1250" i="11"/>
  <c r="H1251" i="11"/>
  <c r="H1252" i="11"/>
  <c r="H1253" i="11"/>
  <c r="H1254" i="11"/>
  <c r="H1255" i="11"/>
  <c r="H1256" i="11"/>
  <c r="H1257" i="11"/>
  <c r="H1258" i="11"/>
  <c r="H1259" i="11"/>
  <c r="H1260" i="11"/>
  <c r="H1261" i="11"/>
  <c r="H1262" i="11"/>
  <c r="H1263" i="11"/>
  <c r="H1264" i="11"/>
  <c r="H1265" i="11"/>
  <c r="H1266" i="11"/>
  <c r="H1267" i="11"/>
  <c r="H1268" i="11"/>
  <c r="H1269" i="11"/>
  <c r="H1270" i="11"/>
  <c r="H1271" i="11"/>
  <c r="H1272" i="11"/>
  <c r="H1273" i="11"/>
  <c r="H1274" i="11"/>
  <c r="H1275" i="11"/>
  <c r="H1276" i="11"/>
  <c r="H1277" i="11"/>
  <c r="H1278" i="11"/>
  <c r="H1279" i="11"/>
  <c r="H1280" i="11"/>
  <c r="H1281" i="11"/>
  <c r="H1282" i="11"/>
  <c r="H1283" i="11"/>
  <c r="H1284" i="11"/>
  <c r="H1285" i="11"/>
  <c r="H1286" i="11"/>
  <c r="H1287" i="11"/>
  <c r="H1288" i="11"/>
  <c r="H1289" i="11"/>
  <c r="H1290" i="11"/>
  <c r="H1291" i="11"/>
  <c r="H1292" i="11"/>
  <c r="H1293" i="11"/>
  <c r="H1294" i="11"/>
  <c r="H1295" i="11"/>
  <c r="H1296" i="11"/>
  <c r="H1297" i="11"/>
  <c r="H1298" i="11"/>
  <c r="H1299" i="11"/>
  <c r="H1300" i="11"/>
  <c r="H1301" i="11"/>
  <c r="H1302" i="11"/>
  <c r="H1303" i="11"/>
  <c r="H1304" i="11"/>
  <c r="H1305" i="11"/>
  <c r="H1306" i="11"/>
  <c r="H1307" i="11"/>
  <c r="H1308" i="11"/>
  <c r="H1309" i="11"/>
  <c r="H1310" i="11"/>
  <c r="H1311" i="11"/>
  <c r="H1312" i="11"/>
  <c r="H1313" i="11"/>
  <c r="H1314" i="11"/>
  <c r="H1315" i="11"/>
  <c r="H1316" i="11"/>
  <c r="H1317" i="11"/>
  <c r="H1318" i="11"/>
  <c r="H1319" i="11"/>
  <c r="H1320" i="11"/>
  <c r="H1321" i="11"/>
  <c r="H1322" i="11"/>
  <c r="H1323" i="11"/>
  <c r="H1324" i="11"/>
  <c r="H1325" i="11"/>
  <c r="H1326" i="11"/>
  <c r="H1327" i="11"/>
  <c r="H1328" i="11"/>
  <c r="H1329" i="11"/>
  <c r="H1330" i="11"/>
  <c r="H1331" i="11"/>
  <c r="H1332" i="11"/>
  <c r="H1333" i="11"/>
  <c r="H1334" i="11"/>
  <c r="H1335" i="11"/>
  <c r="H1336" i="11"/>
  <c r="H1337" i="11"/>
  <c r="H1338" i="11"/>
  <c r="H1339" i="11"/>
  <c r="H1340" i="11"/>
  <c r="H1341" i="11"/>
  <c r="H1342" i="11"/>
  <c r="H1343" i="11"/>
  <c r="H1344" i="11"/>
  <c r="H1345" i="11"/>
  <c r="H1346" i="11"/>
  <c r="H1347" i="11"/>
  <c r="H1348" i="11"/>
  <c r="H1349" i="11"/>
  <c r="H1350" i="11"/>
  <c r="H1351" i="11"/>
  <c r="H1352" i="11"/>
  <c r="H1353" i="11"/>
  <c r="H1354" i="11"/>
  <c r="H1355" i="11"/>
  <c r="H1356" i="11"/>
  <c r="H1357" i="11"/>
  <c r="H1358" i="11"/>
  <c r="H1359" i="11"/>
  <c r="H1360" i="11"/>
  <c r="H1361" i="11"/>
  <c r="H1362" i="11"/>
  <c r="H1363" i="11"/>
  <c r="H1364" i="11"/>
  <c r="H1365" i="11"/>
  <c r="H1366" i="11"/>
  <c r="H1367" i="11"/>
  <c r="H1368" i="11"/>
  <c r="H1369" i="11"/>
  <c r="H1370" i="11"/>
  <c r="H1371" i="11"/>
  <c r="H1372" i="11"/>
  <c r="H1373" i="11"/>
  <c r="H1374" i="11"/>
  <c r="H1375" i="11"/>
  <c r="H1376" i="11"/>
  <c r="H1377" i="11"/>
  <c r="H1378" i="11"/>
  <c r="H1379" i="11"/>
  <c r="H1380" i="11"/>
  <c r="H1381" i="11"/>
  <c r="H1382" i="11"/>
  <c r="H1383" i="11"/>
  <c r="H1384" i="11"/>
  <c r="H1385" i="11"/>
  <c r="H1386" i="11"/>
  <c r="H1387" i="11"/>
  <c r="H1388" i="11"/>
  <c r="H1389" i="11"/>
  <c r="H1390" i="11"/>
  <c r="H1391" i="11"/>
  <c r="H1392" i="11"/>
  <c r="H1393" i="11"/>
  <c r="H1394" i="11"/>
  <c r="H1395" i="11"/>
  <c r="H1396" i="11"/>
  <c r="H1397" i="11"/>
  <c r="H1398" i="11"/>
  <c r="H1399" i="11"/>
  <c r="H1400" i="11"/>
  <c r="H1401" i="11"/>
  <c r="H1402" i="11"/>
  <c r="H1403" i="11"/>
  <c r="H1404" i="11"/>
  <c r="H1405" i="11"/>
  <c r="H1406" i="11"/>
  <c r="H1407" i="11"/>
  <c r="H1408" i="11"/>
  <c r="H1409" i="11"/>
  <c r="H1410" i="11"/>
  <c r="H1411" i="11"/>
  <c r="H1412" i="11"/>
  <c r="H1413" i="11"/>
  <c r="H1414" i="11"/>
  <c r="H1415" i="11"/>
  <c r="H1416" i="11"/>
  <c r="H1417" i="11"/>
  <c r="H1418" i="11"/>
  <c r="H1419" i="11"/>
  <c r="H1420" i="11"/>
  <c r="H1421" i="11"/>
  <c r="H1422" i="11"/>
  <c r="H1423" i="11"/>
  <c r="H1424" i="11"/>
  <c r="H1425" i="11"/>
  <c r="H1426" i="11"/>
  <c r="H1427" i="11"/>
  <c r="H1428" i="11"/>
  <c r="H1429" i="11"/>
  <c r="H1430" i="11"/>
  <c r="H1431" i="11"/>
  <c r="H1432" i="11"/>
  <c r="H1433" i="11"/>
  <c r="H1434" i="11"/>
  <c r="H1435" i="11"/>
  <c r="H1436" i="11"/>
  <c r="H1437" i="11"/>
  <c r="H1438" i="11"/>
  <c r="H1439" i="11"/>
  <c r="H1440" i="11"/>
  <c r="H1441" i="11"/>
  <c r="H1442" i="11"/>
  <c r="H1443" i="11"/>
  <c r="H1444" i="11"/>
  <c r="H1445" i="11"/>
  <c r="H1446" i="11"/>
  <c r="H1447" i="11"/>
  <c r="H1448" i="11"/>
  <c r="H1449" i="11"/>
  <c r="H1450" i="11"/>
  <c r="H1451" i="11"/>
  <c r="H1452" i="11"/>
  <c r="H1453" i="11"/>
  <c r="H1454" i="11"/>
  <c r="H1455" i="11"/>
  <c r="H1456" i="11"/>
  <c r="H1457" i="11"/>
  <c r="H1458" i="11"/>
  <c r="H1459" i="11"/>
  <c r="H1460" i="11"/>
  <c r="H1461" i="11"/>
  <c r="H1462" i="11"/>
  <c r="H1463" i="11"/>
  <c r="H1464" i="11"/>
  <c r="H1465" i="11"/>
  <c r="H1466" i="11"/>
  <c r="H1467" i="11"/>
  <c r="H1468" i="11"/>
  <c r="H1469" i="11"/>
  <c r="H1470" i="11"/>
  <c r="H1471" i="11"/>
  <c r="H1472" i="11"/>
  <c r="H1473" i="11"/>
  <c r="H1474" i="11"/>
  <c r="H1475" i="11"/>
  <c r="H1476" i="11"/>
  <c r="H1477" i="11"/>
  <c r="H1478" i="11"/>
  <c r="H1479" i="11"/>
  <c r="H1480" i="11"/>
  <c r="H1481" i="11"/>
  <c r="H1482" i="11"/>
  <c r="H1483" i="11"/>
  <c r="H1484" i="11"/>
  <c r="H1485" i="11"/>
  <c r="H1486" i="11"/>
  <c r="H1487" i="11"/>
  <c r="H1488" i="11"/>
  <c r="H1489" i="11"/>
  <c r="H1490" i="11"/>
  <c r="H1491" i="11"/>
  <c r="H1492" i="11"/>
  <c r="H1493" i="11"/>
  <c r="H1494" i="11"/>
  <c r="H1495" i="11"/>
  <c r="H1496" i="11"/>
  <c r="H1497" i="11"/>
  <c r="H1498" i="11"/>
  <c r="H1499" i="11"/>
  <c r="H1500" i="11"/>
  <c r="H1501" i="11"/>
  <c r="H1502" i="11"/>
  <c r="H1503" i="11"/>
  <c r="H1504" i="11"/>
  <c r="H1505" i="11"/>
  <c r="H1506" i="11"/>
  <c r="H1507" i="11"/>
  <c r="H1508" i="11"/>
  <c r="H1509" i="11"/>
  <c r="H1510" i="11"/>
  <c r="H1511" i="11"/>
  <c r="H1512" i="11"/>
  <c r="H1513" i="11"/>
  <c r="H1514" i="11"/>
  <c r="H1515" i="11"/>
  <c r="H1516" i="11"/>
  <c r="H1517" i="11"/>
  <c r="H1518" i="11"/>
  <c r="H1519" i="11"/>
  <c r="H1520" i="11"/>
  <c r="H1521" i="11"/>
  <c r="H1522" i="11"/>
  <c r="H1523" i="11"/>
  <c r="H1524" i="11"/>
  <c r="H1525" i="11"/>
  <c r="H1526" i="11"/>
  <c r="H1527" i="11"/>
  <c r="H1528" i="11"/>
  <c r="H1529" i="11"/>
  <c r="H1530" i="11"/>
  <c r="H1531" i="11"/>
  <c r="H1532" i="11"/>
  <c r="H1533" i="11"/>
  <c r="H1534" i="11"/>
  <c r="H1535" i="11"/>
  <c r="H1536" i="11"/>
  <c r="H1537" i="11"/>
  <c r="H1538" i="11"/>
  <c r="H1539" i="11"/>
  <c r="H1540" i="11"/>
  <c r="H1541" i="11"/>
  <c r="H1542" i="11"/>
  <c r="H1543" i="11"/>
  <c r="H1544" i="11"/>
  <c r="H1545" i="11"/>
  <c r="H1546" i="11"/>
  <c r="H1547" i="11"/>
  <c r="H1548" i="11"/>
  <c r="H1549" i="11"/>
  <c r="H1550" i="11"/>
  <c r="H1551" i="11"/>
  <c r="H1552" i="11"/>
  <c r="H1553" i="11"/>
  <c r="H1554" i="11"/>
  <c r="H1555" i="11"/>
  <c r="H1556" i="11"/>
  <c r="H1557" i="11"/>
  <c r="H1558" i="11"/>
  <c r="H1559" i="11"/>
  <c r="H1560" i="11"/>
  <c r="H1561" i="11"/>
  <c r="H1562" i="11"/>
  <c r="H1563" i="11"/>
  <c r="H1564" i="11"/>
  <c r="H1565" i="11"/>
  <c r="H1566" i="11"/>
  <c r="H1567" i="11"/>
  <c r="H1568" i="11"/>
  <c r="H1569" i="11"/>
  <c r="H1570" i="11"/>
  <c r="H1571" i="11"/>
  <c r="H1572" i="11"/>
  <c r="H1573" i="11"/>
  <c r="H1574" i="11"/>
  <c r="H1575" i="11"/>
  <c r="H1576" i="11"/>
  <c r="H1577" i="11"/>
  <c r="H1578" i="11"/>
  <c r="H1579" i="11"/>
  <c r="H1580" i="11"/>
  <c r="H1581" i="11"/>
  <c r="H1582" i="11"/>
  <c r="H1583" i="11"/>
  <c r="H1584" i="11"/>
  <c r="H1585" i="11"/>
  <c r="H1586" i="11"/>
  <c r="H1587" i="11"/>
  <c r="H1588" i="11"/>
  <c r="H1589" i="11"/>
  <c r="H1590" i="11"/>
  <c r="H1591" i="11"/>
  <c r="H1592" i="11"/>
  <c r="H1593" i="11"/>
  <c r="H1594" i="11"/>
  <c r="H1595" i="11"/>
  <c r="H1596" i="11"/>
  <c r="H1597" i="11"/>
  <c r="H1598" i="11"/>
  <c r="H1599" i="11"/>
  <c r="H1600" i="11"/>
  <c r="H1601" i="11"/>
  <c r="H1602" i="11"/>
  <c r="H1603" i="11"/>
  <c r="H1604" i="11"/>
  <c r="H1605" i="11"/>
  <c r="H1606" i="11"/>
  <c r="H1607" i="11"/>
  <c r="H1608" i="11"/>
  <c r="H1609" i="11"/>
  <c r="H1610" i="11"/>
  <c r="H1611" i="11"/>
  <c r="H1612" i="11"/>
  <c r="H1613" i="11"/>
  <c r="H1614" i="11"/>
  <c r="H1615" i="11"/>
  <c r="H1616" i="11"/>
  <c r="H1617" i="11"/>
  <c r="H1618" i="11"/>
  <c r="H1619" i="11"/>
  <c r="H1620" i="11"/>
  <c r="H1621" i="11"/>
  <c r="H1622" i="11"/>
  <c r="H1623" i="11"/>
  <c r="H1624" i="11"/>
  <c r="H1625" i="11"/>
  <c r="H1626" i="11"/>
  <c r="H1627" i="11"/>
  <c r="H1628" i="11"/>
  <c r="H1629" i="11"/>
  <c r="H1630" i="11"/>
  <c r="H1631" i="11"/>
  <c r="H1632" i="11"/>
  <c r="H1633" i="11"/>
  <c r="H1634" i="11"/>
  <c r="H1635" i="11"/>
  <c r="H1636" i="11"/>
  <c r="H1637" i="11"/>
  <c r="H1638" i="11"/>
  <c r="H1639" i="11"/>
  <c r="H1640" i="11"/>
  <c r="H1641" i="11"/>
  <c r="H1642" i="11"/>
  <c r="H1643" i="11"/>
  <c r="H1644" i="11"/>
  <c r="H1645" i="11"/>
  <c r="H1646" i="11"/>
  <c r="H1647" i="11"/>
  <c r="H1648" i="11"/>
  <c r="H1649" i="11"/>
  <c r="H1650" i="11"/>
  <c r="H1651" i="11"/>
  <c r="H1652" i="11"/>
  <c r="H1653" i="11"/>
  <c r="H1654" i="11"/>
  <c r="H1655" i="11"/>
  <c r="H1656" i="11"/>
  <c r="H1657" i="11"/>
  <c r="H1658" i="11"/>
  <c r="H1659" i="11"/>
  <c r="H1660" i="11"/>
  <c r="H1661" i="11"/>
  <c r="H1662" i="11"/>
  <c r="H1663" i="11"/>
  <c r="H1664" i="11"/>
  <c r="H1665" i="11"/>
  <c r="H1666" i="11"/>
  <c r="H1667" i="11"/>
  <c r="H1668" i="11"/>
  <c r="H1669" i="11"/>
  <c r="H1670" i="11"/>
  <c r="H1671" i="11"/>
  <c r="H1672" i="11"/>
  <c r="H1673" i="11"/>
  <c r="H1674" i="11"/>
  <c r="H1675" i="11"/>
  <c r="H1676" i="11"/>
  <c r="H1677" i="11"/>
  <c r="H1678" i="11"/>
  <c r="H1679" i="11"/>
  <c r="H1680" i="11"/>
  <c r="H1681" i="11"/>
  <c r="H1682" i="11"/>
  <c r="H1683" i="11"/>
  <c r="H1684" i="11"/>
  <c r="H1685" i="11"/>
  <c r="H1686" i="11"/>
  <c r="H1687" i="11"/>
  <c r="H1688" i="11"/>
  <c r="H1689" i="11"/>
  <c r="H1690" i="11"/>
  <c r="H1691" i="11"/>
  <c r="H1692" i="11"/>
  <c r="H1693" i="11"/>
  <c r="H1694" i="11"/>
  <c r="H1695" i="11"/>
  <c r="H1696" i="11"/>
  <c r="H1697" i="11"/>
  <c r="H1698" i="11"/>
  <c r="H1699" i="11"/>
  <c r="H1700" i="11"/>
  <c r="H1701" i="11"/>
  <c r="H1702" i="11"/>
  <c r="H1703" i="11"/>
  <c r="H1704" i="11"/>
  <c r="H1705" i="11"/>
  <c r="H1706" i="11"/>
  <c r="H1707" i="11"/>
  <c r="H1708" i="11"/>
  <c r="H1709" i="11"/>
  <c r="H1710" i="11"/>
  <c r="H1711" i="11"/>
  <c r="H1712" i="11"/>
  <c r="H1713" i="11"/>
  <c r="H1714" i="11"/>
  <c r="H1715" i="11"/>
  <c r="H1716" i="11"/>
  <c r="H1717" i="11"/>
  <c r="H1718" i="11"/>
  <c r="H1719" i="11"/>
  <c r="H1720" i="11"/>
  <c r="H1721" i="11"/>
  <c r="H1722" i="11"/>
  <c r="H1723" i="11"/>
  <c r="H1724" i="11"/>
  <c r="H1725" i="11"/>
  <c r="H1726" i="11"/>
  <c r="H1727" i="11"/>
  <c r="H1728" i="11"/>
  <c r="H1729" i="11"/>
  <c r="H1730" i="11"/>
  <c r="H1731" i="11"/>
  <c r="H1732" i="11"/>
  <c r="H1733" i="11"/>
  <c r="H1734" i="11"/>
  <c r="H1735" i="11"/>
  <c r="H1736" i="11"/>
  <c r="H1737" i="11"/>
  <c r="H1738" i="11"/>
  <c r="H1739" i="11"/>
  <c r="H1740" i="11"/>
  <c r="H1741" i="11"/>
  <c r="H1742" i="11"/>
  <c r="H1743" i="11"/>
  <c r="H1744" i="11"/>
  <c r="H1745" i="11"/>
  <c r="H1746" i="11"/>
  <c r="H1747" i="11"/>
  <c r="H1748" i="11"/>
  <c r="H1749" i="11"/>
  <c r="H1750" i="11"/>
  <c r="H1751" i="11"/>
  <c r="H1752" i="11"/>
  <c r="H1753" i="11"/>
  <c r="H1754" i="11"/>
  <c r="H1755" i="11"/>
  <c r="H1756" i="11"/>
  <c r="H1757" i="11"/>
  <c r="H1758" i="11"/>
  <c r="H1759" i="11"/>
  <c r="H1760" i="11"/>
  <c r="H1761" i="11"/>
  <c r="H1762" i="11"/>
  <c r="H1763" i="11"/>
  <c r="H1764" i="11"/>
  <c r="H1765" i="11"/>
  <c r="H1766" i="11"/>
  <c r="H1767" i="11"/>
  <c r="H1768" i="11"/>
  <c r="H1769" i="11"/>
  <c r="H1770" i="11"/>
  <c r="H1771" i="11"/>
  <c r="H1772" i="11"/>
  <c r="H1773" i="11"/>
  <c r="H1774" i="11"/>
  <c r="H1775" i="11"/>
  <c r="H1776" i="11"/>
  <c r="H1777" i="11"/>
  <c r="H1778" i="11"/>
  <c r="H1779" i="11"/>
  <c r="H1780" i="11"/>
  <c r="H1781" i="11"/>
  <c r="H1782" i="11"/>
  <c r="H1783" i="11"/>
  <c r="H1784" i="11"/>
  <c r="H1785" i="11"/>
  <c r="H1786" i="11"/>
  <c r="H1787" i="11"/>
  <c r="H1788" i="11"/>
  <c r="H1789" i="11"/>
  <c r="H1790" i="11"/>
  <c r="H1791" i="11"/>
  <c r="H1792" i="11"/>
  <c r="H1793" i="11"/>
  <c r="H1794" i="11"/>
  <c r="H1795" i="11"/>
  <c r="H1796" i="11"/>
  <c r="H1797" i="11"/>
  <c r="H1798" i="11"/>
  <c r="H1799" i="11"/>
  <c r="H1800" i="11"/>
  <c r="H1801" i="11"/>
  <c r="D14" i="2" l="1"/>
  <c r="L14" i="2"/>
  <c r="K10" i="2"/>
  <c r="DI317" i="6"/>
  <c r="DI318" i="6" s="1"/>
  <c r="DH317" i="6"/>
  <c r="DG317" i="6"/>
  <c r="DG318" i="6" s="1"/>
  <c r="DF317" i="6"/>
  <c r="DE317" i="6"/>
  <c r="DD317" i="6"/>
  <c r="DC317" i="6"/>
  <c r="DB317" i="6"/>
  <c r="DB318" i="6" s="1"/>
  <c r="DA317" i="6"/>
  <c r="DA318" i="6" s="1"/>
  <c r="CZ317" i="6"/>
  <c r="CZ318" i="6" s="1"/>
  <c r="DH318" i="6"/>
  <c r="DF318" i="6"/>
  <c r="DE318" i="6"/>
  <c r="DD318" i="6"/>
  <c r="DC318" i="6"/>
  <c r="J43" i="2" l="1"/>
  <c r="G43" i="2"/>
  <c r="I43" i="2"/>
  <c r="H43" i="2"/>
  <c r="F10" i="2"/>
  <c r="F43" i="2"/>
  <c r="E43" i="2"/>
  <c r="D43" i="2"/>
  <c r="E8" i="2"/>
  <c r="I8" i="2"/>
  <c r="J10" i="2"/>
  <c r="F8" i="2"/>
  <c r="G10" i="2"/>
  <c r="H14" i="2"/>
  <c r="I13" i="2"/>
  <c r="K14" i="2"/>
  <c r="J14" i="2"/>
  <c r="D13" i="2"/>
  <c r="G13" i="2"/>
  <c r="L13" i="2"/>
  <c r="K8" i="2"/>
  <c r="D8" i="2"/>
  <c r="H13" i="2"/>
  <c r="F14" i="2"/>
  <c r="D33" i="2"/>
  <c r="L8" i="2"/>
  <c r="E10" i="2"/>
  <c r="E14" i="2"/>
  <c r="F13" i="2"/>
  <c r="G8" i="2"/>
  <c r="H10" i="2"/>
  <c r="I14" i="2"/>
  <c r="G14" i="2"/>
  <c r="J8" i="2"/>
  <c r="L10" i="2"/>
  <c r="E13" i="2"/>
  <c r="H8" i="2"/>
  <c r="K13" i="2"/>
  <c r="K27" i="2" s="1"/>
  <c r="J13" i="2"/>
  <c r="I10" i="2"/>
  <c r="I15" i="2" s="1"/>
  <c r="D10" i="2"/>
  <c r="L27" i="2" l="1"/>
  <c r="D40" i="2"/>
  <c r="D27" i="2"/>
  <c r="E27" i="2"/>
  <c r="E40" i="2"/>
  <c r="I27" i="2"/>
  <c r="G40" i="2"/>
  <c r="G27" i="2"/>
  <c r="J27" i="2"/>
  <c r="H40" i="2"/>
  <c r="H27" i="2"/>
  <c r="F40" i="2"/>
  <c r="F27" i="2"/>
  <c r="F15" i="2"/>
  <c r="K15" i="2"/>
  <c r="D42" i="2"/>
  <c r="G15" i="2"/>
  <c r="J15" i="2"/>
  <c r="L15" i="2"/>
  <c r="D15" i="2"/>
  <c r="H15" i="2"/>
  <c r="E15" i="2"/>
  <c r="V317" i="6"/>
  <c r="U317" i="6"/>
  <c r="U318" i="6" s="1"/>
  <c r="T317" i="6"/>
  <c r="S317" i="6"/>
  <c r="R317" i="6"/>
  <c r="Q317" i="6"/>
  <c r="Q318" i="6" s="1"/>
  <c r="P317" i="6"/>
  <c r="P318" i="6" s="1"/>
  <c r="O317" i="6"/>
  <c r="O318" i="6" s="1"/>
  <c r="N317" i="6"/>
  <c r="FG317" i="6"/>
  <c r="FG318" i="6" s="1"/>
  <c r="FF317" i="6"/>
  <c r="FE317" i="6"/>
  <c r="FD317" i="6"/>
  <c r="FC317" i="6"/>
  <c r="FC318" i="6" s="1"/>
  <c r="FB317" i="6"/>
  <c r="FB318" i="6" s="1"/>
  <c r="FA317" i="6"/>
  <c r="FA318" i="6" s="1"/>
  <c r="EZ317" i="6"/>
  <c r="EY317" i="6"/>
  <c r="EY318" i="6" s="1"/>
  <c r="EX317" i="6"/>
  <c r="CO317" i="6"/>
  <c r="CN317" i="6"/>
  <c r="CN318" i="6" s="1"/>
  <c r="CM317" i="6"/>
  <c r="CM318" i="6" s="1"/>
  <c r="CL317" i="6"/>
  <c r="CL318" i="6" s="1"/>
  <c r="CK317" i="6"/>
  <c r="CK318" i="6" s="1"/>
  <c r="CJ317" i="6"/>
  <c r="CI317" i="6"/>
  <c r="CI318" i="6" s="1"/>
  <c r="CH317" i="6"/>
  <c r="CG317" i="6"/>
  <c r="CF317" i="6"/>
  <c r="CF318" i="6" s="1"/>
  <c r="AQ317" i="6"/>
  <c r="AQ318" i="6" s="1"/>
  <c r="AP317" i="6"/>
  <c r="AO317" i="6"/>
  <c r="AO318" i="6" s="1"/>
  <c r="AN317" i="6"/>
  <c r="AM317" i="6"/>
  <c r="AM318" i="6" s="1"/>
  <c r="AL317" i="6"/>
  <c r="AK317" i="6"/>
  <c r="AJ317" i="6"/>
  <c r="AJ318" i="6" s="1"/>
  <c r="AI317" i="6"/>
  <c r="AI318" i="6" s="1"/>
  <c r="AH317" i="6"/>
  <c r="AH318" i="6" s="1"/>
  <c r="EM317" i="6"/>
  <c r="EM318" i="6" s="1"/>
  <c r="EL317" i="6"/>
  <c r="EK317" i="6"/>
  <c r="EK318" i="6" s="1"/>
  <c r="EJ317" i="6"/>
  <c r="EI317" i="6"/>
  <c r="EH317" i="6"/>
  <c r="EH318" i="6" s="1"/>
  <c r="EG317" i="6"/>
  <c r="EG318" i="6" s="1"/>
  <c r="EF317" i="6"/>
  <c r="EF318" i="6" s="1"/>
  <c r="EE317" i="6"/>
  <c r="EE318" i="6" s="1"/>
  <c r="ED317" i="6"/>
  <c r="BA317" i="6"/>
  <c r="BA318" i="6" s="1"/>
  <c r="AZ317" i="6"/>
  <c r="AY317" i="6"/>
  <c r="AX317" i="6"/>
  <c r="AX318" i="6" s="1"/>
  <c r="AW317" i="6"/>
  <c r="AW318" i="6" s="1"/>
  <c r="AV317" i="6"/>
  <c r="AV318" i="6" s="1"/>
  <c r="AU317" i="6"/>
  <c r="AU318" i="6" s="1"/>
  <c r="AT317" i="6"/>
  <c r="AS317" i="6"/>
  <c r="AS318" i="6" s="1"/>
  <c r="AR317" i="6"/>
  <c r="FQ317" i="6"/>
  <c r="FP317" i="6"/>
  <c r="FP318" i="6" s="1"/>
  <c r="FO317" i="6"/>
  <c r="FO318" i="6" s="1"/>
  <c r="FN317" i="6"/>
  <c r="FN318" i="6" s="1"/>
  <c r="FM317" i="6"/>
  <c r="FM318" i="6" s="1"/>
  <c r="FL317" i="6"/>
  <c r="FK317" i="6"/>
  <c r="FK318" i="6" s="1"/>
  <c r="FJ317" i="6"/>
  <c r="FI317" i="6"/>
  <c r="FH317" i="6"/>
  <c r="FH318" i="6" s="1"/>
  <c r="BK317" i="6"/>
  <c r="BK318" i="6" s="1"/>
  <c r="BJ317" i="6"/>
  <c r="BJ318" i="6" s="1"/>
  <c r="BI317" i="6"/>
  <c r="BI318" i="6" s="1"/>
  <c r="BH317" i="6"/>
  <c r="BG317" i="6"/>
  <c r="BG318" i="6" s="1"/>
  <c r="BF317" i="6"/>
  <c r="BE317" i="6"/>
  <c r="BD317" i="6"/>
  <c r="BD318" i="6" s="1"/>
  <c r="BC317" i="6"/>
  <c r="BC318" i="6" s="1"/>
  <c r="BB317" i="6"/>
  <c r="BB318" i="6" s="1"/>
  <c r="BU317" i="6"/>
  <c r="BU318" i="6" s="1"/>
  <c r="BT317" i="6"/>
  <c r="BS317" i="6"/>
  <c r="BS318" i="6" s="1"/>
  <c r="BR317" i="6"/>
  <c r="BQ317" i="6"/>
  <c r="BP317" i="6"/>
  <c r="BP318" i="6" s="1"/>
  <c r="BO317" i="6"/>
  <c r="BO318" i="6" s="1"/>
  <c r="BN317" i="6"/>
  <c r="BN318" i="6" s="1"/>
  <c r="BM317" i="6"/>
  <c r="BM318" i="6" s="1"/>
  <c r="BL317" i="6"/>
  <c r="DS317" i="6"/>
  <c r="DS318" i="6" s="1"/>
  <c r="DR317" i="6"/>
  <c r="DQ317" i="6"/>
  <c r="DP317" i="6"/>
  <c r="DP318" i="6" s="1"/>
  <c r="DO317" i="6"/>
  <c r="DO318" i="6" s="1"/>
  <c r="DN317" i="6"/>
  <c r="DN318" i="6" s="1"/>
  <c r="DM317" i="6"/>
  <c r="DM318" i="6" s="1"/>
  <c r="DL317" i="6"/>
  <c r="DK317" i="6"/>
  <c r="DK318" i="6" s="1"/>
  <c r="DJ317" i="6"/>
  <c r="AG317" i="6"/>
  <c r="AF317" i="6"/>
  <c r="AF318" i="6" s="1"/>
  <c r="AE317" i="6"/>
  <c r="AE318" i="6" s="1"/>
  <c r="AD317" i="6"/>
  <c r="AD318" i="6" s="1"/>
  <c r="AC317" i="6"/>
  <c r="AC318" i="6" s="1"/>
  <c r="AB317" i="6"/>
  <c r="AA317" i="6"/>
  <c r="Z317" i="6"/>
  <c r="Z318" i="6" s="1"/>
  <c r="Y317" i="6"/>
  <c r="X317" i="6"/>
  <c r="X318" i="6" s="1"/>
  <c r="CE317" i="6"/>
  <c r="CE318" i="6" s="1"/>
  <c r="CD317" i="6"/>
  <c r="CD318" i="6" s="1"/>
  <c r="CC317" i="6"/>
  <c r="CC318" i="6" s="1"/>
  <c r="CB317" i="6"/>
  <c r="CA317" i="6"/>
  <c r="CA318" i="6" s="1"/>
  <c r="BZ317" i="6"/>
  <c r="BZ318" i="6" s="1"/>
  <c r="BY317" i="6"/>
  <c r="BX317" i="6"/>
  <c r="BX318" i="6" s="1"/>
  <c r="BW317" i="6"/>
  <c r="BW318" i="6" s="1"/>
  <c r="BV317" i="6"/>
  <c r="EW317" i="6"/>
  <c r="EW318" i="6" s="1"/>
  <c r="EV317" i="6"/>
  <c r="EU317" i="6"/>
  <c r="EU318" i="6" s="1"/>
  <c r="ET317" i="6"/>
  <c r="ET318" i="6" s="1"/>
  <c r="ES317" i="6"/>
  <c r="ER317" i="6"/>
  <c r="ER318" i="6" s="1"/>
  <c r="EQ317" i="6"/>
  <c r="EQ318" i="6" s="1"/>
  <c r="EP317" i="6"/>
  <c r="EP318" i="6" s="1"/>
  <c r="EO317" i="6"/>
  <c r="EO318" i="6" s="1"/>
  <c r="EN317" i="6"/>
  <c r="CY317" i="6"/>
  <c r="CY318" i="6" s="1"/>
  <c r="CX317" i="6"/>
  <c r="CX318" i="6" s="1"/>
  <c r="CW317" i="6"/>
  <c r="CV317" i="6"/>
  <c r="CV318" i="6" s="1"/>
  <c r="CU317" i="6"/>
  <c r="CU318" i="6" s="1"/>
  <c r="CT317" i="6"/>
  <c r="CT318" i="6" s="1"/>
  <c r="CS317" i="6"/>
  <c r="CS318" i="6" s="1"/>
  <c r="CR317" i="6"/>
  <c r="CQ317" i="6"/>
  <c r="CQ318" i="6" s="1"/>
  <c r="CP317" i="6"/>
  <c r="CP318" i="6" s="1"/>
  <c r="EC317" i="6"/>
  <c r="EB317" i="6"/>
  <c r="EB318" i="6" s="1"/>
  <c r="EA317" i="6"/>
  <c r="EA318" i="6" s="1"/>
  <c r="DZ317" i="6"/>
  <c r="DZ318" i="6" s="1"/>
  <c r="DY317" i="6"/>
  <c r="DX317" i="6"/>
  <c r="DW317" i="6"/>
  <c r="DW318" i="6" s="1"/>
  <c r="DV317" i="6"/>
  <c r="DV318" i="6" s="1"/>
  <c r="DU317" i="6"/>
  <c r="DT317" i="6"/>
  <c r="DT318" i="6" s="1"/>
  <c r="M317" i="6"/>
  <c r="M318" i="6" s="1"/>
  <c r="L317" i="6"/>
  <c r="L318" i="6" s="1"/>
  <c r="K317" i="6"/>
  <c r="K318" i="6" s="1"/>
  <c r="J317" i="6"/>
  <c r="I317" i="6"/>
  <c r="I318" i="6" s="1"/>
  <c r="H317" i="6"/>
  <c r="H318" i="6" s="1"/>
  <c r="G317" i="6"/>
  <c r="F317" i="6"/>
  <c r="F318" i="6" s="1"/>
  <c r="E317" i="6"/>
  <c r="E318" i="6" s="1"/>
  <c r="D317" i="6"/>
  <c r="D318" i="6" s="1"/>
  <c r="V318" i="6"/>
  <c r="T318" i="6"/>
  <c r="S318" i="6"/>
  <c r="R318" i="6"/>
  <c r="N318" i="6"/>
  <c r="FF318" i="6"/>
  <c r="FE318" i="6"/>
  <c r="FD318" i="6"/>
  <c r="EZ318" i="6"/>
  <c r="EX318" i="6"/>
  <c r="CO318" i="6"/>
  <c r="CJ318" i="6"/>
  <c r="CH318" i="6"/>
  <c r="CG318" i="6"/>
  <c r="AP318" i="6"/>
  <c r="AN318" i="6"/>
  <c r="AL318" i="6"/>
  <c r="AK318" i="6"/>
  <c r="EL318" i="6"/>
  <c r="EJ318" i="6"/>
  <c r="EI318" i="6"/>
  <c r="ED318" i="6"/>
  <c r="AZ318" i="6"/>
  <c r="AY318" i="6"/>
  <c r="AT318" i="6"/>
  <c r="AR318" i="6"/>
  <c r="FQ318" i="6"/>
  <c r="FL318" i="6"/>
  <c r="FJ318" i="6"/>
  <c r="FI318" i="6"/>
  <c r="BH318" i="6"/>
  <c r="BF318" i="6"/>
  <c r="BE318" i="6"/>
  <c r="BT318" i="6"/>
  <c r="BR318" i="6"/>
  <c r="BQ318" i="6"/>
  <c r="BL318" i="6"/>
  <c r="DR318" i="6"/>
  <c r="DQ318" i="6"/>
  <c r="DL318" i="6"/>
  <c r="DJ318" i="6"/>
  <c r="AG318" i="6"/>
  <c r="AB318" i="6"/>
  <c r="AA318" i="6"/>
  <c r="Y318" i="6"/>
  <c r="CB318" i="6"/>
  <c r="BY318" i="6"/>
  <c r="BV318" i="6"/>
  <c r="EV318" i="6"/>
  <c r="ES318" i="6"/>
  <c r="EN318" i="6"/>
  <c r="CW318" i="6"/>
  <c r="CR318" i="6"/>
  <c r="EC318" i="6"/>
  <c r="DY318" i="6"/>
  <c r="DX318" i="6"/>
  <c r="DU318" i="6"/>
  <c r="J318" i="6"/>
  <c r="G318" i="6"/>
  <c r="W317" i="6"/>
  <c r="W318" i="6" s="1"/>
  <c r="C30" i="2" l="1"/>
  <c r="C38" i="2"/>
  <c r="C25" i="2"/>
  <c r="C3" i="2"/>
  <c r="C40" i="1"/>
  <c r="C33" i="1"/>
  <c r="C25" i="1"/>
  <c r="G25" i="1"/>
  <c r="G8" i="1"/>
  <c r="C8" i="1"/>
  <c r="N1" i="2" l="1"/>
  <c r="G42" i="2" l="1"/>
  <c r="I29" i="2"/>
  <c r="K29" i="2"/>
  <c r="E42" i="2"/>
  <c r="H42" i="2"/>
  <c r="F42" i="2"/>
  <c r="H41" i="2"/>
  <c r="D41" i="2"/>
  <c r="E41" i="2"/>
  <c r="L29" i="2"/>
  <c r="F41" i="2"/>
  <c r="G41" i="2"/>
  <c r="K34" i="2"/>
  <c r="H29" i="2"/>
  <c r="G32" i="2"/>
  <c r="F34" i="2"/>
  <c r="D29" i="2"/>
  <c r="E29" i="2"/>
  <c r="D32" i="2"/>
  <c r="L32" i="2"/>
  <c r="K33" i="2"/>
  <c r="F29" i="2"/>
  <c r="G29" i="2"/>
  <c r="F33" i="2"/>
  <c r="D34" i="2"/>
  <c r="L34" i="2"/>
  <c r="J28" i="2"/>
  <c r="H32" i="2"/>
  <c r="G33" i="2"/>
  <c r="I28" i="2"/>
  <c r="E34" i="2"/>
  <c r="K28" i="2"/>
  <c r="J29" i="2"/>
  <c r="I32" i="2"/>
  <c r="H33" i="2"/>
  <c r="H34" i="2"/>
  <c r="D28" i="2"/>
  <c r="J32" i="2"/>
  <c r="I33" i="2"/>
  <c r="L28" i="2"/>
  <c r="G34" i="2"/>
  <c r="E28" i="2"/>
  <c r="K32" i="2"/>
  <c r="J33" i="2"/>
  <c r="F28" i="2"/>
  <c r="I34" i="2"/>
  <c r="E32" i="2"/>
  <c r="L33" i="2"/>
  <c r="G28" i="2"/>
  <c r="J34" i="2"/>
  <c r="H28" i="2"/>
  <c r="F32" i="2"/>
  <c r="E33" i="2"/>
  <c r="C20" i="2" l="1"/>
  <c r="C22" i="2"/>
  <c r="C21" i="2" l="1"/>
  <c r="D38" i="2"/>
  <c r="E38" i="2" s="1"/>
  <c r="F38" i="2" s="1"/>
  <c r="G38" i="2" s="1"/>
  <c r="H38" i="2" s="1"/>
  <c r="I38" i="2" s="1"/>
  <c r="J38" i="2" s="1"/>
  <c r="K38" i="2" s="1"/>
  <c r="L38" i="2" s="1"/>
  <c r="G9" i="1" l="1"/>
  <c r="C6" i="2" s="1"/>
  <c r="D25" i="2"/>
  <c r="E25" i="2" s="1"/>
  <c r="F25" i="2" s="1"/>
  <c r="G25" i="2" s="1"/>
  <c r="H25" i="2" s="1"/>
  <c r="I25" i="2" s="1"/>
  <c r="J25" i="2" s="1"/>
  <c r="K25" i="2" s="1"/>
  <c r="L25" i="2" s="1"/>
  <c r="D3" i="2"/>
  <c r="G31" i="1"/>
  <c r="C17" i="2" s="1"/>
  <c r="G26" i="1"/>
  <c r="C18" i="2" s="1"/>
  <c r="C34" i="1"/>
  <c r="C12" i="2" s="1"/>
  <c r="C26" i="1"/>
  <c r="C11" i="2" s="1"/>
  <c r="C13" i="1"/>
  <c r="C9" i="1" s="1"/>
  <c r="C5" i="2" s="1"/>
  <c r="C33" i="2" l="1"/>
  <c r="E3" i="2"/>
  <c r="D31" i="2"/>
  <c r="C31" i="2"/>
  <c r="C32" i="2"/>
  <c r="C34" i="2"/>
  <c r="C43" i="2" s="1"/>
  <c r="C35" i="2"/>
  <c r="C13" i="2"/>
  <c r="C9" i="2"/>
  <c r="C10" i="2" s="1"/>
  <c r="C8" i="2"/>
  <c r="F3" i="2" l="1"/>
  <c r="E31" i="2"/>
  <c r="E19" i="2"/>
  <c r="D35" i="2"/>
  <c r="D30" i="2"/>
  <c r="C14" i="2"/>
  <c r="C29" i="2" s="1"/>
  <c r="C42" i="2" s="1"/>
  <c r="E30" i="2" l="1"/>
  <c r="E35" i="2"/>
  <c r="G3" i="2"/>
  <c r="F31" i="2"/>
  <c r="F19" i="2"/>
  <c r="C28" i="2"/>
  <c r="C41" i="2" s="1"/>
  <c r="C15" i="2"/>
  <c r="F35" i="2" l="1"/>
  <c r="F30" i="2"/>
  <c r="H3" i="2"/>
  <c r="G31" i="2"/>
  <c r="G19" i="2"/>
  <c r="G30" i="2" l="1"/>
  <c r="G35" i="2"/>
  <c r="I3" i="2"/>
  <c r="H31" i="2"/>
  <c r="H19" i="2"/>
  <c r="H30" i="2" l="1"/>
  <c r="H35" i="2"/>
  <c r="J3" i="2"/>
  <c r="K3" i="2" s="1"/>
  <c r="L3" i="2" s="1"/>
  <c r="I31" i="2"/>
  <c r="I19" i="2"/>
  <c r="I30" i="2" l="1"/>
  <c r="I35" i="2"/>
</calcChain>
</file>

<file path=xl/sharedStrings.xml><?xml version="1.0" encoding="utf-8"?>
<sst xmlns="http://schemas.openxmlformats.org/spreadsheetml/2006/main" count="10012" uniqueCount="485">
  <si>
    <t>Charges</t>
  </si>
  <si>
    <t>Autorités et personnel</t>
  </si>
  <si>
    <t>Biens, services, marchandises</t>
  </si>
  <si>
    <t>Intérêts passifs</t>
  </si>
  <si>
    <t>Amortissements</t>
  </si>
  <si>
    <t>Amortissements du patrimoine financier</t>
  </si>
  <si>
    <t>Amortissements obligatoires du patrimoine administratif</t>
  </si>
  <si>
    <t>Autres amortissements du patrimoine administratif</t>
  </si>
  <si>
    <t>Amortissement du découvert</t>
  </si>
  <si>
    <t>Aides et subventions</t>
  </si>
  <si>
    <t>Imputations internes</t>
  </si>
  <si>
    <t>Produits</t>
  </si>
  <si>
    <t>Impôts</t>
  </si>
  <si>
    <t>Patentes, concessions</t>
  </si>
  <si>
    <t>Revenus du patrimoine</t>
  </si>
  <si>
    <t>Revenus des capitaux du patrimoine financier</t>
  </si>
  <si>
    <t>Taxes, émoluments, produits des ventes</t>
  </si>
  <si>
    <t>Parts à des recettes cantonales</t>
  </si>
  <si>
    <t>Autres participations et subventions</t>
  </si>
  <si>
    <t>Charges par nature</t>
  </si>
  <si>
    <t>Revenus par nature</t>
  </si>
  <si>
    <t>à saisir</t>
  </si>
  <si>
    <t>Attributions aux fonds et aux fin. spéciaux</t>
  </si>
  <si>
    <t>Participations et remboursements 
de collectivités publiques</t>
  </si>
  <si>
    <t>Remboursements, participations et
subventions à des collectivités publiques</t>
  </si>
  <si>
    <t>Dépenses d'investissement</t>
  </si>
  <si>
    <t>Dépenses</t>
  </si>
  <si>
    <t>Investissements</t>
  </si>
  <si>
    <t>Prêts et participations permanentes</t>
  </si>
  <si>
    <t>Subventions d'investissement</t>
  </si>
  <si>
    <t>Autres investissements</t>
  </si>
  <si>
    <t>Recettes d'investissement</t>
  </si>
  <si>
    <t>Recettes</t>
  </si>
  <si>
    <t>Subventions</t>
  </si>
  <si>
    <t>Transferts au patrimoine financier</t>
  </si>
  <si>
    <t>Participations de tiers</t>
  </si>
  <si>
    <t>Remboursement de prêts et de participations</t>
  </si>
  <si>
    <t>Bilan</t>
  </si>
  <si>
    <t>Patrimoine financier</t>
  </si>
  <si>
    <t>Engagements</t>
  </si>
  <si>
    <t>Disponibilités</t>
  </si>
  <si>
    <t>Débiteurs et comptes courants</t>
  </si>
  <si>
    <t>Placements du patrimoine financier</t>
  </si>
  <si>
    <t>Actifs transitoires</t>
  </si>
  <si>
    <t>Engagements courants</t>
  </si>
  <si>
    <t>Dettes à court terme</t>
  </si>
  <si>
    <t>Emprunts à moyen et long terme</t>
  </si>
  <si>
    <t>Engagements envers des propres 
établissements et fonds</t>
  </si>
  <si>
    <t>Passifs transitoires</t>
  </si>
  <si>
    <t>Revenus courants (RC)</t>
  </si>
  <si>
    <t>4-48-49</t>
  </si>
  <si>
    <t>E-PF</t>
  </si>
  <si>
    <t>921+922+923</t>
  </si>
  <si>
    <t>Calculé</t>
  </si>
  <si>
    <t>Marge d'autofinancement (MA)</t>
  </si>
  <si>
    <t>Chiffres basés sur les comptes déposés les années précédentes (source: StatVD/DGAIC)</t>
  </si>
  <si>
    <t>Dépenses nettes d'investissement (DNI)</t>
  </si>
  <si>
    <t>PF</t>
  </si>
  <si>
    <t>E</t>
  </si>
  <si>
    <t>Endettement net par habitant</t>
  </si>
  <si>
    <t>MA / RC</t>
  </si>
  <si>
    <t>DI</t>
  </si>
  <si>
    <t>RI</t>
  </si>
  <si>
    <t>3-332-38-39</t>
  </si>
  <si>
    <t>Dette brute (D)</t>
  </si>
  <si>
    <t>D / RC</t>
  </si>
  <si>
    <t>&gt;10 bonne; 6-10 moyenne; 3-6 faible; &lt;3 mauvaise.</t>
  </si>
  <si>
    <t>Degré d'autofinancement (en %)</t>
  </si>
  <si>
    <t>Capacité d'autofinancement (en %)</t>
  </si>
  <si>
    <t>Quotité d'investissement (en %)</t>
  </si>
  <si>
    <t>Quotité des intérêts nets (en %)</t>
  </si>
  <si>
    <t>Quotité de la charge financière (en %)</t>
  </si>
  <si>
    <t>Couverture des charges (en %)</t>
  </si>
  <si>
    <t>DI-RI</t>
  </si>
  <si>
    <t>MA / DNI</t>
  </si>
  <si>
    <t>32 - 422</t>
  </si>
  <si>
    <t>Intérêts nets (IN)</t>
  </si>
  <si>
    <t>IN / RC</t>
  </si>
  <si>
    <t>IN + 331</t>
  </si>
  <si>
    <t>Charge financière (CF)</t>
  </si>
  <si>
    <t>CF / RC</t>
  </si>
  <si>
    <t>Dépenses courantes (DC)</t>
  </si>
  <si>
    <t>DI + DC</t>
  </si>
  <si>
    <t>RC - DC</t>
  </si>
  <si>
    <t>Ratios (chiffres annuels)</t>
  </si>
  <si>
    <t>Charges courantes (CHC)</t>
  </si>
  <si>
    <t>DNI-MA</t>
  </si>
  <si>
    <t>Engagements (E)</t>
  </si>
  <si>
    <t>Endettement net (EN)</t>
  </si>
  <si>
    <t>Insuffisance de financement (IF)</t>
  </si>
  <si>
    <t>Excédent de charges courantes (EC)</t>
  </si>
  <si>
    <t>CHC - RC</t>
  </si>
  <si>
    <t>CHC-331 -333</t>
  </si>
  <si>
    <t>au 31.12</t>
  </si>
  <si>
    <t>Dépenses totales (DT)</t>
  </si>
  <si>
    <t>DI / DT</t>
  </si>
  <si>
    <t>EN / HAB</t>
  </si>
  <si>
    <t>Population résidente permanente (HAB)</t>
  </si>
  <si>
    <t>RC / CHC</t>
  </si>
  <si>
    <t>Population résidente permanente au 31.12</t>
  </si>
  <si>
    <t>Dette brute sur revenus courants (en %)</t>
  </si>
  <si>
    <t>Dépenses d'investissement (DI)</t>
  </si>
  <si>
    <t>Recettes d'investissement (RI)</t>
  </si>
  <si>
    <t>Principaux agrégats (1'000 de francs)</t>
  </si>
  <si>
    <t>Yvorne</t>
  </si>
  <si>
    <t>Yvonand</t>
  </si>
  <si>
    <t>Yverdon-les-Bains</t>
  </si>
  <si>
    <t>Yens</t>
  </si>
  <si>
    <t>Vully-les-Lacs</t>
  </si>
  <si>
    <t>Vullierens</t>
  </si>
  <si>
    <t>Vulliens</t>
  </si>
  <si>
    <t>Vuiteboeuf</t>
  </si>
  <si>
    <t>Vugelles-La Mothe</t>
  </si>
  <si>
    <t>Vufflens-le-Château</t>
  </si>
  <si>
    <t>Vufflens-la-Ville</t>
  </si>
  <si>
    <t>Vucherens</t>
  </si>
  <si>
    <t>Vuarrens</t>
  </si>
  <si>
    <t>Vinzel</t>
  </si>
  <si>
    <t>Villeneuve</t>
  </si>
  <si>
    <t>Villarzel</t>
  </si>
  <si>
    <t>Villars-sous-Yens</t>
  </si>
  <si>
    <t>Villars-Sainte-Croix</t>
  </si>
  <si>
    <t>Villars-le-Terroir</t>
  </si>
  <si>
    <t>Villars-le-Comte</t>
  </si>
  <si>
    <t>Villars-Epeney</t>
  </si>
  <si>
    <t>Vich</t>
  </si>
  <si>
    <t>Veytaux</t>
  </si>
  <si>
    <t>Vevey</t>
  </si>
  <si>
    <t>Vaux-sur-Morges</t>
  </si>
  <si>
    <t>Vaulion</t>
  </si>
  <si>
    <t>Vallorbe</t>
  </si>
  <si>
    <t>Valeyres-sous-Ursins</t>
  </si>
  <si>
    <t>Valeyres-sous-Rances</t>
  </si>
  <si>
    <t>Valeyres-sous-Montagny</t>
  </si>
  <si>
    <t>Valbroye</t>
  </si>
  <si>
    <t>Ursins</t>
  </si>
  <si>
    <t>Treytorrens</t>
  </si>
  <si>
    <t>Treycovagnes</t>
  </si>
  <si>
    <t>Trey</t>
  </si>
  <si>
    <t>Trélex</t>
  </si>
  <si>
    <t>Tolochenaz</t>
  </si>
  <si>
    <t>Tévenon</t>
  </si>
  <si>
    <t>Tartegnin</t>
  </si>
  <si>
    <t>Tannay</t>
  </si>
  <si>
    <t>Syens</t>
  </si>
  <si>
    <t>Suscévaz</t>
  </si>
  <si>
    <t>Sullens</t>
  </si>
  <si>
    <t>Suchy</t>
  </si>
  <si>
    <t>St-Saphorin (Lavaux)</t>
  </si>
  <si>
    <t>Signy-Avenex</t>
  </si>
  <si>
    <t>Servion</t>
  </si>
  <si>
    <t>Sergey</t>
  </si>
  <si>
    <t>Senarclens</t>
  </si>
  <si>
    <t>Savigny</t>
  </si>
  <si>
    <t>Saubraz</t>
  </si>
  <si>
    <t>Sainte-Croix</t>
  </si>
  <si>
    <t>Saint-Sulpice</t>
  </si>
  <si>
    <t>Saint-Prex</t>
  </si>
  <si>
    <t>Saint-Oyens</t>
  </si>
  <si>
    <t>Saint-Livres</t>
  </si>
  <si>
    <t>Saint-George</t>
  </si>
  <si>
    <t>Saint-Cergue</t>
  </si>
  <si>
    <t>Saint-Barthélemy</t>
  </si>
  <si>
    <t>Rueyres</t>
  </si>
  <si>
    <t>Rovray</t>
  </si>
  <si>
    <t>Rougemont</t>
  </si>
  <si>
    <t>Rossinière</t>
  </si>
  <si>
    <t>Rossenges</t>
  </si>
  <si>
    <t>Ropraz</t>
  </si>
  <si>
    <t>Romanel-sur-Morges</t>
  </si>
  <si>
    <t>Romanel-sur-Lausanne</t>
  </si>
  <si>
    <t>Romainmôtier-Envy</t>
  </si>
  <si>
    <t>Rolle</t>
  </si>
  <si>
    <t>Roche</t>
  </si>
  <si>
    <t>Rivaz</t>
  </si>
  <si>
    <t>Rennaz</t>
  </si>
  <si>
    <t>Renens</t>
  </si>
  <si>
    <t>Rances</t>
  </si>
  <si>
    <t>Pully</t>
  </si>
  <si>
    <t>Puidoux</t>
  </si>
  <si>
    <t>Provence</t>
  </si>
  <si>
    <t>Prilly</t>
  </si>
  <si>
    <t>Prévonloup</t>
  </si>
  <si>
    <t>Préverenges</t>
  </si>
  <si>
    <t>Premier</t>
  </si>
  <si>
    <t>Prangins</t>
  </si>
  <si>
    <t>Pomy</t>
  </si>
  <si>
    <t>Pompaples</t>
  </si>
  <si>
    <t>Poliez-Pittet</t>
  </si>
  <si>
    <t>Perroy</t>
  </si>
  <si>
    <t>Penthéréaz</t>
  </si>
  <si>
    <t>Penthaz</t>
  </si>
  <si>
    <t>Penthalaz</t>
  </si>
  <si>
    <t>Payerne</t>
  </si>
  <si>
    <t>Paudex</t>
  </si>
  <si>
    <t>Pailly</t>
  </si>
  <si>
    <t>Oulens-sous-Echallens</t>
  </si>
  <si>
    <t>Orzens</t>
  </si>
  <si>
    <t>Oron</t>
  </si>
  <si>
    <t>Orny</t>
  </si>
  <si>
    <t>Ormont-Dessus</t>
  </si>
  <si>
    <t>Ormont-Dessous</t>
  </si>
  <si>
    <t>Orges</t>
  </si>
  <si>
    <t>Orbe</t>
  </si>
  <si>
    <t>Oppens</t>
  </si>
  <si>
    <t>Onnens</t>
  </si>
  <si>
    <t>Ollon</t>
  </si>
  <si>
    <t>Ogens</t>
  </si>
  <si>
    <t>Nyon</t>
  </si>
  <si>
    <t>Noville</t>
  </si>
  <si>
    <t>Novalles</t>
  </si>
  <si>
    <t>Mutrux</t>
  </si>
  <si>
    <t>Moudon</t>
  </si>
  <si>
    <t>Morrens</t>
  </si>
  <si>
    <t>Morges</t>
  </si>
  <si>
    <t>Montricher</t>
  </si>
  <si>
    <t>Montreux</t>
  </si>
  <si>
    <t>Montpreveyres</t>
  </si>
  <si>
    <t>Montilliez</t>
  </si>
  <si>
    <t>Montcherand</t>
  </si>
  <si>
    <t>Montanaire</t>
  </si>
  <si>
    <t>Montagny-près-Yverdon</t>
  </si>
  <si>
    <t>Mont-sur-Rolle</t>
  </si>
  <si>
    <t>Mont-la-Ville</t>
  </si>
  <si>
    <t>Molondin</t>
  </si>
  <si>
    <t>Mollens</t>
  </si>
  <si>
    <t>Moiry</t>
  </si>
  <si>
    <t>Missy</t>
  </si>
  <si>
    <t>Mies</t>
  </si>
  <si>
    <t>Mex</t>
  </si>
  <si>
    <t>Mauraz</t>
  </si>
  <si>
    <t>Mauborget</t>
  </si>
  <si>
    <t>Mathod</t>
  </si>
  <si>
    <t>Marchissy</t>
  </si>
  <si>
    <t>Maracon</t>
  </si>
  <si>
    <t>Lutry</t>
  </si>
  <si>
    <t>Lussy-sur-Morges</t>
  </si>
  <si>
    <t>Lussery-Villars</t>
  </si>
  <si>
    <t>Lully</t>
  </si>
  <si>
    <t>Luins</t>
  </si>
  <si>
    <t>Lucens</t>
  </si>
  <si>
    <t>Lovatens</t>
  </si>
  <si>
    <t>Longirod</t>
  </si>
  <si>
    <t>Lonay</t>
  </si>
  <si>
    <t>Lignerolle</t>
  </si>
  <si>
    <t>Leysin</t>
  </si>
  <si>
    <t>Les Clées</t>
  </si>
  <si>
    <t>Le Vaud</t>
  </si>
  <si>
    <t>Le Mont-sur-Lausanne</t>
  </si>
  <si>
    <t>Le Lieu</t>
  </si>
  <si>
    <t>Le Chenit</t>
  </si>
  <si>
    <t>Lavigny</t>
  </si>
  <si>
    <t>Lavey-Morcles</t>
  </si>
  <si>
    <t>Lausanne</t>
  </si>
  <si>
    <t>La Tour-de-Peilz</t>
  </si>
  <si>
    <t>La Sarraz</t>
  </si>
  <si>
    <t>La Rippe</t>
  </si>
  <si>
    <t>La Praz</t>
  </si>
  <si>
    <t>La Chaux (Cossonay)</t>
  </si>
  <si>
    <t>L'Isle</t>
  </si>
  <si>
    <t>L'Abergement</t>
  </si>
  <si>
    <t>L'Abbaye</t>
  </si>
  <si>
    <t>Juriens</t>
  </si>
  <si>
    <t>Jouxtens-Mézery</t>
  </si>
  <si>
    <t>Jorat-Mézières</t>
  </si>
  <si>
    <t>Jorat-Menthue</t>
  </si>
  <si>
    <t>Jongny</t>
  </si>
  <si>
    <t>Hermenches</t>
  </si>
  <si>
    <t>Henniez</t>
  </si>
  <si>
    <t>Gryon</t>
  </si>
  <si>
    <t>Grens</t>
  </si>
  <si>
    <t>Grandson</t>
  </si>
  <si>
    <t>Grandevent</t>
  </si>
  <si>
    <t>Grandcour</t>
  </si>
  <si>
    <t>Grancy</t>
  </si>
  <si>
    <t>Goumoëns</t>
  </si>
  <si>
    <t>Gollion</t>
  </si>
  <si>
    <t>Gland</t>
  </si>
  <si>
    <t>Givrins</t>
  </si>
  <si>
    <t>Gingins</t>
  </si>
  <si>
    <t>Gimel</t>
  </si>
  <si>
    <t>Gilly</t>
  </si>
  <si>
    <t>Giez</t>
  </si>
  <si>
    <t>Genolier</t>
  </si>
  <si>
    <t>Froideville</t>
  </si>
  <si>
    <t>Founex</t>
  </si>
  <si>
    <t>Forel (Lavaux)</t>
  </si>
  <si>
    <t>Fontaines-sur-Grandson</t>
  </si>
  <si>
    <t>Fiez</t>
  </si>
  <si>
    <t>Fey</t>
  </si>
  <si>
    <t>Ferreyres</t>
  </si>
  <si>
    <t>Féchy</t>
  </si>
  <si>
    <t>Faoug</t>
  </si>
  <si>
    <t>Eysins</t>
  </si>
  <si>
    <t>Etoy</t>
  </si>
  <si>
    <t>Etagnières</t>
  </si>
  <si>
    <t>Essertines-sur-Yverdon</t>
  </si>
  <si>
    <t>Essertines-sur-Rolle</t>
  </si>
  <si>
    <t>Ependes</t>
  </si>
  <si>
    <t>Epalinges</t>
  </si>
  <si>
    <t>Ecublens</t>
  </si>
  <si>
    <t>Eclépens</t>
  </si>
  <si>
    <t>Echichens</t>
  </si>
  <si>
    <t>Echandens</t>
  </si>
  <si>
    <t>Echallens</t>
  </si>
  <si>
    <t>Dully</t>
  </si>
  <si>
    <t>Duillier</t>
  </si>
  <si>
    <t>Donneloye</t>
  </si>
  <si>
    <t>Dompierre</t>
  </si>
  <si>
    <t>Dizy</t>
  </si>
  <si>
    <t>Denges</t>
  </si>
  <si>
    <t>Denens</t>
  </si>
  <si>
    <t>Démoret</t>
  </si>
  <si>
    <t>Daillens</t>
  </si>
  <si>
    <t>Curtilles</t>
  </si>
  <si>
    <t>Cugy</t>
  </si>
  <si>
    <t>Cudrefin</t>
  </si>
  <si>
    <t>Cuarny</t>
  </si>
  <si>
    <t>Cuarnens</t>
  </si>
  <si>
    <t>Croy</t>
  </si>
  <si>
    <t>Cronay</t>
  </si>
  <si>
    <t>Crissier</t>
  </si>
  <si>
    <t>Crassier</t>
  </si>
  <si>
    <t>Crans</t>
  </si>
  <si>
    <t>Cossonay</t>
  </si>
  <si>
    <t>Corsier-sur-Vevey</t>
  </si>
  <si>
    <t>Corseaux</t>
  </si>
  <si>
    <t>Corcelles-près-Payerne</t>
  </si>
  <si>
    <t>Corcelles-près-Concise</t>
  </si>
  <si>
    <t>Corcelles-le-Jorat</t>
  </si>
  <si>
    <t>Corbeyrier</t>
  </si>
  <si>
    <t>Coppet</t>
  </si>
  <si>
    <t>Concise</t>
  </si>
  <si>
    <t>Commugny</t>
  </si>
  <si>
    <t>Coinsins</t>
  </si>
  <si>
    <t>Clarmont</t>
  </si>
  <si>
    <t>Chigny</t>
  </si>
  <si>
    <t>Chexbres</t>
  </si>
  <si>
    <t>Chevroux</t>
  </si>
  <si>
    <t>Chevilly</t>
  </si>
  <si>
    <t>Chessel</t>
  </si>
  <si>
    <t>Chéserex</t>
  </si>
  <si>
    <t>Cheseaux-sur-Lausanne</t>
  </si>
  <si>
    <t>Cheseaux-Noréaz</t>
  </si>
  <si>
    <t>Chêne-Pâquier</t>
  </si>
  <si>
    <t>Chavornay</t>
  </si>
  <si>
    <t>Chavannes-sur-Moudon</t>
  </si>
  <si>
    <t>Chavannes-près-Renens</t>
  </si>
  <si>
    <t>Chavannes-le-Veyron</t>
  </si>
  <si>
    <t>Chavannes-le-Chêne</t>
  </si>
  <si>
    <t>Chavannes-des-Bois</t>
  </si>
  <si>
    <t>Chavannes-de-Bogis</t>
  </si>
  <si>
    <t>Château-d'Oex</t>
  </si>
  <si>
    <t>Chardonne</t>
  </si>
  <si>
    <t>Champvent</t>
  </si>
  <si>
    <t>Champtauroz</t>
  </si>
  <si>
    <t>Champagne</t>
  </si>
  <si>
    <t>Chamblon</t>
  </si>
  <si>
    <t>Bussy-sur-Moudon</t>
  </si>
  <si>
    <t>Bussigny</t>
  </si>
  <si>
    <t>Burtigny</t>
  </si>
  <si>
    <t>Bursins</t>
  </si>
  <si>
    <t>Bursinel</t>
  </si>
  <si>
    <t>Bullet</t>
  </si>
  <si>
    <t>Buchillon</t>
  </si>
  <si>
    <t>Bretonnières</t>
  </si>
  <si>
    <t>Bretigny-sur-Morrens</t>
  </si>
  <si>
    <t>Bremblens</t>
  </si>
  <si>
    <t>Boussens</t>
  </si>
  <si>
    <t>Bournens</t>
  </si>
  <si>
    <t>Bourg-en-Lavaux</t>
  </si>
  <si>
    <t>Boulens</t>
  </si>
  <si>
    <t>Bougy-Villars</t>
  </si>
  <si>
    <t>Bottens</t>
  </si>
  <si>
    <t>Borex</t>
  </si>
  <si>
    <t>Bonvillars</t>
  </si>
  <si>
    <t>Bogis-Bossey</t>
  </si>
  <si>
    <t>Bofflens</t>
  </si>
  <si>
    <t>Bioley-Magnoux</t>
  </si>
  <si>
    <t>Bière</t>
  </si>
  <si>
    <t>Bex</t>
  </si>
  <si>
    <t>Bettens</t>
  </si>
  <si>
    <t>Berolle</t>
  </si>
  <si>
    <t>Bercher</t>
  </si>
  <si>
    <t>Belmont-sur-Yverdon</t>
  </si>
  <si>
    <t>Belmont-sur-Lausanne</t>
  </si>
  <si>
    <t>Begnins</t>
  </si>
  <si>
    <t>Bavois</t>
  </si>
  <si>
    <t>Baulmes</t>
  </si>
  <si>
    <t>Bassins</t>
  </si>
  <si>
    <t>Ballens</t>
  </si>
  <si>
    <t>Ballaigues</t>
  </si>
  <si>
    <t>Avenches</t>
  </si>
  <si>
    <t>Aubonne</t>
  </si>
  <si>
    <t>Assens</t>
  </si>
  <si>
    <t>Arzier-Le Muids</t>
  </si>
  <si>
    <t>Arnex-sur-Orbe</t>
  </si>
  <si>
    <t>Arnex-sur-Nyon</t>
  </si>
  <si>
    <t>Allaman</t>
  </si>
  <si>
    <t>Aigle</t>
  </si>
  <si>
    <t>Agiez</t>
  </si>
  <si>
    <t>Aclens</t>
  </si>
  <si>
    <t>Année</t>
  </si>
  <si>
    <t>Patrimoine financier (PF)</t>
  </si>
  <si>
    <t>Mesures</t>
  </si>
  <si>
    <t>Cache du rapport utilisé : Non</t>
  </si>
  <si>
    <t>Filtre vide</t>
  </si>
  <si>
    <t>Limite de rapport:</t>
  </si>
  <si>
    <t>{Dès 1985} et {Choix communes et années}</t>
  </si>
  <si>
    <t>Filtre de rapport:</t>
  </si>
  <si>
    <t>Remarque : Choix de l'année et de la commune</t>
  </si>
  <si>
    <t>Description du rapport:</t>
  </si>
  <si>
    <t>Ensemble des communes</t>
  </si>
  <si>
    <t>Ensemble des communes (sans Lausanne)</t>
  </si>
  <si>
    <t>Prélèvements sur les fonds et
financements spéciaux</t>
  </si>
  <si>
    <t>Chiffres basés sur les comptes déposés les années précédentes (source: StatVD/DGAIC) - pas pour l'ensemble des communes</t>
  </si>
  <si>
    <t>Choisir la commune dans la cellule F1 ci-dessus et saisir les montants en francs
dans les cellules en violet.</t>
  </si>
  <si>
    <t>Commune</t>
  </si>
  <si>
    <t>Blonay - Saint-Légier</t>
  </si>
  <si>
    <t>Hautemorges</t>
  </si>
  <si>
    <t>FACULTATIF (associations)</t>
  </si>
  <si>
    <t>OFS</t>
  </si>
  <si>
    <t>1. Données à saisir</t>
  </si>
  <si>
    <t>NB: hors associations autofinancées (eau, step, etc.)</t>
  </si>
  <si>
    <t>Commune (état 1.1.2024)</t>
  </si>
  <si>
    <t>Péréquation</t>
  </si>
  <si>
    <t>Sous-total (avant dépenses thématiques) de la péréquation directe</t>
  </si>
  <si>
    <t>Population (ensemble des communes)</t>
  </si>
  <si>
    <t>PCS (commune)</t>
  </si>
  <si>
    <t>PCS (ensemble des communes)</t>
  </si>
  <si>
    <t>40 + 44 + Péréq</t>
  </si>
  <si>
    <t>Péréquation et PCS ("Péréq")</t>
  </si>
  <si>
    <t>Revenus fiscaux après péréquation (RF)</t>
  </si>
  <si>
    <t>EN / RF</t>
  </si>
  <si>
    <t>Taux d'endettement net (en %)</t>
  </si>
  <si>
    <t>&lt; 100 bon; 100-150 acceptable; 150-200 mauvais; &gt;200 problématique.</t>
  </si>
  <si>
    <t>≥ 100 optimal; 80-100 acceptable à bon; 50-80 insuffisant; &lt;50 problématique.</t>
  </si>
  <si>
    <t>Seuils interprétatifs</t>
  </si>
  <si>
    <t>Quotes-parts de la dette brute
des associations de communes (en CHF)</t>
  </si>
  <si>
    <t>Quotes-parts des engagements nets des associations de communes (en CHF)</t>
  </si>
  <si>
    <t>Ajouter dette associations</t>
  </si>
  <si>
    <t>Compensation RFFA (commune)</t>
  </si>
  <si>
    <t>≤2; bonne; 2-5 acceptable; 5-8 forte; &gt; 8 mauvaise.</t>
  </si>
  <si>
    <t>&lt;5 faible; 5-10 acceptable; 10-15 élévée; &gt;15 excessive.</t>
  </si>
  <si>
    <t>≥100 pas d'excédent de charges; 99-99,9 acceptable; 96,5-99 insuffisante; &lt;96,5 problématique.</t>
  </si>
  <si>
    <t>CHC</t>
  </si>
  <si>
    <t>RC</t>
  </si>
  <si>
    <t>EC</t>
  </si>
  <si>
    <t>DC</t>
  </si>
  <si>
    <t>MA</t>
  </si>
  <si>
    <t>DNI</t>
  </si>
  <si>
    <t>DT</t>
  </si>
  <si>
    <t>IF</t>
  </si>
  <si>
    <t>D</t>
  </si>
  <si>
    <t>EN</t>
  </si>
  <si>
    <t>IN</t>
  </si>
  <si>
    <t>CF</t>
  </si>
  <si>
    <t>HAB</t>
  </si>
  <si>
    <t/>
  </si>
  <si>
    <t>Dette brute associations par commune</t>
  </si>
  <si>
    <t>Dette nette associations par commune</t>
  </si>
  <si>
    <t xml:space="preserve">Année </t>
  </si>
  <si>
    <t>Selon décompte</t>
  </si>
  <si>
    <t>Blonay-Saint-Légier</t>
  </si>
  <si>
    <t>Treytorrens (Payerne)</t>
  </si>
  <si>
    <t>Péréquation + RFFA</t>
  </si>
  <si>
    <t>RFFA</t>
  </si>
  <si>
    <t>No OFS</t>
  </si>
  <si>
    <t>Dette nette associations (rép phab)</t>
  </si>
  <si>
    <t>Dette brute associations (rép phab)</t>
  </si>
  <si>
    <t>44  Parts à des recettes cantonales</t>
  </si>
  <si>
    <t>40  Impôts</t>
  </si>
  <si>
    <t>Type fin.2</t>
  </si>
  <si>
    <t>{4 Revenus fonctionnement par nature} et {Dernière décennie disponible} et {Dès 1985 et sans cpte 68}</t>
  </si>
  <si>
    <t>Dès 1985</t>
  </si>
  <si>
    <t>Chiffre négatif si la commune reçoit, positif si elle paie</t>
  </si>
  <si>
    <t>non disponible</t>
  </si>
  <si>
    <t>oui</t>
  </si>
  <si>
    <t>Couverture des charges sur 3 ans (en %)</t>
  </si>
  <si>
    <t>Degré d'autofinancement sur 5 ans (en %)</t>
  </si>
  <si>
    <t>Capacité d'autofinancement sur 5 ans (en %)</t>
  </si>
  <si>
    <t>Quotité d'investissement sur 5 ans (en %)</t>
  </si>
  <si>
    <t>&gt;20 élévée; 10-20 modérée; 5-10 faible; &lt;5 très faible.</t>
  </si>
  <si>
    <t>2. Données clés et indicateurs financiers</t>
  </si>
  <si>
    <t>Ratios (moyennes mobiles)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</si>
</sst>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[Red]#,##0"/>
    <numFmt numFmtId="165" formatCode="#,##0.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Leelawadee"/>
      <family val="2"/>
    </font>
    <font>
      <sz val="11"/>
      <color theme="1"/>
      <name val="Leelawadee"/>
      <family val="2"/>
    </font>
    <font>
      <b/>
      <sz val="10"/>
      <name val="Leelawadee"/>
      <family val="2"/>
    </font>
    <font>
      <sz val="9"/>
      <color theme="1"/>
      <name val="Leelawadee"/>
      <family val="2"/>
    </font>
    <font>
      <b/>
      <sz val="13"/>
      <name val="Leelawadee"/>
      <family val="2"/>
    </font>
    <font>
      <sz val="15"/>
      <color theme="1"/>
      <name val="Leelawadee"/>
      <family val="2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b/>
      <sz val="14"/>
      <color theme="1"/>
      <name val="Leelawadee"/>
      <family val="2"/>
    </font>
    <font>
      <sz val="13"/>
      <color theme="1"/>
      <name val="Leelawadee"/>
      <family val="2"/>
    </font>
    <font>
      <sz val="9"/>
      <color theme="1"/>
      <name val="Calibri"/>
      <family val="2"/>
    </font>
    <font>
      <sz val="9"/>
      <color rgb="FF0000FF"/>
      <name val="Verdana"/>
      <family val="2"/>
    </font>
    <font>
      <sz val="10"/>
      <name val="Leelawadee"/>
      <family val="2"/>
    </font>
    <font>
      <b/>
      <sz val="13"/>
      <color theme="0"/>
      <name val="Leelawadee"/>
      <family val="2"/>
    </font>
    <font>
      <b/>
      <sz val="14"/>
      <color theme="0"/>
      <name val="Leelawadee"/>
      <family val="2"/>
    </font>
    <font>
      <b/>
      <sz val="11"/>
      <color theme="0"/>
      <name val="Leelawadee"/>
      <family val="2"/>
    </font>
    <font>
      <sz val="10"/>
      <color rgb="FF7030A0"/>
      <name val="Leelawadee"/>
      <family val="2"/>
    </font>
    <font>
      <b/>
      <sz val="36"/>
      <color theme="1"/>
      <name val="Leelawadee"/>
      <family val="2"/>
    </font>
    <font>
      <b/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10"/>
      <color theme="0"/>
      <name val="Leelawadee"/>
      <family val="2"/>
    </font>
    <font>
      <b/>
      <sz val="9"/>
      <color theme="0"/>
      <name val="Leelawadee"/>
      <family val="2"/>
    </font>
    <font>
      <b/>
      <sz val="9"/>
      <color rgb="FF63659C"/>
      <name val="Verdana"/>
      <family val="2"/>
    </font>
    <font>
      <sz val="9"/>
      <color rgb="FF63659C"/>
      <name val="Verdana"/>
      <family val="2"/>
    </font>
    <font>
      <b/>
      <sz val="9"/>
      <color rgb="FFFFFFFF"/>
      <name val="Verdana"/>
      <family val="2"/>
    </font>
    <font>
      <sz val="9"/>
      <color rgb="FFC6C3C6"/>
      <name val="Verdana"/>
      <family val="2"/>
    </font>
    <font>
      <b/>
      <sz val="10"/>
      <color rgb="FF0000FF"/>
      <name val="Verdana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</patternFill>
    </fill>
    <fill>
      <patternFill patternType="solid">
        <fgColor rgb="FF63659C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BEB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/>
      <bottom style="thin">
        <color rgb="FFC6C3C6"/>
      </bottom>
      <diagonal/>
    </border>
    <border>
      <left style="thin">
        <color rgb="FFC6C3C6"/>
      </left>
      <right/>
      <top/>
      <bottom style="thin">
        <color rgb="FFC6C3C6"/>
      </bottom>
      <diagonal/>
    </border>
    <border>
      <left style="thin">
        <color rgb="FFC6C3C6"/>
      </left>
      <right style="thin">
        <color rgb="FFC6C3C6"/>
      </right>
      <top/>
      <bottom/>
      <diagonal/>
    </border>
    <border>
      <left style="thin">
        <color rgb="FFC6C3C6"/>
      </left>
      <right/>
      <top/>
      <bottom/>
      <diagonal/>
    </border>
    <border>
      <left style="thin">
        <color rgb="FFC6C3C6"/>
      </left>
      <right/>
      <top style="thin">
        <color rgb="FFC6C3C6"/>
      </top>
      <bottom style="thin">
        <color rgb="FFC6C3C6"/>
      </bottom>
      <diagonal/>
    </border>
    <border>
      <left style="thin">
        <color rgb="FFC6C3C6"/>
      </left>
      <right/>
      <top style="thin">
        <color rgb="FFC6C3C6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/>
      <diagonal/>
    </border>
  </borders>
  <cellStyleXfs count="1">
    <xf numFmtId="0" fontId="0" fillId="0" borderId="0"/>
  </cellStyleXfs>
  <cellXfs count="178">
    <xf numFmtId="0" fontId="0" fillId="0" borderId="0" xfId="0"/>
    <xf numFmtId="4" fontId="3" fillId="2" borderId="0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49" fontId="9" fillId="2" borderId="0" xfId="0" applyNumberFormat="1" applyFont="1" applyFill="1" applyBorder="1" applyAlignment="1">
      <alignment vertical="center"/>
    </xf>
    <xf numFmtId="49" fontId="2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3" fontId="3" fillId="2" borderId="4" xfId="0" applyNumberFormat="1" applyFont="1" applyFill="1" applyBorder="1" applyAlignment="1">
      <alignment vertical="center"/>
    </xf>
    <xf numFmtId="49" fontId="4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165" fontId="3" fillId="2" borderId="5" xfId="0" applyNumberFormat="1" applyFont="1" applyFill="1" applyBorder="1" applyAlignment="1">
      <alignment vertical="center"/>
    </xf>
    <xf numFmtId="165" fontId="3" fillId="2" borderId="4" xfId="0" applyNumberFormat="1" applyFont="1" applyFill="1" applyBorder="1" applyAlignment="1">
      <alignment vertical="center"/>
    </xf>
    <xf numFmtId="0" fontId="9" fillId="2" borderId="0" xfId="0" applyFont="1" applyFill="1" applyAlignment="1" applyProtection="1">
      <alignment vertical="center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Alignment="1" applyProtection="1">
      <alignment vertical="center"/>
    </xf>
    <xf numFmtId="0" fontId="9" fillId="2" borderId="0" xfId="0" applyFont="1" applyFill="1" applyAlignment="1" applyProtection="1">
      <alignment horizontal="left" vertical="center"/>
    </xf>
    <xf numFmtId="0" fontId="9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left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horizontal="left" vertical="center"/>
    </xf>
    <xf numFmtId="0" fontId="3" fillId="2" borderId="13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4" fontId="3" fillId="2" borderId="0" xfId="0" applyNumberFormat="1" applyFont="1" applyFill="1" applyBorder="1" applyAlignment="1" applyProtection="1">
      <alignment vertical="center"/>
    </xf>
    <xf numFmtId="0" fontId="7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>
      <alignment horizontal="center" vertical="center"/>
    </xf>
    <xf numFmtId="0" fontId="6" fillId="3" borderId="12" xfId="0" applyFont="1" applyFill="1" applyBorder="1" applyAlignment="1" applyProtection="1">
      <alignment horizontal="left" vertical="center"/>
    </xf>
    <xf numFmtId="0" fontId="5" fillId="3" borderId="13" xfId="0" applyFont="1" applyFill="1" applyBorder="1" applyAlignment="1" applyProtection="1">
      <alignment vertical="center"/>
    </xf>
    <xf numFmtId="1" fontId="8" fillId="3" borderId="5" xfId="0" applyNumberFormat="1" applyFont="1" applyFill="1" applyBorder="1" applyAlignment="1" applyProtection="1">
      <alignment horizontal="center" vertical="center"/>
    </xf>
    <xf numFmtId="0" fontId="5" fillId="4" borderId="12" xfId="0" applyFont="1" applyFill="1" applyBorder="1" applyAlignment="1" applyProtection="1">
      <alignment vertical="center"/>
    </xf>
    <xf numFmtId="0" fontId="5" fillId="4" borderId="13" xfId="0" applyFont="1" applyFill="1" applyBorder="1" applyAlignment="1" applyProtection="1">
      <alignment vertical="center"/>
    </xf>
    <xf numFmtId="1" fontId="8" fillId="4" borderId="4" xfId="0" applyNumberFormat="1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 wrapText="1"/>
    </xf>
    <xf numFmtId="0" fontId="3" fillId="2" borderId="9" xfId="0" applyFont="1" applyFill="1" applyBorder="1" applyAlignment="1" applyProtection="1">
      <alignment vertical="center" wrapText="1"/>
    </xf>
    <xf numFmtId="0" fontId="4" fillId="2" borderId="8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vertical="center" wrapText="1"/>
    </xf>
    <xf numFmtId="0" fontId="4" fillId="2" borderId="0" xfId="0" applyFont="1" applyFill="1" applyAlignment="1" applyProtection="1">
      <alignment vertical="center"/>
    </xf>
    <xf numFmtId="0" fontId="3" fillId="2" borderId="10" xfId="0" applyFont="1" applyFill="1" applyBorder="1" applyAlignment="1" applyProtection="1">
      <alignment horizontal="left" vertical="center"/>
    </xf>
    <xf numFmtId="0" fontId="3" fillId="2" borderId="11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 wrapText="1"/>
    </xf>
    <xf numFmtId="4" fontId="7" fillId="2" borderId="0" xfId="0" applyNumberFormat="1" applyFont="1" applyFill="1" applyAlignment="1" applyProtection="1">
      <alignment vertical="center"/>
    </xf>
    <xf numFmtId="0" fontId="10" fillId="7" borderId="12" xfId="0" applyFont="1" applyFill="1" applyBorder="1" applyAlignment="1" applyProtection="1">
      <alignment horizontal="left" vertical="center"/>
    </xf>
    <xf numFmtId="0" fontId="5" fillId="7" borderId="13" xfId="0" applyFont="1" applyFill="1" applyBorder="1" applyAlignment="1" applyProtection="1">
      <alignment vertical="center"/>
    </xf>
    <xf numFmtId="1" fontId="8" fillId="7" borderId="5" xfId="0" applyNumberFormat="1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vertical="center"/>
    </xf>
    <xf numFmtId="0" fontId="10" fillId="8" borderId="12" xfId="0" applyFont="1" applyFill="1" applyBorder="1" applyAlignment="1" applyProtection="1">
      <alignment horizontal="left" vertical="center"/>
    </xf>
    <xf numFmtId="0" fontId="5" fillId="8" borderId="13" xfId="0" applyFont="1" applyFill="1" applyBorder="1" applyAlignment="1" applyProtection="1">
      <alignment vertical="center"/>
    </xf>
    <xf numFmtId="1" fontId="8" fillId="8" borderId="5" xfId="0" applyNumberFormat="1" applyFont="1" applyFill="1" applyBorder="1" applyAlignment="1" applyProtection="1">
      <alignment horizontal="center" vertical="center"/>
    </xf>
    <xf numFmtId="49" fontId="14" fillId="13" borderId="10" xfId="0" applyNumberFormat="1" applyFont="1" applyFill="1" applyBorder="1" applyAlignment="1">
      <alignment vertical="center"/>
    </xf>
    <xf numFmtId="0" fontId="15" fillId="13" borderId="11" xfId="0" applyFont="1" applyFill="1" applyBorder="1" applyAlignment="1">
      <alignment vertical="center"/>
    </xf>
    <xf numFmtId="0" fontId="10" fillId="14" borderId="12" xfId="0" applyFont="1" applyFill="1" applyBorder="1" applyAlignment="1" applyProtection="1">
      <alignment horizontal="left" vertical="center"/>
    </xf>
    <xf numFmtId="0" fontId="5" fillId="14" borderId="13" xfId="0" applyFont="1" applyFill="1" applyBorder="1" applyAlignment="1" applyProtection="1">
      <alignment vertical="center"/>
    </xf>
    <xf numFmtId="1" fontId="8" fillId="14" borderId="5" xfId="0" applyNumberFormat="1" applyFont="1" applyFill="1" applyBorder="1" applyAlignment="1" applyProtection="1">
      <alignment horizontal="center" vertical="center"/>
    </xf>
    <xf numFmtId="4" fontId="3" fillId="9" borderId="1" xfId="0" applyNumberFormat="1" applyFont="1" applyFill="1" applyBorder="1" applyAlignment="1" applyProtection="1">
      <alignment vertical="center"/>
      <protection locked="0"/>
    </xf>
    <xf numFmtId="4" fontId="3" fillId="9" borderId="2" xfId="0" applyNumberFormat="1" applyFont="1" applyFill="1" applyBorder="1" applyAlignment="1" applyProtection="1">
      <alignment vertical="center"/>
      <protection locked="0"/>
    </xf>
    <xf numFmtId="3" fontId="3" fillId="9" borderId="4" xfId="0" applyNumberFormat="1" applyFont="1" applyFill="1" applyBorder="1" applyAlignment="1" applyProtection="1">
      <alignment horizontal="center" vertical="center"/>
      <protection locked="0"/>
    </xf>
    <xf numFmtId="0" fontId="7" fillId="9" borderId="4" xfId="0" applyFont="1" applyFill="1" applyBorder="1" applyAlignment="1" applyProtection="1">
      <alignment vertical="center"/>
      <protection locked="0"/>
    </xf>
    <xf numFmtId="0" fontId="17" fillId="2" borderId="0" xfId="0" applyFont="1" applyFill="1" applyAlignment="1" applyProtection="1">
      <alignment horizontal="center" vertical="center"/>
    </xf>
    <xf numFmtId="0" fontId="12" fillId="11" borderId="19" xfId="0" applyFont="1" applyFill="1" applyBorder="1" applyAlignment="1">
      <alignment horizontal="left" vertical="center" wrapText="1"/>
    </xf>
    <xf numFmtId="164" fontId="0" fillId="0" borderId="0" xfId="0" applyNumberFormat="1"/>
    <xf numFmtId="0" fontId="3" fillId="10" borderId="12" xfId="0" applyFont="1" applyFill="1" applyBorder="1" applyAlignment="1" applyProtection="1">
      <alignment horizontal="left" vertical="center"/>
    </xf>
    <xf numFmtId="0" fontId="3" fillId="10" borderId="14" xfId="0" applyFont="1" applyFill="1" applyBorder="1" applyAlignment="1" applyProtection="1">
      <alignment vertical="center" wrapText="1"/>
    </xf>
    <xf numFmtId="4" fontId="3" fillId="10" borderId="4" xfId="0" applyNumberFormat="1" applyFont="1" applyFill="1" applyBorder="1" applyAlignment="1" applyProtection="1">
      <alignment vertical="center"/>
    </xf>
    <xf numFmtId="0" fontId="5" fillId="6" borderId="12" xfId="0" applyFont="1" applyFill="1" applyBorder="1" applyAlignment="1" applyProtection="1">
      <alignment horizontal="left" vertical="center"/>
    </xf>
    <xf numFmtId="0" fontId="5" fillId="6" borderId="14" xfId="0" applyFont="1" applyFill="1" applyBorder="1" applyAlignment="1" applyProtection="1">
      <alignment vertical="center"/>
    </xf>
    <xf numFmtId="4" fontId="3" fillId="6" borderId="4" xfId="0" applyNumberFormat="1" applyFont="1" applyFill="1" applyBorder="1" applyAlignment="1" applyProtection="1">
      <alignment vertical="center"/>
    </xf>
    <xf numFmtId="0" fontId="5" fillId="6" borderId="13" xfId="0" applyFont="1" applyFill="1" applyBorder="1" applyAlignment="1" applyProtection="1">
      <alignment vertical="center"/>
    </xf>
    <xf numFmtId="0" fontId="7" fillId="2" borderId="0" xfId="0" applyFont="1" applyFill="1" applyAlignment="1" applyProtection="1">
      <alignment horizontal="center" vertical="center"/>
    </xf>
    <xf numFmtId="3" fontId="20" fillId="11" borderId="17" xfId="0" applyNumberFormat="1" applyFont="1" applyFill="1" applyBorder="1" applyAlignment="1">
      <alignment horizontal="right" vertical="center" wrapText="1"/>
    </xf>
    <xf numFmtId="3" fontId="20" fillId="11" borderId="16" xfId="0" applyNumberFormat="1" applyFont="1" applyFill="1" applyBorder="1" applyAlignment="1">
      <alignment horizontal="right" vertical="center" wrapText="1"/>
    </xf>
    <xf numFmtId="1" fontId="21" fillId="16" borderId="5" xfId="0" applyNumberFormat="1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21" fillId="17" borderId="5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</xf>
    <xf numFmtId="0" fontId="8" fillId="2" borderId="15" xfId="0" applyFont="1" applyFill="1" applyBorder="1" applyAlignment="1" applyProtection="1">
      <alignment horizontal="left" vertical="center"/>
    </xf>
    <xf numFmtId="0" fontId="8" fillId="2" borderId="10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left" vertical="center"/>
    </xf>
    <xf numFmtId="0" fontId="8" fillId="2" borderId="3" xfId="0" applyFont="1" applyFill="1" applyBorder="1" applyAlignment="1" applyProtection="1">
      <alignment vertical="center"/>
    </xf>
    <xf numFmtId="4" fontId="3" fillId="9" borderId="5" xfId="0" applyNumberFormat="1" applyFont="1" applyFill="1" applyBorder="1" applyAlignment="1" applyProtection="1">
      <alignment vertical="center"/>
      <protection locked="0"/>
    </xf>
    <xf numFmtId="4" fontId="3" fillId="9" borderId="4" xfId="0" applyNumberFormat="1" applyFont="1" applyFill="1" applyBorder="1" applyAlignment="1" applyProtection="1">
      <alignment vertical="center"/>
      <protection locked="0"/>
    </xf>
    <xf numFmtId="165" fontId="13" fillId="2" borderId="5" xfId="0" applyNumberFormat="1" applyFont="1" applyFill="1" applyBorder="1" applyAlignment="1">
      <alignment vertical="center"/>
    </xf>
    <xf numFmtId="165" fontId="13" fillId="2" borderId="4" xfId="0" applyNumberFormat="1" applyFont="1" applyFill="1" applyBorder="1" applyAlignment="1">
      <alignment vertical="center"/>
    </xf>
    <xf numFmtId="0" fontId="18" fillId="2" borderId="0" xfId="0" applyFont="1" applyFill="1" applyBorder="1" applyAlignment="1">
      <alignment vertical="center" wrapText="1"/>
    </xf>
    <xf numFmtId="0" fontId="24" fillId="12" borderId="21" xfId="0" applyFont="1" applyFill="1" applyBorder="1" applyAlignment="1">
      <alignment horizontal="center" vertical="center" wrapText="1"/>
    </xf>
    <xf numFmtId="0" fontId="26" fillId="12" borderId="19" xfId="0" applyFont="1" applyFill="1" applyBorder="1" applyAlignment="1">
      <alignment horizontal="center" vertical="center" wrapText="1"/>
    </xf>
    <xf numFmtId="0" fontId="25" fillId="12" borderId="19" xfId="0" applyFont="1" applyFill="1" applyBorder="1" applyAlignment="1">
      <alignment horizontal="center" wrapText="1"/>
    </xf>
    <xf numFmtId="0" fontId="25" fillId="12" borderId="18" xfId="0" applyFont="1" applyFill="1" applyBorder="1" applyAlignment="1">
      <alignment horizontal="center" wrapText="1"/>
    </xf>
    <xf numFmtId="0" fontId="27" fillId="11" borderId="17" xfId="0" applyFont="1" applyFill="1" applyBorder="1" applyAlignment="1">
      <alignment horizontal="left" vertical="top" wrapText="1"/>
    </xf>
    <xf numFmtId="164" fontId="20" fillId="11" borderId="17" xfId="0" applyNumberFormat="1" applyFont="1" applyFill="1" applyBorder="1" applyAlignment="1">
      <alignment horizontal="right" vertical="center" wrapText="1"/>
    </xf>
    <xf numFmtId="37" fontId="20" fillId="11" borderId="17" xfId="0" applyNumberFormat="1" applyFont="1" applyFill="1" applyBorder="1" applyAlignment="1">
      <alignment horizontal="right" vertical="center" wrapText="1"/>
    </xf>
    <xf numFmtId="0" fontId="25" fillId="12" borderId="21" xfId="0" applyFont="1" applyFill="1" applyBorder="1" applyAlignment="1">
      <alignment horizontal="center" wrapText="1"/>
    </xf>
    <xf numFmtId="0" fontId="25" fillId="12" borderId="22" xfId="0" applyFont="1" applyFill="1" applyBorder="1" applyAlignment="1">
      <alignment horizontal="center" wrapText="1"/>
    </xf>
    <xf numFmtId="0" fontId="25" fillId="12" borderId="21" xfId="0" applyFont="1" applyFill="1" applyBorder="1" applyAlignment="1">
      <alignment wrapText="1"/>
    </xf>
    <xf numFmtId="0" fontId="25" fillId="12" borderId="22" xfId="0" applyFont="1" applyFill="1" applyBorder="1" applyAlignment="1">
      <alignment wrapText="1"/>
    </xf>
    <xf numFmtId="37" fontId="20" fillId="11" borderId="16" xfId="0" applyNumberFormat="1" applyFont="1" applyFill="1" applyBorder="1" applyAlignment="1">
      <alignment horizontal="right" vertical="center" wrapText="1"/>
    </xf>
    <xf numFmtId="3" fontId="13" fillId="2" borderId="4" xfId="0" applyNumberFormat="1" applyFont="1" applyFill="1" applyBorder="1" applyAlignment="1">
      <alignment vertical="center"/>
    </xf>
    <xf numFmtId="4" fontId="28" fillId="0" borderId="0" xfId="0" quotePrefix="1" applyNumberFormat="1" applyFont="1" applyAlignment="1">
      <alignment horizontal="left" vertical="top"/>
    </xf>
    <xf numFmtId="3" fontId="28" fillId="0" borderId="0" xfId="0" quotePrefix="1" applyNumberFormat="1" applyFont="1" applyAlignment="1">
      <alignment horizontal="left" vertical="top"/>
    </xf>
    <xf numFmtId="0" fontId="28" fillId="0" borderId="0" xfId="0" quotePrefix="1" applyFont="1" applyAlignment="1">
      <alignment horizontal="left" vertical="top"/>
    </xf>
    <xf numFmtId="0" fontId="28" fillId="0" borderId="0" xfId="0" quotePrefix="1" applyFont="1" applyAlignment="1">
      <alignment vertical="top"/>
    </xf>
    <xf numFmtId="0" fontId="19" fillId="0" borderId="0" xfId="0" applyFont="1"/>
    <xf numFmtId="0" fontId="29" fillId="0" borderId="0" xfId="0" quotePrefix="1" applyFont="1" applyAlignment="1">
      <alignment horizontal="left"/>
    </xf>
    <xf numFmtId="0" fontId="12" fillId="11" borderId="17" xfId="0" applyFont="1" applyFill="1" applyBorder="1" applyAlignment="1">
      <alignment horizontal="left" vertical="center" wrapText="1"/>
    </xf>
    <xf numFmtId="0" fontId="26" fillId="12" borderId="21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top"/>
    </xf>
    <xf numFmtId="0" fontId="28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37" fontId="0" fillId="0" borderId="0" xfId="0" applyNumberFormat="1"/>
    <xf numFmtId="165" fontId="3" fillId="2" borderId="5" xfId="0" applyNumberFormat="1" applyFont="1" applyFill="1" applyBorder="1" applyAlignment="1">
      <alignment horizontal="center" vertical="center"/>
    </xf>
    <xf numFmtId="3" fontId="13" fillId="18" borderId="4" xfId="0" applyNumberFormat="1" applyFont="1" applyFill="1" applyBorder="1" applyAlignment="1">
      <alignment vertical="center"/>
    </xf>
    <xf numFmtId="0" fontId="1" fillId="18" borderId="4" xfId="0" applyFont="1" applyFill="1" applyBorder="1" applyAlignment="1" applyProtection="1">
      <alignment horizontal="center" vertical="center"/>
      <protection locked="0"/>
    </xf>
    <xf numFmtId="0" fontId="21" fillId="16" borderId="12" xfId="0" applyFont="1" applyFill="1" applyBorder="1" applyAlignment="1" applyProtection="1">
      <alignment horizontal="center" vertical="center"/>
    </xf>
    <xf numFmtId="0" fontId="21" fillId="16" borderId="13" xfId="0" applyFont="1" applyFill="1" applyBorder="1" applyAlignment="1" applyProtection="1">
      <alignment horizontal="center" vertical="center"/>
    </xf>
    <xf numFmtId="0" fontId="3" fillId="6" borderId="6" xfId="0" applyFont="1" applyFill="1" applyBorder="1" applyAlignment="1" applyProtection="1">
      <alignment horizontal="center" vertical="center"/>
    </xf>
    <xf numFmtId="0" fontId="3" fillId="6" borderId="10" xfId="0" applyFont="1" applyFill="1" applyBorder="1" applyAlignment="1" applyProtection="1">
      <alignment horizontal="center" vertical="center"/>
    </xf>
    <xf numFmtId="0" fontId="3" fillId="6" borderId="7" xfId="0" applyFont="1" applyFill="1" applyBorder="1" applyAlignment="1" applyProtection="1">
      <alignment horizontal="center" vertical="center" wrapText="1"/>
    </xf>
    <xf numFmtId="0" fontId="3" fillId="6" borderId="11" xfId="0" applyFont="1" applyFill="1" applyBorder="1" applyAlignment="1" applyProtection="1">
      <alignment horizontal="center" vertical="center" wrapText="1"/>
    </xf>
    <xf numFmtId="4" fontId="3" fillId="9" borderId="5" xfId="0" applyNumberFormat="1" applyFont="1" applyFill="1" applyBorder="1" applyAlignment="1" applyProtection="1">
      <alignment horizontal="center" vertical="center"/>
      <protection locked="0"/>
    </xf>
    <xf numFmtId="4" fontId="3" fillId="9" borderId="2" xfId="0" applyNumberFormat="1" applyFont="1" applyFill="1" applyBorder="1" applyAlignment="1" applyProtection="1">
      <alignment horizontal="center" vertical="center"/>
      <protection locked="0"/>
    </xf>
    <xf numFmtId="0" fontId="3" fillId="6" borderId="8" xfId="0" applyFont="1" applyFill="1" applyBorder="1" applyAlignment="1" applyProtection="1">
      <alignment horizontal="center" vertical="center"/>
    </xf>
    <xf numFmtId="0" fontId="3" fillId="6" borderId="9" xfId="0" applyFont="1" applyFill="1" applyBorder="1" applyAlignment="1" applyProtection="1">
      <alignment horizontal="center" vertical="center" wrapText="1"/>
    </xf>
    <xf numFmtId="4" fontId="3" fillId="9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left" vertical="center"/>
    </xf>
    <xf numFmtId="0" fontId="3" fillId="2" borderId="9" xfId="0" applyFont="1" applyFill="1" applyBorder="1" applyAlignment="1" applyProtection="1">
      <alignment horizontal="left" vertical="center" wrapText="1"/>
    </xf>
    <xf numFmtId="4" fontId="3" fillId="9" borderId="1" xfId="0" applyNumberFormat="1" applyFont="1" applyFill="1" applyBorder="1" applyAlignment="1" applyProtection="1">
      <alignment horizontal="right" vertical="center"/>
      <protection locked="0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8" fillId="5" borderId="12" xfId="0" applyFont="1" applyFill="1" applyBorder="1" applyAlignment="1" applyProtection="1">
      <alignment horizontal="center" vertical="center"/>
    </xf>
    <xf numFmtId="0" fontId="8" fillId="5" borderId="14" xfId="0" applyFont="1" applyFill="1" applyBorder="1" applyAlignment="1" applyProtection="1">
      <alignment horizontal="center" vertical="center"/>
    </xf>
    <xf numFmtId="0" fontId="8" fillId="5" borderId="13" xfId="0" applyFont="1" applyFill="1" applyBorder="1" applyAlignment="1" applyProtection="1">
      <alignment horizontal="center" vertical="center"/>
    </xf>
    <xf numFmtId="0" fontId="17" fillId="15" borderId="5" xfId="0" applyFont="1" applyFill="1" applyBorder="1" applyAlignment="1" applyProtection="1">
      <alignment horizontal="center" vertical="center" wrapText="1"/>
    </xf>
    <xf numFmtId="0" fontId="17" fillId="15" borderId="2" xfId="0" applyFont="1" applyFill="1" applyBorder="1" applyAlignment="1" applyProtection="1">
      <alignment horizontal="center" vertical="center" wrapText="1"/>
    </xf>
    <xf numFmtId="0" fontId="7" fillId="2" borderId="8" xfId="0" applyFont="1" applyFill="1" applyBorder="1" applyAlignment="1" applyProtection="1">
      <alignment horizontal="center" vertical="center" wrapText="1"/>
    </xf>
    <xf numFmtId="0" fontId="7" fillId="2" borderId="0" xfId="0" applyFont="1" applyFill="1" applyAlignment="1" applyProtection="1">
      <alignment horizontal="center" vertical="center" wrapText="1"/>
    </xf>
    <xf numFmtId="0" fontId="7" fillId="2" borderId="8" xfId="0" applyFont="1" applyFill="1" applyBorder="1" applyAlignment="1" applyProtection="1">
      <alignment horizontal="center" vertical="center"/>
    </xf>
    <xf numFmtId="0" fontId="8" fillId="2" borderId="15" xfId="0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left" vertical="center" wrapText="1"/>
    </xf>
    <xf numFmtId="0" fontId="21" fillId="17" borderId="5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</xf>
    <xf numFmtId="0" fontId="8" fillId="2" borderId="10" xfId="0" applyFont="1" applyFill="1" applyBorder="1" applyAlignment="1" applyProtection="1">
      <alignment horizontal="center" vertical="center"/>
    </xf>
    <xf numFmtId="0" fontId="15" fillId="13" borderId="6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" fontId="16" fillId="13" borderId="5" xfId="0" applyNumberFormat="1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165" fontId="7" fillId="2" borderId="12" xfId="0" applyNumberFormat="1" applyFont="1" applyFill="1" applyBorder="1" applyAlignment="1">
      <alignment horizontal="center" vertical="center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13" xfId="0" applyNumberFormat="1" applyFont="1" applyFill="1" applyBorder="1" applyAlignment="1">
      <alignment horizontal="center" vertical="center"/>
    </xf>
    <xf numFmtId="165" fontId="7" fillId="18" borderId="12" xfId="0" applyNumberFormat="1" applyFont="1" applyFill="1" applyBorder="1" applyAlignment="1">
      <alignment horizontal="center" vertical="center"/>
    </xf>
    <xf numFmtId="165" fontId="7" fillId="18" borderId="14" xfId="0" applyNumberFormat="1" applyFont="1" applyFill="1" applyBorder="1" applyAlignment="1">
      <alignment horizontal="center" vertical="center"/>
    </xf>
    <xf numFmtId="165" fontId="7" fillId="18" borderId="13" xfId="0" applyNumberFormat="1" applyFont="1" applyFill="1" applyBorder="1" applyAlignment="1">
      <alignment horizontal="center" vertical="center"/>
    </xf>
    <xf numFmtId="0" fontId="4" fillId="18" borderId="12" xfId="0" applyFont="1" applyFill="1" applyBorder="1" applyAlignment="1">
      <alignment horizontal="center" vertical="center"/>
    </xf>
    <xf numFmtId="0" fontId="4" fillId="18" borderId="14" xfId="0" applyFont="1" applyFill="1" applyBorder="1" applyAlignment="1">
      <alignment horizontal="center" vertical="center"/>
    </xf>
    <xf numFmtId="0" fontId="4" fillId="18" borderId="13" xfId="0" applyFont="1" applyFill="1" applyBorder="1" applyAlignment="1">
      <alignment horizontal="center" vertical="center"/>
    </xf>
    <xf numFmtId="0" fontId="4" fillId="18" borderId="10" xfId="0" applyFont="1" applyFill="1" applyBorder="1" applyAlignment="1">
      <alignment horizontal="center" vertical="center"/>
    </xf>
    <xf numFmtId="0" fontId="4" fillId="18" borderId="3" xfId="0" applyFont="1" applyFill="1" applyBorder="1" applyAlignment="1">
      <alignment horizontal="center" vertical="center"/>
    </xf>
    <xf numFmtId="0" fontId="4" fillId="18" borderId="11" xfId="0" applyFont="1" applyFill="1" applyBorder="1" applyAlignment="1">
      <alignment horizontal="center" vertical="center"/>
    </xf>
    <xf numFmtId="0" fontId="22" fillId="13" borderId="12" xfId="0" applyFont="1" applyFill="1" applyBorder="1" applyAlignment="1">
      <alignment horizontal="center" vertical="center"/>
    </xf>
    <xf numFmtId="0" fontId="22" fillId="13" borderId="14" xfId="0" applyFont="1" applyFill="1" applyBorder="1" applyAlignment="1">
      <alignment horizontal="center" vertical="center"/>
    </xf>
    <xf numFmtId="0" fontId="22" fillId="13" borderId="13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 wrapText="1"/>
    </xf>
    <xf numFmtId="0" fontId="11" fillId="18" borderId="10" xfId="0" applyFont="1" applyFill="1" applyBorder="1" applyAlignment="1">
      <alignment horizontal="center" vertical="center"/>
    </xf>
    <xf numFmtId="0" fontId="11" fillId="18" borderId="3" xfId="0" applyFont="1" applyFill="1" applyBorder="1" applyAlignment="1">
      <alignment horizontal="center" vertical="center"/>
    </xf>
    <xf numFmtId="0" fontId="11" fillId="18" borderId="1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23" fillId="12" borderId="20" xfId="0" applyFont="1" applyFill="1" applyBorder="1" applyAlignment="1">
      <alignment horizontal="left" vertical="center" wrapText="1"/>
    </xf>
    <xf numFmtId="0" fontId="23" fillId="12" borderId="17" xfId="0" applyFont="1" applyFill="1" applyBorder="1" applyAlignment="1">
      <alignment horizontal="left" vertical="center" wrapText="1"/>
    </xf>
    <xf numFmtId="0" fontId="25" fillId="12" borderId="20" xfId="0" applyFont="1" applyFill="1" applyBorder="1" applyAlignment="1">
      <alignment horizontal="left" vertical="center" wrapText="1"/>
    </xf>
  </cellXfs>
  <cellStyles count="1">
    <cellStyle name="Normal" xfId="0" builtinId="0"/>
  </cellStyles>
  <dxfs count="54">
    <dxf>
      <font>
        <color theme="1"/>
      </font>
      <fill>
        <patternFill>
          <bgColor theme="0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F9D2BE"/>
        </patternFill>
      </fill>
    </dxf>
    <dxf>
      <fill>
        <patternFill>
          <bgColor rgb="FFADEEB2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F9D2BE"/>
        </patternFill>
      </fill>
    </dxf>
    <dxf>
      <fill>
        <patternFill>
          <bgColor rgb="FFADEEB2"/>
        </patternFill>
      </fill>
    </dxf>
    <dxf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34998626667073579"/>
        </patternFill>
      </fill>
    </dxf>
    <dxf>
      <fill>
        <patternFill>
          <bgColor rgb="FFF9D2BE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ADEEB2"/>
        </patternFill>
      </fill>
    </dxf>
    <dxf>
      <fill>
        <patternFill>
          <bgColor rgb="FFF9D2BE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ADEEB2"/>
        </patternFill>
      </fill>
    </dxf>
    <dxf>
      <fill>
        <patternFill>
          <bgColor rgb="FFF9D2BE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ADEEB2"/>
        </patternFill>
      </fill>
    </dxf>
    <dxf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34998626667073579"/>
        </patternFill>
      </fill>
    </dxf>
    <dxf>
      <fill>
        <patternFill>
          <bgColor rgb="FFF9D2BE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ADEEB2"/>
        </patternFill>
      </fill>
    </dxf>
    <dxf>
      <fill>
        <patternFill>
          <bgColor rgb="FFF9D2BE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ADEEB2"/>
        </patternFill>
      </fill>
    </dxf>
    <dxf>
      <fill>
        <patternFill>
          <bgColor rgb="FFF9D2BE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ADEEB2"/>
        </patternFill>
      </fill>
    </dxf>
    <dxf>
      <fill>
        <patternFill>
          <bgColor rgb="FFF9D2BE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ADEEB2"/>
        </patternFill>
      </fill>
    </dxf>
    <dxf>
      <fill>
        <patternFill>
          <bgColor rgb="FFF9D2BE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ADEEB2"/>
        </patternFill>
      </fill>
    </dxf>
    <dxf>
      <fill>
        <patternFill>
          <bgColor rgb="FFFEEFCC"/>
        </patternFill>
      </fill>
    </dxf>
    <dxf>
      <fill>
        <patternFill>
          <bgColor rgb="FFEAFFD7"/>
        </patternFill>
      </fill>
    </dxf>
    <dxf>
      <fill>
        <patternFill>
          <bgColor rgb="FFF9D2BE"/>
        </patternFill>
      </fill>
    </dxf>
    <dxf>
      <fill>
        <patternFill>
          <bgColor rgb="FFADEEB2"/>
        </patternFill>
      </fill>
    </dxf>
  </dxfs>
  <tableStyles count="0" defaultTableStyle="TableStyleMedium2" defaultPivotStyle="PivotStyleLight16"/>
  <colors>
    <mruColors>
      <color rgb="FFFEEFCC"/>
      <color rgb="FFEAFFD7"/>
      <color rgb="FFF9D2BE"/>
      <color rgb="FFADEEB2"/>
      <color rgb="FFEBEBFF"/>
      <color rgb="FFCCCCFF"/>
      <color rgb="FF9954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112A-E1C8-41D9-BB8E-59575DE6D05C}">
  <dimension ref="A1:K135"/>
  <sheetViews>
    <sheetView tabSelected="1" zoomScale="80" zoomScaleNormal="80" workbookViewId="0"/>
  </sheetViews>
  <sheetFormatPr baseColWidth="10" defaultColWidth="11.42578125" defaultRowHeight="12.75" x14ac:dyDescent="0.25"/>
  <cols>
    <col min="1" max="1" width="4.28515625" style="23" customWidth="1"/>
    <col min="2" max="2" width="45.42578125" style="18" customWidth="1"/>
    <col min="3" max="3" width="15.42578125" style="18" customWidth="1"/>
    <col min="4" max="4" width="4.5703125" style="18" customWidth="1"/>
    <col min="5" max="5" width="4.28515625" style="18" customWidth="1"/>
    <col min="6" max="6" width="40" style="18" customWidth="1"/>
    <col min="7" max="7" width="15.42578125" style="18" customWidth="1"/>
    <col min="8" max="8" width="10.140625" style="18" customWidth="1"/>
    <col min="9" max="9" width="11.42578125" style="18" customWidth="1"/>
    <col min="10" max="10" width="44.85546875" style="18" bestFit="1" customWidth="1"/>
    <col min="11" max="11" width="15.42578125" style="18" customWidth="1"/>
    <col min="12" max="12" width="11.42578125" style="18" customWidth="1"/>
    <col min="13" max="16384" width="11.42578125" style="18"/>
  </cols>
  <sheetData>
    <row r="1" spans="1:11" ht="18.75" customHeight="1" x14ac:dyDescent="0.25">
      <c r="A1" s="16" t="s">
        <v>422</v>
      </c>
      <c r="B1" s="16"/>
      <c r="C1" s="136" t="s">
        <v>424</v>
      </c>
      <c r="D1" s="137"/>
      <c r="E1" s="138"/>
      <c r="F1" s="64"/>
      <c r="G1" s="17"/>
      <c r="H1" s="17"/>
      <c r="I1" s="17"/>
      <c r="J1" s="134"/>
      <c r="K1" s="135"/>
    </row>
    <row r="2" spans="1:11" ht="18.75" customHeight="1" x14ac:dyDescent="0.25">
      <c r="A2" s="19"/>
      <c r="B2" s="19"/>
      <c r="C2" s="20"/>
      <c r="D2" s="21"/>
      <c r="E2" s="21"/>
      <c r="F2" s="17"/>
      <c r="G2" s="17"/>
      <c r="H2" s="17"/>
      <c r="I2" s="17"/>
      <c r="J2" s="22"/>
      <c r="K2" s="23"/>
    </row>
    <row r="3" spans="1:11" s="23" customFormat="1" ht="18.75" customHeight="1" x14ac:dyDescent="0.25">
      <c r="C3" s="65" t="s">
        <v>21</v>
      </c>
      <c r="F3" s="75"/>
      <c r="G3" s="75"/>
    </row>
    <row r="4" spans="1:11" ht="18.75" customHeight="1" x14ac:dyDescent="0.25">
      <c r="A4" s="24"/>
      <c r="B4" s="17"/>
      <c r="C4" s="25">
        <v>2023</v>
      </c>
      <c r="F4" s="139" t="s">
        <v>416</v>
      </c>
    </row>
    <row r="5" spans="1:11" ht="18.75" customHeight="1" x14ac:dyDescent="0.25">
      <c r="A5" s="26"/>
      <c r="B5" s="27" t="s">
        <v>99</v>
      </c>
      <c r="C5" s="63"/>
      <c r="F5" s="140"/>
    </row>
    <row r="6" spans="1:11" ht="18.75" customHeight="1" x14ac:dyDescent="0.25">
      <c r="A6" s="28"/>
      <c r="B6" s="29"/>
      <c r="C6" s="30"/>
    </row>
    <row r="7" spans="1:11" s="23" customFormat="1" ht="18.75" customHeight="1" x14ac:dyDescent="0.25">
      <c r="C7" s="65" t="s">
        <v>21</v>
      </c>
      <c r="E7" s="31"/>
      <c r="F7" s="32"/>
      <c r="G7" s="65" t="s">
        <v>21</v>
      </c>
    </row>
    <row r="8" spans="1:11" ht="18.75" customHeight="1" x14ac:dyDescent="0.25">
      <c r="A8" s="33"/>
      <c r="B8" s="34" t="s">
        <v>19</v>
      </c>
      <c r="C8" s="35">
        <f>C4</f>
        <v>2023</v>
      </c>
      <c r="E8" s="36"/>
      <c r="F8" s="37" t="s">
        <v>20</v>
      </c>
      <c r="G8" s="38">
        <f>C4</f>
        <v>2023</v>
      </c>
    </row>
    <row r="9" spans="1:11" ht="18.75" customHeight="1" x14ac:dyDescent="0.25">
      <c r="A9" s="71">
        <v>3</v>
      </c>
      <c r="B9" s="72" t="s">
        <v>0</v>
      </c>
      <c r="C9" s="73">
        <f>C10+C11+C12+C13+C18+C20+C21+C22</f>
        <v>0</v>
      </c>
      <c r="E9" s="71">
        <v>4</v>
      </c>
      <c r="F9" s="74" t="s">
        <v>11</v>
      </c>
      <c r="G9" s="73">
        <f>G10+G11+G12+G14+G15+G16+G18+G19+G21</f>
        <v>0</v>
      </c>
    </row>
    <row r="10" spans="1:11" ht="18.75" customHeight="1" x14ac:dyDescent="0.25">
      <c r="A10" s="39">
        <v>30</v>
      </c>
      <c r="B10" s="40" t="s">
        <v>1</v>
      </c>
      <c r="C10" s="61"/>
      <c r="E10" s="39">
        <v>40</v>
      </c>
      <c r="F10" s="41" t="s">
        <v>12</v>
      </c>
      <c r="G10" s="61"/>
    </row>
    <row r="11" spans="1:11" ht="18.75" customHeight="1" x14ac:dyDescent="0.25">
      <c r="A11" s="39">
        <v>31</v>
      </c>
      <c r="B11" s="40" t="s">
        <v>2</v>
      </c>
      <c r="C11" s="61"/>
      <c r="E11" s="39">
        <v>41</v>
      </c>
      <c r="F11" s="41" t="s">
        <v>13</v>
      </c>
      <c r="G11" s="61"/>
    </row>
    <row r="12" spans="1:11" ht="18.75" customHeight="1" x14ac:dyDescent="0.25">
      <c r="A12" s="39">
        <v>32</v>
      </c>
      <c r="B12" s="40" t="s">
        <v>3</v>
      </c>
      <c r="C12" s="61"/>
      <c r="E12" s="39">
        <v>42</v>
      </c>
      <c r="F12" s="41" t="s">
        <v>14</v>
      </c>
      <c r="G12" s="61"/>
    </row>
    <row r="13" spans="1:11" ht="18.75" customHeight="1" x14ac:dyDescent="0.25">
      <c r="A13" s="68">
        <v>33</v>
      </c>
      <c r="B13" s="69" t="s">
        <v>4</v>
      </c>
      <c r="C13" s="70">
        <f>C14+C15+C16+C17</f>
        <v>0</v>
      </c>
      <c r="E13" s="42">
        <v>422</v>
      </c>
      <c r="F13" s="43" t="s">
        <v>15</v>
      </c>
      <c r="G13" s="61"/>
    </row>
    <row r="14" spans="1:11" s="44" customFormat="1" ht="18.75" customHeight="1" x14ac:dyDescent="0.25">
      <c r="A14" s="42">
        <v>330</v>
      </c>
      <c r="B14" s="43" t="s">
        <v>5</v>
      </c>
      <c r="C14" s="61"/>
      <c r="E14" s="39">
        <v>43</v>
      </c>
      <c r="F14" s="41" t="s">
        <v>16</v>
      </c>
      <c r="G14" s="61"/>
    </row>
    <row r="15" spans="1:11" s="44" customFormat="1" ht="18.75" customHeight="1" x14ac:dyDescent="0.25">
      <c r="A15" s="42">
        <v>331</v>
      </c>
      <c r="B15" s="43" t="s">
        <v>6</v>
      </c>
      <c r="C15" s="61"/>
      <c r="E15" s="39">
        <v>44</v>
      </c>
      <c r="F15" s="41" t="s">
        <v>17</v>
      </c>
      <c r="G15" s="61"/>
    </row>
    <row r="16" spans="1:11" s="44" customFormat="1" ht="18.75" customHeight="1" x14ac:dyDescent="0.25">
      <c r="A16" s="42">
        <v>332</v>
      </c>
      <c r="B16" s="43" t="s">
        <v>7</v>
      </c>
      <c r="C16" s="61"/>
      <c r="E16" s="131">
        <v>45</v>
      </c>
      <c r="F16" s="132" t="s">
        <v>23</v>
      </c>
      <c r="G16" s="133"/>
    </row>
    <row r="17" spans="1:11" s="44" customFormat="1" ht="18.75" customHeight="1" x14ac:dyDescent="0.25">
      <c r="A17" s="42">
        <v>333</v>
      </c>
      <c r="B17" s="43" t="s">
        <v>8</v>
      </c>
      <c r="C17" s="61"/>
      <c r="E17" s="131"/>
      <c r="F17" s="132"/>
      <c r="G17" s="133"/>
    </row>
    <row r="18" spans="1:11" ht="18.75" customHeight="1" x14ac:dyDescent="0.25">
      <c r="A18" s="131">
        <v>35</v>
      </c>
      <c r="B18" s="132" t="s">
        <v>24</v>
      </c>
      <c r="C18" s="133"/>
      <c r="E18" s="39">
        <v>46</v>
      </c>
      <c r="F18" s="41" t="s">
        <v>18</v>
      </c>
      <c r="G18" s="61"/>
    </row>
    <row r="19" spans="1:11" ht="18.75" customHeight="1" x14ac:dyDescent="0.25">
      <c r="A19" s="131"/>
      <c r="B19" s="132"/>
      <c r="C19" s="133"/>
      <c r="E19" s="131">
        <v>48</v>
      </c>
      <c r="F19" s="132" t="s">
        <v>414</v>
      </c>
      <c r="G19" s="133"/>
    </row>
    <row r="20" spans="1:11" ht="18.75" customHeight="1" x14ac:dyDescent="0.25">
      <c r="A20" s="39">
        <v>36</v>
      </c>
      <c r="B20" s="40" t="s">
        <v>9</v>
      </c>
      <c r="C20" s="61"/>
      <c r="E20" s="131"/>
      <c r="F20" s="132"/>
      <c r="G20" s="133"/>
    </row>
    <row r="21" spans="1:11" ht="18.75" customHeight="1" x14ac:dyDescent="0.25">
      <c r="A21" s="39">
        <v>38</v>
      </c>
      <c r="B21" s="40" t="s">
        <v>22</v>
      </c>
      <c r="C21" s="61"/>
      <c r="E21" s="45">
        <v>49</v>
      </c>
      <c r="F21" s="46" t="s">
        <v>10</v>
      </c>
      <c r="G21" s="62"/>
    </row>
    <row r="22" spans="1:11" ht="18.75" customHeight="1" x14ac:dyDescent="0.25">
      <c r="A22" s="45">
        <v>39</v>
      </c>
      <c r="B22" s="47" t="s">
        <v>10</v>
      </c>
      <c r="C22" s="62"/>
    </row>
    <row r="23" spans="1:11" ht="18.75" customHeight="1" x14ac:dyDescent="0.25">
      <c r="A23" s="31"/>
      <c r="C23" s="48"/>
    </row>
    <row r="24" spans="1:11" ht="18.75" customHeight="1" x14ac:dyDescent="0.25">
      <c r="B24" s="23"/>
      <c r="C24" s="65" t="s">
        <v>21</v>
      </c>
      <c r="E24" s="23"/>
      <c r="F24" s="23"/>
      <c r="G24" s="65" t="s">
        <v>21</v>
      </c>
      <c r="K24" s="65"/>
    </row>
    <row r="25" spans="1:11" ht="18.75" customHeight="1" x14ac:dyDescent="0.25">
      <c r="A25" s="49"/>
      <c r="B25" s="50" t="s">
        <v>25</v>
      </c>
      <c r="C25" s="51">
        <f>C4</f>
        <v>2023</v>
      </c>
      <c r="E25" s="58"/>
      <c r="F25" s="59" t="s">
        <v>37</v>
      </c>
      <c r="G25" s="60">
        <f>C4</f>
        <v>2023</v>
      </c>
    </row>
    <row r="26" spans="1:11" ht="18.75" customHeight="1" x14ac:dyDescent="0.25">
      <c r="A26" s="71" t="s">
        <v>61</v>
      </c>
      <c r="B26" s="72" t="s">
        <v>26</v>
      </c>
      <c r="C26" s="73">
        <f>SUM(C27:C30)</f>
        <v>0</v>
      </c>
      <c r="E26" s="71" t="s">
        <v>57</v>
      </c>
      <c r="F26" s="74" t="s">
        <v>38</v>
      </c>
      <c r="G26" s="73">
        <f>SUM(G27:G30)</f>
        <v>0</v>
      </c>
    </row>
    <row r="27" spans="1:11" ht="18.75" customHeight="1" x14ac:dyDescent="0.25">
      <c r="A27" s="39">
        <v>50</v>
      </c>
      <c r="B27" s="40" t="s">
        <v>27</v>
      </c>
      <c r="C27" s="61"/>
      <c r="E27" s="39">
        <v>910</v>
      </c>
      <c r="F27" s="41" t="s">
        <v>40</v>
      </c>
      <c r="G27" s="61"/>
    </row>
    <row r="28" spans="1:11" ht="18.75" customHeight="1" x14ac:dyDescent="0.25">
      <c r="A28" s="39">
        <v>52</v>
      </c>
      <c r="B28" s="40" t="s">
        <v>28</v>
      </c>
      <c r="C28" s="61"/>
      <c r="E28" s="39">
        <v>911</v>
      </c>
      <c r="F28" s="41" t="s">
        <v>41</v>
      </c>
      <c r="G28" s="61"/>
    </row>
    <row r="29" spans="1:11" ht="18.75" customHeight="1" x14ac:dyDescent="0.25">
      <c r="A29" s="39">
        <v>56</v>
      </c>
      <c r="B29" s="40" t="s">
        <v>29</v>
      </c>
      <c r="C29" s="61"/>
      <c r="E29" s="39">
        <v>912</v>
      </c>
      <c r="F29" s="41" t="s">
        <v>42</v>
      </c>
      <c r="G29" s="61"/>
    </row>
    <row r="30" spans="1:11" ht="18.75" customHeight="1" x14ac:dyDescent="0.25">
      <c r="A30" s="45">
        <v>58</v>
      </c>
      <c r="B30" s="47" t="s">
        <v>30</v>
      </c>
      <c r="C30" s="62"/>
      <c r="E30" s="39">
        <v>913</v>
      </c>
      <c r="F30" s="52" t="s">
        <v>43</v>
      </c>
      <c r="G30" s="61"/>
    </row>
    <row r="31" spans="1:11" ht="18.75" customHeight="1" x14ac:dyDescent="0.25">
      <c r="E31" s="71" t="s">
        <v>58</v>
      </c>
      <c r="F31" s="74" t="s">
        <v>39</v>
      </c>
      <c r="G31" s="73">
        <f>SUM(G32:G37)</f>
        <v>0</v>
      </c>
    </row>
    <row r="32" spans="1:11" ht="18.75" customHeight="1" x14ac:dyDescent="0.25">
      <c r="B32" s="23"/>
      <c r="C32" s="65" t="s">
        <v>21</v>
      </c>
      <c r="E32" s="39">
        <v>920</v>
      </c>
      <c r="F32" s="41" t="s">
        <v>44</v>
      </c>
      <c r="G32" s="61"/>
    </row>
    <row r="33" spans="1:9" ht="18.75" customHeight="1" x14ac:dyDescent="0.25">
      <c r="A33" s="53"/>
      <c r="B33" s="54" t="s">
        <v>31</v>
      </c>
      <c r="C33" s="55">
        <f>C4</f>
        <v>2023</v>
      </c>
      <c r="E33" s="39">
        <v>921</v>
      </c>
      <c r="F33" s="41" t="s">
        <v>45</v>
      </c>
      <c r="G33" s="61"/>
    </row>
    <row r="34" spans="1:9" ht="18.75" customHeight="1" x14ac:dyDescent="0.25">
      <c r="A34" s="71" t="s">
        <v>62</v>
      </c>
      <c r="B34" s="72" t="s">
        <v>32</v>
      </c>
      <c r="C34" s="73">
        <f>SUM(C35:C38)</f>
        <v>0</v>
      </c>
      <c r="E34" s="39">
        <v>922</v>
      </c>
      <c r="F34" s="41" t="s">
        <v>46</v>
      </c>
      <c r="G34" s="61"/>
    </row>
    <row r="35" spans="1:9" ht="18.75" customHeight="1" x14ac:dyDescent="0.25">
      <c r="A35" s="39">
        <v>60</v>
      </c>
      <c r="B35" s="40" t="s">
        <v>34</v>
      </c>
      <c r="C35" s="61"/>
      <c r="E35" s="131">
        <v>923</v>
      </c>
      <c r="F35" s="132" t="s">
        <v>47</v>
      </c>
      <c r="G35" s="133"/>
    </row>
    <row r="36" spans="1:9" ht="18.75" customHeight="1" x14ac:dyDescent="0.25">
      <c r="A36" s="39">
        <v>61</v>
      </c>
      <c r="B36" s="40" t="s">
        <v>35</v>
      </c>
      <c r="C36" s="61"/>
      <c r="E36" s="131"/>
      <c r="F36" s="132"/>
      <c r="G36" s="133"/>
    </row>
    <row r="37" spans="1:9" ht="18.75" customHeight="1" x14ac:dyDescent="0.25">
      <c r="A37" s="39">
        <v>62</v>
      </c>
      <c r="B37" s="40" t="s">
        <v>36</v>
      </c>
      <c r="C37" s="61"/>
      <c r="E37" s="45">
        <v>925</v>
      </c>
      <c r="F37" s="46" t="s">
        <v>48</v>
      </c>
      <c r="G37" s="62"/>
    </row>
    <row r="38" spans="1:9" ht="18.75" customHeight="1" x14ac:dyDescent="0.25">
      <c r="A38" s="45">
        <v>66</v>
      </c>
      <c r="B38" s="47" t="s">
        <v>33</v>
      </c>
      <c r="C38" s="62"/>
    </row>
    <row r="39" spans="1:9" ht="18.75" customHeight="1" x14ac:dyDescent="0.25">
      <c r="A39" s="18"/>
    </row>
    <row r="40" spans="1:9" ht="18.75" customHeight="1" x14ac:dyDescent="0.25">
      <c r="A40" s="120" t="s">
        <v>420</v>
      </c>
      <c r="B40" s="121"/>
      <c r="C40" s="78">
        <f>C4</f>
        <v>2023</v>
      </c>
      <c r="E40" s="146" t="s">
        <v>431</v>
      </c>
      <c r="F40" s="146"/>
      <c r="G40" s="81">
        <v>2023</v>
      </c>
      <c r="H40" s="143" t="s">
        <v>462</v>
      </c>
      <c r="I40" s="135"/>
    </row>
    <row r="41" spans="1:9" ht="18.75" customHeight="1" x14ac:dyDescent="0.25">
      <c r="A41" s="122" t="s">
        <v>57</v>
      </c>
      <c r="B41" s="124" t="s">
        <v>438</v>
      </c>
      <c r="C41" s="126"/>
      <c r="E41" s="82"/>
      <c r="F41" s="83" t="s">
        <v>428</v>
      </c>
      <c r="G41" s="87"/>
    </row>
    <row r="42" spans="1:9" ht="18.75" customHeight="1" x14ac:dyDescent="0.25">
      <c r="A42" s="128"/>
      <c r="B42" s="129"/>
      <c r="C42" s="130"/>
      <c r="E42" s="84"/>
      <c r="F42" s="85" t="s">
        <v>429</v>
      </c>
      <c r="G42" s="62"/>
    </row>
    <row r="43" spans="1:9" ht="18.75" customHeight="1" x14ac:dyDescent="0.25">
      <c r="A43" s="122" t="s">
        <v>57</v>
      </c>
      <c r="B43" s="124" t="s">
        <v>439</v>
      </c>
      <c r="C43" s="126"/>
      <c r="E43" s="84"/>
      <c r="F43" s="86" t="s">
        <v>427</v>
      </c>
      <c r="G43" s="88"/>
    </row>
    <row r="44" spans="1:9" ht="18.75" customHeight="1" x14ac:dyDescent="0.25">
      <c r="A44" s="123"/>
      <c r="B44" s="125"/>
      <c r="C44" s="127"/>
      <c r="E44" s="147"/>
      <c r="F44" s="144" t="s">
        <v>426</v>
      </c>
      <c r="G44" s="126"/>
      <c r="H44" s="141" t="s">
        <v>475</v>
      </c>
      <c r="I44" s="142"/>
    </row>
    <row r="45" spans="1:9" ht="18.75" customHeight="1" x14ac:dyDescent="0.25">
      <c r="A45" s="18"/>
      <c r="B45" s="80" t="s">
        <v>423</v>
      </c>
      <c r="E45" s="148"/>
      <c r="F45" s="145"/>
      <c r="G45" s="127"/>
      <c r="H45" s="141"/>
      <c r="I45" s="142"/>
    </row>
    <row r="46" spans="1:9" ht="18.75" customHeight="1" x14ac:dyDescent="0.25">
      <c r="A46" s="18"/>
      <c r="E46" s="84"/>
      <c r="F46" s="86" t="s">
        <v>441</v>
      </c>
      <c r="G46" s="88"/>
      <c r="H46" s="141"/>
      <c r="I46" s="142"/>
    </row>
    <row r="47" spans="1:9" ht="18.75" customHeight="1" x14ac:dyDescent="0.25">
      <c r="A47" s="18"/>
    </row>
    <row r="48" spans="1:9" ht="18.75" customHeight="1" x14ac:dyDescent="0.25">
      <c r="A48" s="18"/>
    </row>
    <row r="49" spans="1:11" ht="18.75" customHeight="1" x14ac:dyDescent="0.25">
      <c r="A49" s="18"/>
    </row>
    <row r="50" spans="1:11" ht="18.75" customHeight="1" x14ac:dyDescent="0.25">
      <c r="A50" s="18"/>
    </row>
    <row r="51" spans="1:11" ht="18.75" customHeight="1" x14ac:dyDescent="0.25">
      <c r="A51" s="18"/>
      <c r="I51" s="17"/>
      <c r="J51" s="17"/>
      <c r="K51" s="17"/>
    </row>
    <row r="52" spans="1:11" ht="18.75" customHeight="1" x14ac:dyDescent="0.25"/>
    <row r="53" spans="1:11" ht="18.75" customHeight="1" x14ac:dyDescent="0.25">
      <c r="A53" s="18"/>
    </row>
    <row r="54" spans="1:11" ht="18.75" customHeight="1" x14ac:dyDescent="0.25">
      <c r="A54" s="18"/>
    </row>
    <row r="55" spans="1:11" ht="18.75" customHeight="1" x14ac:dyDescent="0.25">
      <c r="A55" s="18"/>
    </row>
    <row r="56" spans="1:11" ht="18.75" customHeight="1" x14ac:dyDescent="0.25">
      <c r="A56" s="18"/>
    </row>
    <row r="57" spans="1:11" ht="18.75" customHeight="1" x14ac:dyDescent="0.25">
      <c r="A57" s="18"/>
    </row>
    <row r="58" spans="1:11" ht="18.75" customHeight="1" x14ac:dyDescent="0.25">
      <c r="A58" s="18"/>
    </row>
    <row r="59" spans="1:11" s="17" customFormat="1" ht="12" customHeight="1" x14ac:dyDescent="0.25">
      <c r="E59" s="18"/>
      <c r="F59" s="18"/>
      <c r="G59" s="18"/>
      <c r="I59" s="18"/>
      <c r="J59" s="18"/>
      <c r="K59" s="18"/>
    </row>
    <row r="60" spans="1:11" ht="18.75" customHeight="1" x14ac:dyDescent="0.25">
      <c r="A60" s="18"/>
      <c r="G60" s="17"/>
    </row>
    <row r="61" spans="1:11" ht="18.75" customHeight="1" x14ac:dyDescent="0.25">
      <c r="A61" s="18"/>
      <c r="E61" s="17"/>
      <c r="F61" s="17"/>
    </row>
    <row r="62" spans="1:11" ht="18.75" customHeight="1" x14ac:dyDescent="0.25">
      <c r="A62" s="18"/>
    </row>
    <row r="63" spans="1:11" ht="18.75" customHeight="1" x14ac:dyDescent="0.25">
      <c r="A63" s="18"/>
    </row>
    <row r="64" spans="1:11" ht="37.5" customHeight="1" x14ac:dyDescent="0.25">
      <c r="A64" s="18"/>
    </row>
    <row r="65" spans="1:1" ht="18.75" customHeight="1" x14ac:dyDescent="0.25">
      <c r="A65" s="18"/>
    </row>
    <row r="66" spans="1:1" ht="18.75" customHeight="1" x14ac:dyDescent="0.25">
      <c r="A66" s="18"/>
    </row>
    <row r="67" spans="1:1" ht="18.75" customHeight="1" x14ac:dyDescent="0.25"/>
    <row r="68" spans="1:1" ht="18.75" customHeight="1" x14ac:dyDescent="0.25"/>
    <row r="69" spans="1:1" ht="18.75" customHeight="1" x14ac:dyDescent="0.25"/>
    <row r="70" spans="1:1" ht="18.75" customHeight="1" x14ac:dyDescent="0.25"/>
    <row r="71" spans="1:1" ht="18.75" customHeight="1" x14ac:dyDescent="0.25"/>
    <row r="72" spans="1:1" ht="18.75" customHeight="1" x14ac:dyDescent="0.25"/>
    <row r="73" spans="1:1" ht="18.75" customHeight="1" x14ac:dyDescent="0.25"/>
    <row r="74" spans="1:1" ht="18.75" customHeight="1" x14ac:dyDescent="0.25"/>
    <row r="75" spans="1:1" ht="18.75" customHeight="1" x14ac:dyDescent="0.25"/>
    <row r="76" spans="1:1" ht="18.75" customHeight="1" x14ac:dyDescent="0.25"/>
    <row r="77" spans="1:1" ht="18.75" customHeight="1" x14ac:dyDescent="0.25"/>
    <row r="78" spans="1:1" ht="18.75" customHeight="1" x14ac:dyDescent="0.25"/>
    <row r="79" spans="1:1" ht="18.75" customHeight="1" x14ac:dyDescent="0.25"/>
    <row r="80" spans="1:1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</sheetData>
  <sheetProtection sheet="1" objects="1" scenarios="1"/>
  <mergeCells count="28">
    <mergeCell ref="H44:I46"/>
    <mergeCell ref="H40:I40"/>
    <mergeCell ref="F44:F45"/>
    <mergeCell ref="E40:F40"/>
    <mergeCell ref="E44:E45"/>
    <mergeCell ref="G44:G45"/>
    <mergeCell ref="A18:A19"/>
    <mergeCell ref="B18:B19"/>
    <mergeCell ref="C18:C19"/>
    <mergeCell ref="J1:K1"/>
    <mergeCell ref="E35:E36"/>
    <mergeCell ref="F35:F36"/>
    <mergeCell ref="G35:G36"/>
    <mergeCell ref="C1:E1"/>
    <mergeCell ref="E16:E17"/>
    <mergeCell ref="F16:F17"/>
    <mergeCell ref="G16:G17"/>
    <mergeCell ref="G19:G20"/>
    <mergeCell ref="F19:F20"/>
    <mergeCell ref="E19:E20"/>
    <mergeCell ref="F4:F5"/>
    <mergeCell ref="A40:B40"/>
    <mergeCell ref="A43:A44"/>
    <mergeCell ref="B43:B44"/>
    <mergeCell ref="C43:C44"/>
    <mergeCell ref="A41:A42"/>
    <mergeCell ref="B41:B42"/>
    <mergeCell ref="C41:C42"/>
  </mergeCells>
  <pageMargins left="0.70866141732283472" right="0.70866141732283472" top="0.74803149606299213" bottom="0.74803149606299213" header="0.31496062992125984" footer="0.31496062992125984"/>
  <pageSetup paperSize="9" orientation="landscape" r:id="rId1"/>
  <rowBreaks count="1" manualBreakCount="1">
    <brk id="22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33D1CE-97A0-4D6A-A7EA-FA37DC1C2047}">
          <x14:formula1>
            <xm:f>'Agrégats stock'!$A$17:$A$318</xm:f>
          </x14:formula1>
          <xm:sqref>F1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FAC07-377F-4591-96C3-5A886F25120D}">
  <sheetPr>
    <pageSetUpPr fitToPage="1"/>
  </sheetPr>
  <dimension ref="A1:R429"/>
  <sheetViews>
    <sheetView zoomScale="90" zoomScaleNormal="100" workbookViewId="0"/>
  </sheetViews>
  <sheetFormatPr baseColWidth="10" defaultColWidth="11.42578125" defaultRowHeight="14.25" x14ac:dyDescent="0.25"/>
  <cols>
    <col min="1" max="1" width="15.5703125" style="6" customWidth="1"/>
    <col min="2" max="2" width="52" style="2" bestFit="1" customWidth="1"/>
    <col min="3" max="12" width="10.85546875" style="2" customWidth="1"/>
    <col min="13" max="13" width="3.5703125" style="2" customWidth="1"/>
    <col min="14" max="14" width="24.7109375" style="2" customWidth="1"/>
    <col min="15" max="15" width="12.140625" style="2" customWidth="1"/>
    <col min="16" max="17" width="24.7109375" style="2" customWidth="1"/>
    <col min="18" max="18" width="13.5703125" style="2" customWidth="1"/>
    <col min="19" max="16384" width="11.42578125" style="2"/>
  </cols>
  <sheetData>
    <row r="1" spans="1:17" ht="18.75" customHeight="1" x14ac:dyDescent="0.25">
      <c r="A1" s="5" t="s">
        <v>483</v>
      </c>
      <c r="C1" s="4"/>
      <c r="D1" s="4"/>
      <c r="N1" s="170" t="str">
        <f>IF('1. Données à saisir'!F1=0,"",'1. Données à saisir'!F1)</f>
        <v/>
      </c>
      <c r="O1" s="170"/>
      <c r="P1" s="170"/>
      <c r="Q1" s="170"/>
    </row>
    <row r="2" spans="1:17" ht="12.75" customHeight="1" x14ac:dyDescent="0.25">
      <c r="C2" s="7" t="s">
        <v>53</v>
      </c>
      <c r="D2" s="151" t="s">
        <v>55</v>
      </c>
      <c r="E2" s="151"/>
      <c r="F2" s="151"/>
      <c r="G2" s="151"/>
      <c r="H2" s="151"/>
      <c r="I2" s="151"/>
      <c r="J2" s="151"/>
      <c r="K2" s="151"/>
      <c r="L2" s="151"/>
      <c r="M2" s="7"/>
      <c r="N2" s="170"/>
      <c r="O2" s="170"/>
      <c r="P2" s="170"/>
      <c r="Q2" s="170"/>
    </row>
    <row r="3" spans="1:17" ht="18.75" customHeight="1" x14ac:dyDescent="0.25">
      <c r="A3" s="149" t="s">
        <v>103</v>
      </c>
      <c r="B3" s="150"/>
      <c r="C3" s="152">
        <f>'1. Données à saisir'!C4</f>
        <v>2023</v>
      </c>
      <c r="D3" s="154">
        <f>C3-1</f>
        <v>2022</v>
      </c>
      <c r="E3" s="154">
        <f t="shared" ref="E3:L3" si="0">D3-1</f>
        <v>2021</v>
      </c>
      <c r="F3" s="154">
        <f t="shared" si="0"/>
        <v>2020</v>
      </c>
      <c r="G3" s="154">
        <f t="shared" si="0"/>
        <v>2019</v>
      </c>
      <c r="H3" s="154">
        <f t="shared" si="0"/>
        <v>2018</v>
      </c>
      <c r="I3" s="154">
        <f t="shared" si="0"/>
        <v>2017</v>
      </c>
      <c r="J3" s="154">
        <f t="shared" si="0"/>
        <v>2016</v>
      </c>
      <c r="K3" s="154">
        <f t="shared" si="0"/>
        <v>2015</v>
      </c>
      <c r="L3" s="154">
        <f t="shared" si="0"/>
        <v>2014</v>
      </c>
      <c r="M3" s="3"/>
      <c r="N3" s="170"/>
      <c r="O3" s="170"/>
      <c r="P3" s="170"/>
      <c r="Q3" s="170"/>
    </row>
    <row r="4" spans="1:17" ht="7.5" customHeight="1" x14ac:dyDescent="0.25">
      <c r="A4" s="56"/>
      <c r="B4" s="57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3"/>
    </row>
    <row r="5" spans="1:17" ht="18" customHeight="1" x14ac:dyDescent="0.25">
      <c r="A5" s="12" t="s">
        <v>63</v>
      </c>
      <c r="B5" s="13" t="s">
        <v>85</v>
      </c>
      <c r="C5" s="11">
        <f>('1. Données à saisir'!C9-'1. Données à saisir'!C16-'1. Données à saisir'!C21-'1. Données à saisir'!C22)/1000</f>
        <v>0</v>
      </c>
      <c r="D5" s="118">
        <f>SUMIFS('Agrégats stock'!N17:N318,'Agrégats stock'!$A$17:$A$318,'1. Données à saisir'!$F$1)</f>
        <v>0</v>
      </c>
      <c r="E5" s="118">
        <f>SUMIFS('Agrégats stock'!O17:O318,'Agrégats stock'!$A$17:$A$318,'1. Données à saisir'!$F$1)</f>
        <v>0</v>
      </c>
      <c r="F5" s="118">
        <f>SUMIFS('Agrégats stock'!P17:P318,'Agrégats stock'!$A$17:$A$318,'1. Données à saisir'!$F$1)</f>
        <v>0</v>
      </c>
      <c r="G5" s="118">
        <f>SUMIFS('Agrégats stock'!Q17:Q318,'Agrégats stock'!$A$17:$A$318,'1. Données à saisir'!$F$1)</f>
        <v>0</v>
      </c>
      <c r="H5" s="118">
        <f>SUMIFS('Agrégats stock'!R17:R318,'Agrégats stock'!$A$17:$A$318,'1. Données à saisir'!$F$1)</f>
        <v>0</v>
      </c>
      <c r="I5" s="118">
        <f>SUMIFS('Agrégats stock'!S17:S318,'Agrégats stock'!$A$17:$A$318,'1. Données à saisir'!$F$1)</f>
        <v>0</v>
      </c>
      <c r="J5" s="118">
        <f>SUMIFS('Agrégats stock'!T17:T318,'Agrégats stock'!$A$17:$A$318,'1. Données à saisir'!$F$1)</f>
        <v>0</v>
      </c>
      <c r="K5" s="118">
        <f>SUMIFS('Agrégats stock'!U17:U318,'Agrégats stock'!$A$17:$A$318,'1. Données à saisir'!$F$1)</f>
        <v>0</v>
      </c>
      <c r="L5" s="118">
        <f>SUMIFS('Agrégats stock'!V17:V318,'Agrégats stock'!$A$17:$A$318,'1. Données à saisir'!$F$1)</f>
        <v>0</v>
      </c>
      <c r="M5" s="1"/>
    </row>
    <row r="6" spans="1:17" ht="18" customHeight="1" x14ac:dyDescent="0.25">
      <c r="A6" s="12" t="s">
        <v>50</v>
      </c>
      <c r="B6" s="13" t="s">
        <v>49</v>
      </c>
      <c r="C6" s="11">
        <f>('1. Données à saisir'!G9-'1. Données à saisir'!G19-'1. Données à saisir'!G21)/1000</f>
        <v>0</v>
      </c>
      <c r="D6" s="118">
        <f>SUMIFS('Agrégats stock'!EX17:EX318,'Agrégats stock'!$A$17:$A$318,'1. Données à saisir'!$F$1)/1000</f>
        <v>0</v>
      </c>
      <c r="E6" s="118">
        <f>SUMIFS('Agrégats stock'!EY17:EY318,'Agrégats stock'!$A$17:$A$318,'1. Données à saisir'!$F$1)/1000</f>
        <v>0</v>
      </c>
      <c r="F6" s="118">
        <f>SUMIFS('Agrégats stock'!EZ17:EZ318,'Agrégats stock'!$A$17:$A$318,'1. Données à saisir'!$F$1)/1000</f>
        <v>0</v>
      </c>
      <c r="G6" s="118">
        <f>SUMIFS('Agrégats stock'!FA17:FA318,'Agrégats stock'!$A$17:$A$318,'1. Données à saisir'!$F$1)/1000</f>
        <v>0</v>
      </c>
      <c r="H6" s="118">
        <f>SUMIFS('Agrégats stock'!FB17:FB318,'Agrégats stock'!$A$17:$A$318,'1. Données à saisir'!$F$1)/1000</f>
        <v>0</v>
      </c>
      <c r="I6" s="118">
        <f>SUMIFS('Agrégats stock'!FC17:FC318,'Agrégats stock'!$A$17:$A$318,'1. Données à saisir'!$F$1)/1000</f>
        <v>0</v>
      </c>
      <c r="J6" s="118">
        <f>SUMIFS('Agrégats stock'!FD17:FD318,'Agrégats stock'!$A$17:$A$318,'1. Données à saisir'!$F$1)/1000</f>
        <v>0</v>
      </c>
      <c r="K6" s="118">
        <f>SUMIFS('Agrégats stock'!FE17:FE318,'Agrégats stock'!$A$17:$A$318,'1. Données à saisir'!$F$1)/1000</f>
        <v>0</v>
      </c>
      <c r="L6" s="118">
        <f>SUMIFS('Agrégats stock'!FF17:FF318,'Agrégats stock'!$A$17:$A$318,'1. Données à saisir'!$F$1)/1000</f>
        <v>0</v>
      </c>
      <c r="M6" s="1"/>
    </row>
    <row r="7" spans="1:17" ht="18" customHeight="1" x14ac:dyDescent="0.25">
      <c r="A7" s="12" t="s">
        <v>430</v>
      </c>
      <c r="B7" s="13" t="s">
        <v>432</v>
      </c>
      <c r="C7" s="11" t="e">
        <f>('1. Données à saisir'!G10+'1. Données à saisir'!G15+('1. Données à saisir'!G42/'1. Données à saisir'!G43*'1. Données à saisir'!C5-'1. Données à saisir'!G41-'1. Données à saisir'!G44-'1. Données à saisir'!G46))/1000</f>
        <v>#DIV/0!</v>
      </c>
      <c r="D7" s="118">
        <f>(SUMIFS(Autres!D16:D317,Autres!$A16:$A317,'1. Données à saisir'!$F$1)+SUMIFS(Autres!N16:N317,Autres!$A16:$A317,'1. Données à saisir'!$F$1)+SUMIFS('Associations et péréquation'!$H:$H,'Associations et péréquation'!$B:$B,'1. Données à saisir'!$F$1,'Associations et péréquation'!$C:$C,'2. données et Indicateurs'!D3))/1000</f>
        <v>0</v>
      </c>
      <c r="E7" s="118">
        <f>(SUMIFS(Autres!E16:E317,Autres!$A16:$A317,'1. Données à saisir'!$F$1)+SUMIFS(Autres!O16:O317,Autres!$A16:$A317,'1. Données à saisir'!$F$1)+SUMIFS('Associations et péréquation'!$H:$H,'Associations et péréquation'!$B:$B,'1. Données à saisir'!$F$1,'Associations et péréquation'!$C:$C,'2. données et Indicateurs'!E3))/1000</f>
        <v>0</v>
      </c>
      <c r="F7" s="118">
        <f>(SUMIFS(Autres!F16:F317,Autres!$A16:$A317,'1. Données à saisir'!$F$1)+SUMIFS(Autres!P16:P317,Autres!$A16:$A317,'1. Données à saisir'!$F$1)+SUMIFS('Associations et péréquation'!$H:$H,'Associations et péréquation'!$B:$B,'1. Données à saisir'!$F$1,'Associations et péréquation'!$C:$C,'2. données et Indicateurs'!F3))/1000</f>
        <v>0</v>
      </c>
      <c r="G7" s="118">
        <f>(SUMIFS(Autres!G16:G317,Autres!$A16:$A317,'1. Données à saisir'!$F$1)+SUMIFS(Autres!Q16:Q317,Autres!$A16:$A317,'1. Données à saisir'!$F$1)+SUMIFS('Associations et péréquation'!$H:$H,'Associations et péréquation'!$B:$B,'1. Données à saisir'!$F$1,'Associations et péréquation'!$C:$C,'2. données et Indicateurs'!G3))/1000</f>
        <v>0</v>
      </c>
      <c r="H7" s="118">
        <f>(SUMIFS(Autres!H16:H317,Autres!$A16:$A317,'1. Données à saisir'!$F$1)+SUMIFS(Autres!R16:R317,Autres!$A16:$A317,'1. Données à saisir'!$F$1)+SUMIFS('Associations et péréquation'!$H:$H,'Associations et péréquation'!$B:$B,'1. Données à saisir'!$F$1,'Associations et péréquation'!$C:$C,'2. données et Indicateurs'!H3))/1000</f>
        <v>0</v>
      </c>
      <c r="I7" s="118">
        <f>(SUMIFS(Autres!I16:I317,Autres!$A16:$A317,'1. Données à saisir'!$F$1)+SUMIFS(Autres!S16:S317,Autres!$A16:$A317,'1. Données à saisir'!$F$1)+SUMIFS('Associations et péréquation'!$H:$H,'Associations et péréquation'!$B:$B,'1. Données à saisir'!$F$1,'Associations et péréquation'!$C:$C,'2. données et Indicateurs'!I3))/1000</f>
        <v>0</v>
      </c>
      <c r="J7" s="155" t="s">
        <v>476</v>
      </c>
      <c r="K7" s="156"/>
      <c r="L7" s="157"/>
      <c r="M7" s="1"/>
    </row>
    <row r="8" spans="1:17" ht="18" customHeight="1" x14ac:dyDescent="0.25">
      <c r="A8" s="12" t="s">
        <v>91</v>
      </c>
      <c r="B8" s="13" t="s">
        <v>90</v>
      </c>
      <c r="C8" s="11">
        <f>C5-C6</f>
        <v>0</v>
      </c>
      <c r="D8" s="118">
        <f>D5-D6</f>
        <v>0</v>
      </c>
      <c r="E8" s="118">
        <f t="shared" ref="E8:L8" si="1">E5-E6</f>
        <v>0</v>
      </c>
      <c r="F8" s="118">
        <f t="shared" si="1"/>
        <v>0</v>
      </c>
      <c r="G8" s="118">
        <f t="shared" si="1"/>
        <v>0</v>
      </c>
      <c r="H8" s="118">
        <f t="shared" si="1"/>
        <v>0</v>
      </c>
      <c r="I8" s="118">
        <f t="shared" si="1"/>
        <v>0</v>
      </c>
      <c r="J8" s="118">
        <f t="shared" si="1"/>
        <v>0</v>
      </c>
      <c r="K8" s="118">
        <f t="shared" si="1"/>
        <v>0</v>
      </c>
      <c r="L8" s="118">
        <f t="shared" si="1"/>
        <v>0</v>
      </c>
      <c r="M8" s="1"/>
    </row>
    <row r="9" spans="1:17" ht="18" customHeight="1" x14ac:dyDescent="0.25">
      <c r="A9" s="12" t="s">
        <v>92</v>
      </c>
      <c r="B9" s="13" t="s">
        <v>81</v>
      </c>
      <c r="C9" s="11">
        <f>C5-'1. Données à saisir'!C15/1000-'1. Données à saisir'!C17/1000</f>
        <v>0</v>
      </c>
      <c r="D9" s="118">
        <f>SUMIFS('Agrégats stock'!AH17:AH318,'Agrégats stock'!$A$17:$A$318,'1. Données à saisir'!$F$1)</f>
        <v>0</v>
      </c>
      <c r="E9" s="118">
        <f>SUMIFS('Agrégats stock'!AI17:AI318,'Agrégats stock'!$A$17:$A$318,'1. Données à saisir'!$F$1)</f>
        <v>0</v>
      </c>
      <c r="F9" s="118">
        <f>SUMIFS('Agrégats stock'!AJ17:AJ318,'Agrégats stock'!$A$17:$A$318,'1. Données à saisir'!$F$1)</f>
        <v>0</v>
      </c>
      <c r="G9" s="118">
        <f>SUMIFS('Agrégats stock'!AK17:AK318,'Agrégats stock'!$A$17:$A$318,'1. Données à saisir'!$F$1)</f>
        <v>0</v>
      </c>
      <c r="H9" s="118">
        <f>SUMIFS('Agrégats stock'!AL17:AL318,'Agrégats stock'!$A$17:$A$318,'1. Données à saisir'!$F$1)</f>
        <v>0</v>
      </c>
      <c r="I9" s="118">
        <f>SUMIFS('Agrégats stock'!AM17:AM318,'Agrégats stock'!$A$17:$A$318,'1. Données à saisir'!$F$1)</f>
        <v>0</v>
      </c>
      <c r="J9" s="118">
        <f>SUMIFS('Agrégats stock'!AN17:AN318,'Agrégats stock'!$A$17:$A$318,'1. Données à saisir'!$F$1)</f>
        <v>0</v>
      </c>
      <c r="K9" s="118">
        <f>SUMIFS('Agrégats stock'!AO17:AO318,'Agrégats stock'!$A$17:$A$318,'1. Données à saisir'!$F$1)</f>
        <v>0</v>
      </c>
      <c r="L9" s="118">
        <f>SUMIFS('Agrégats stock'!AP17:AP318,'Agrégats stock'!$A$17:$A$318,'1. Données à saisir'!$F$1)</f>
        <v>0</v>
      </c>
      <c r="M9" s="1"/>
      <c r="O9" s="91"/>
      <c r="P9" s="91"/>
      <c r="Q9" s="91"/>
    </row>
    <row r="10" spans="1:17" ht="18" customHeight="1" x14ac:dyDescent="0.25">
      <c r="A10" s="12" t="s">
        <v>83</v>
      </c>
      <c r="B10" s="13" t="s">
        <v>54</v>
      </c>
      <c r="C10" s="11">
        <f>C6-C9</f>
        <v>0</v>
      </c>
      <c r="D10" s="118">
        <f>D6-D9</f>
        <v>0</v>
      </c>
      <c r="E10" s="118">
        <f t="shared" ref="E10:L10" si="2">E6-E9</f>
        <v>0</v>
      </c>
      <c r="F10" s="118">
        <f t="shared" si="2"/>
        <v>0</v>
      </c>
      <c r="G10" s="118">
        <f t="shared" si="2"/>
        <v>0</v>
      </c>
      <c r="H10" s="118">
        <f t="shared" si="2"/>
        <v>0</v>
      </c>
      <c r="I10" s="118">
        <f t="shared" si="2"/>
        <v>0</v>
      </c>
      <c r="J10" s="118">
        <f t="shared" si="2"/>
        <v>0</v>
      </c>
      <c r="K10" s="118">
        <f t="shared" si="2"/>
        <v>0</v>
      </c>
      <c r="L10" s="118">
        <f t="shared" si="2"/>
        <v>0</v>
      </c>
      <c r="M10" s="1"/>
      <c r="N10" s="91"/>
      <c r="O10" s="91"/>
      <c r="P10" s="91"/>
      <c r="Q10" s="91"/>
    </row>
    <row r="11" spans="1:17" ht="18" customHeight="1" x14ac:dyDescent="0.25">
      <c r="A11" s="12" t="s">
        <v>61</v>
      </c>
      <c r="B11" s="13" t="s">
        <v>101</v>
      </c>
      <c r="C11" s="11">
        <f>'1. Données à saisir'!C26/1000</f>
        <v>0</v>
      </c>
      <c r="D11" s="118">
        <f>SUMIFS('Agrégats stock'!AR17:AR318,'Agrégats stock'!$A$17:$A$318,'1. Données à saisir'!$F$1)</f>
        <v>0</v>
      </c>
      <c r="E11" s="118">
        <f>SUMIFS('Agrégats stock'!AS17:AS318,'Agrégats stock'!$A$17:$A$318,'1. Données à saisir'!$F$1)</f>
        <v>0</v>
      </c>
      <c r="F11" s="118">
        <f>SUMIFS('Agrégats stock'!AT17:AT318,'Agrégats stock'!$A$17:$A$318,'1. Données à saisir'!$F$1)</f>
        <v>0</v>
      </c>
      <c r="G11" s="118">
        <f>SUMIFS('Agrégats stock'!AU17:AU318,'Agrégats stock'!$A$17:$A$318,'1. Données à saisir'!$F$1)</f>
        <v>0</v>
      </c>
      <c r="H11" s="118">
        <f>SUMIFS('Agrégats stock'!AV17:AV318,'Agrégats stock'!$A$17:$A$318,'1. Données à saisir'!$F$1)</f>
        <v>0</v>
      </c>
      <c r="I11" s="118">
        <f>SUMIFS('Agrégats stock'!AW17:AW318,'Agrégats stock'!$A$17:$A$318,'1. Données à saisir'!$F$1)</f>
        <v>0</v>
      </c>
      <c r="J11" s="118">
        <f>SUMIFS('Agrégats stock'!AX17:AX318,'Agrégats stock'!$A$17:$A$318,'1. Données à saisir'!$F$1)</f>
        <v>0</v>
      </c>
      <c r="K11" s="118">
        <f>SUMIFS('Agrégats stock'!AY17:AY318,'Agrégats stock'!$A$17:$A$318,'1. Données à saisir'!$F$1)</f>
        <v>0</v>
      </c>
      <c r="L11" s="118">
        <f>SUMIFS('Agrégats stock'!AZ17:AZ318,'Agrégats stock'!$A$17:$A$318,'1. Données à saisir'!$F$1)</f>
        <v>0</v>
      </c>
      <c r="M11" s="1"/>
      <c r="N11" s="91"/>
      <c r="O11" s="91"/>
      <c r="P11" s="91"/>
      <c r="Q11" s="91"/>
    </row>
    <row r="12" spans="1:17" ht="18" customHeight="1" x14ac:dyDescent="0.25">
      <c r="A12" s="12" t="s">
        <v>62</v>
      </c>
      <c r="B12" s="13" t="s">
        <v>102</v>
      </c>
      <c r="C12" s="11">
        <f>'1. Données à saisir'!C34/1000</f>
        <v>0</v>
      </c>
      <c r="D12" s="118">
        <f>SUMIFS('Agrégats stock'!FH17:FH318,'Agrégats stock'!$A$17:$A$318,'1. Données à saisir'!$F$1)</f>
        <v>0</v>
      </c>
      <c r="E12" s="118">
        <f>SUMIFS('Agrégats stock'!FI17:FI318,'Agrégats stock'!$A$17:$A$318,'1. Données à saisir'!$F$1)</f>
        <v>0</v>
      </c>
      <c r="F12" s="118">
        <f>SUMIFS('Agrégats stock'!FJ17:FJ318,'Agrégats stock'!$A$17:$A$318,'1. Données à saisir'!$F$1)</f>
        <v>0</v>
      </c>
      <c r="G12" s="118">
        <f>SUMIFS('Agrégats stock'!FK17:FK318,'Agrégats stock'!$A$17:$A$318,'1. Données à saisir'!$F$1)</f>
        <v>0</v>
      </c>
      <c r="H12" s="118">
        <f>SUMIFS('Agrégats stock'!FL17:FL318,'Agrégats stock'!$A$17:$A$318,'1. Données à saisir'!$F$1)</f>
        <v>0</v>
      </c>
      <c r="I12" s="118">
        <f>SUMIFS('Agrégats stock'!FM17:FM318,'Agrégats stock'!$A$17:$A$318,'1. Données à saisir'!$F$1)</f>
        <v>0</v>
      </c>
      <c r="J12" s="118">
        <f>SUMIFS('Agrégats stock'!FN17:FN318,'Agrégats stock'!$A$17:$A$318,'1. Données à saisir'!$F$1)</f>
        <v>0</v>
      </c>
      <c r="K12" s="118">
        <f>SUMIFS('Agrégats stock'!FO17:FO318,'Agrégats stock'!$A$17:$A$318,'1. Données à saisir'!$F$1)</f>
        <v>0</v>
      </c>
      <c r="L12" s="118">
        <f>SUMIFS('Agrégats stock'!FP17:FP318,'Agrégats stock'!$A$17:$A$318,'1. Données à saisir'!$F$1)</f>
        <v>0</v>
      </c>
      <c r="M12" s="1"/>
      <c r="N12" s="91"/>
      <c r="O12" s="91"/>
      <c r="P12" s="91"/>
      <c r="Q12" s="91"/>
    </row>
    <row r="13" spans="1:17" ht="18" customHeight="1" x14ac:dyDescent="0.25">
      <c r="A13" s="12" t="s">
        <v>73</v>
      </c>
      <c r="B13" s="13" t="s">
        <v>56</v>
      </c>
      <c r="C13" s="11">
        <f>C11-C12</f>
        <v>0</v>
      </c>
      <c r="D13" s="118">
        <f>D11-D12</f>
        <v>0</v>
      </c>
      <c r="E13" s="118">
        <f t="shared" ref="E13:L13" si="3">E11-E12</f>
        <v>0</v>
      </c>
      <c r="F13" s="118">
        <f t="shared" si="3"/>
        <v>0</v>
      </c>
      <c r="G13" s="118">
        <f t="shared" si="3"/>
        <v>0</v>
      </c>
      <c r="H13" s="118">
        <f t="shared" si="3"/>
        <v>0</v>
      </c>
      <c r="I13" s="118">
        <f t="shared" si="3"/>
        <v>0</v>
      </c>
      <c r="J13" s="118">
        <f t="shared" si="3"/>
        <v>0</v>
      </c>
      <c r="K13" s="118">
        <f t="shared" si="3"/>
        <v>0</v>
      </c>
      <c r="L13" s="118">
        <f t="shared" si="3"/>
        <v>0</v>
      </c>
      <c r="M13" s="1"/>
      <c r="N13" s="91"/>
      <c r="O13" s="91"/>
      <c r="P13" s="91"/>
      <c r="Q13" s="91"/>
    </row>
    <row r="14" spans="1:17" ht="18" customHeight="1" x14ac:dyDescent="0.25">
      <c r="A14" s="12" t="s">
        <v>82</v>
      </c>
      <c r="B14" s="13" t="s">
        <v>94</v>
      </c>
      <c r="C14" s="11">
        <f>C11+C9</f>
        <v>0</v>
      </c>
      <c r="D14" s="118">
        <f>D11+D9</f>
        <v>0</v>
      </c>
      <c r="E14" s="118">
        <f t="shared" ref="E14:L14" si="4">E11+E9</f>
        <v>0</v>
      </c>
      <c r="F14" s="118">
        <f t="shared" si="4"/>
        <v>0</v>
      </c>
      <c r="G14" s="118">
        <f t="shared" si="4"/>
        <v>0</v>
      </c>
      <c r="H14" s="118">
        <f t="shared" si="4"/>
        <v>0</v>
      </c>
      <c r="I14" s="118">
        <f t="shared" si="4"/>
        <v>0</v>
      </c>
      <c r="J14" s="118">
        <f t="shared" si="4"/>
        <v>0</v>
      </c>
      <c r="K14" s="118">
        <f t="shared" si="4"/>
        <v>0</v>
      </c>
      <c r="L14" s="118">
        <f t="shared" si="4"/>
        <v>0</v>
      </c>
      <c r="M14" s="1"/>
      <c r="N14" s="91"/>
      <c r="O14" s="91"/>
      <c r="P14" s="91"/>
      <c r="Q14" s="91"/>
    </row>
    <row r="15" spans="1:17" ht="18" customHeight="1" x14ac:dyDescent="0.25">
      <c r="A15" s="12" t="s">
        <v>86</v>
      </c>
      <c r="B15" s="13" t="s">
        <v>89</v>
      </c>
      <c r="C15" s="11">
        <f>C13-C10</f>
        <v>0</v>
      </c>
      <c r="D15" s="118">
        <f>D13-D10</f>
        <v>0</v>
      </c>
      <c r="E15" s="118">
        <f t="shared" ref="E15:L15" si="5">E13-E10</f>
        <v>0</v>
      </c>
      <c r="F15" s="118">
        <f t="shared" si="5"/>
        <v>0</v>
      </c>
      <c r="G15" s="118">
        <f t="shared" si="5"/>
        <v>0</v>
      </c>
      <c r="H15" s="118">
        <f t="shared" si="5"/>
        <v>0</v>
      </c>
      <c r="I15" s="118">
        <f t="shared" si="5"/>
        <v>0</v>
      </c>
      <c r="J15" s="118">
        <f t="shared" si="5"/>
        <v>0</v>
      </c>
      <c r="K15" s="118">
        <f t="shared" si="5"/>
        <v>0</v>
      </c>
      <c r="L15" s="118">
        <f t="shared" si="5"/>
        <v>0</v>
      </c>
      <c r="M15" s="1"/>
      <c r="O15" s="91"/>
      <c r="P15" s="91"/>
      <c r="Q15" s="91"/>
    </row>
    <row r="16" spans="1:17" ht="18" customHeight="1" x14ac:dyDescent="0.25">
      <c r="A16" s="12" t="s">
        <v>52</v>
      </c>
      <c r="B16" s="13" t="s">
        <v>64</v>
      </c>
      <c r="C16" s="11">
        <f>('1. Données à saisir'!G33+'1. Données à saisir'!G34+'1. Données à saisir'!G35+IF(O16="ouI",'1. Données à saisir'!C41,0))/1000</f>
        <v>0</v>
      </c>
      <c r="D16" s="118">
        <f>SUMIFS('Agrégats stock'!X17:X318,'Agrégats stock'!$A$17:$A$318,'1. Données à saisir'!$F$1)+IF($O$16="oui", SUMIFS('Associations et péréquation'!$E:$E,'Associations et péréquation'!$B:$B,'1. Données à saisir'!$F$1,'Associations et péréquation'!$C:$C,'2. données et Indicateurs'!D3),0)/1000</f>
        <v>0</v>
      </c>
      <c r="E16" s="118">
        <f>SUMIFS('Agrégats stock'!Y17:Y318,'Agrégats stock'!$A$17:$A$318,'1. Données à saisir'!$F$1)+IF($O$16="oui", SUMIFS('Associations et péréquation'!$E:$E,'Associations et péréquation'!$B:$B,'1. Données à saisir'!$F$1,'Associations et péréquation'!$C:$C,'2. données et Indicateurs'!E3),0)/1000</f>
        <v>0</v>
      </c>
      <c r="F16" s="118">
        <f>SUMIFS('Agrégats stock'!Z17:Z318,'Agrégats stock'!$A$17:$A$318,'1. Données à saisir'!$F$1)+IF($O$16="oui", SUMIFS('Associations et péréquation'!$E:$E,'Associations et péréquation'!$B:$B,'1. Données à saisir'!$F$1,'Associations et péréquation'!$C:$C,'2. données et Indicateurs'!F3),0)/1000</f>
        <v>0</v>
      </c>
      <c r="G16" s="118">
        <f>SUMIFS('Agrégats stock'!AA17:AA318,'Agrégats stock'!$A$17:$A$318,'1. Données à saisir'!$F$1)+IF($O$16="oui", SUMIFS('Associations et péréquation'!$E:$E,'Associations et péréquation'!$B:$B,'1. Données à saisir'!$F$1,'Associations et péréquation'!$C:$C,'2. données et Indicateurs'!G3),0)/1000</f>
        <v>0</v>
      </c>
      <c r="H16" s="118">
        <f>SUMIFS('Agrégats stock'!AB17:AB318,'Agrégats stock'!$A$17:$A$318,'1. Données à saisir'!$F$1)+IF($O$16="oui", SUMIFS('Associations et péréquation'!$E:$E,'Associations et péréquation'!$B:$B,'1. Données à saisir'!$F$1,'Associations et péréquation'!$C:$C,'2. données et Indicateurs'!H3),0)/1000</f>
        <v>0</v>
      </c>
      <c r="I16" s="118">
        <f>SUMIFS('Agrégats stock'!AC17:AC318,'Agrégats stock'!$A$17:$A$318,'1. Données à saisir'!$F$1)+IF($O$16="oui", SUMIFS('Associations et péréquation'!$E:$E,'Associations et péréquation'!$B:$B,'1. Données à saisir'!$F$1,'Associations et péréquation'!$C:$C,'2. données et Indicateurs'!I3),0)/1000</f>
        <v>0</v>
      </c>
      <c r="J16" s="155" t="s">
        <v>476</v>
      </c>
      <c r="K16" s="156"/>
      <c r="L16" s="157"/>
      <c r="M16" s="1"/>
      <c r="N16" s="79" t="s">
        <v>440</v>
      </c>
      <c r="O16" s="119" t="s">
        <v>477</v>
      </c>
    </row>
    <row r="17" spans="1:18" ht="18" customHeight="1" x14ac:dyDescent="0.25">
      <c r="A17" s="12" t="s">
        <v>58</v>
      </c>
      <c r="B17" s="13" t="s">
        <v>87</v>
      </c>
      <c r="C17" s="11">
        <f>'1. Données à saisir'!G31/1000</f>
        <v>0</v>
      </c>
      <c r="D17" s="118">
        <f>SUMIFS('Agrégats stock'!BV17:BV318,'Agrégats stock'!$A$17:$A$318,'1. Données à saisir'!$F$1)</f>
        <v>0</v>
      </c>
      <c r="E17" s="118">
        <f>SUMIFS('Agrégats stock'!BW17:BW318,'Agrégats stock'!$A$17:$A$318,'1. Données à saisir'!$F$1)</f>
        <v>0</v>
      </c>
      <c r="F17" s="118">
        <f>SUMIFS('Agrégats stock'!BX17:BX318,'Agrégats stock'!$A$17:$A$318,'1. Données à saisir'!$F$1)</f>
        <v>0</v>
      </c>
      <c r="G17" s="118">
        <f>SUMIFS('Agrégats stock'!BY17:BY318,'Agrégats stock'!$A$17:$A$318,'1. Données à saisir'!$F$1)</f>
        <v>0</v>
      </c>
      <c r="H17" s="118">
        <f>SUMIFS('Agrégats stock'!BZ17:BZ318,'Agrégats stock'!$A$17:$A$318,'1. Données à saisir'!$F$1)</f>
        <v>0</v>
      </c>
      <c r="I17" s="118">
        <f>SUMIFS('Agrégats stock'!CA17:CA318,'Agrégats stock'!$A$17:$A$318,'1. Données à saisir'!$F$1)</f>
        <v>0</v>
      </c>
      <c r="J17" s="118">
        <f>SUMIFS('Agrégats stock'!CB17:CB318,'Agrégats stock'!$A$17:$A$318,'1. Données à saisir'!$F$1)</f>
        <v>0</v>
      </c>
      <c r="K17" s="118">
        <f>SUMIFS('Agrégats stock'!CC17:CC318,'Agrégats stock'!$A$17:$A$318,'1. Données à saisir'!$F$1)</f>
        <v>0</v>
      </c>
      <c r="L17" s="118">
        <f>SUMIFS('Agrégats stock'!CD17:CD318,'Agrégats stock'!$A$17:$A$318,'1. Données à saisir'!$F$1)</f>
        <v>0</v>
      </c>
      <c r="M17" s="1"/>
    </row>
    <row r="18" spans="1:18" ht="18" customHeight="1" x14ac:dyDescent="0.25">
      <c r="A18" s="12" t="s">
        <v>57</v>
      </c>
      <c r="B18" s="13" t="s">
        <v>403</v>
      </c>
      <c r="C18" s="11">
        <f>'1. Données à saisir'!G26/1000</f>
        <v>0</v>
      </c>
      <c r="D18" s="118">
        <f>SUMIFS('Agrégats stock'!EN17:EN318,'Agrégats stock'!$A$17:$A$318,'1. Données à saisir'!$F$1)</f>
        <v>0</v>
      </c>
      <c r="E18" s="118">
        <f>SUMIFS('Agrégats stock'!EO17:EO318,'Agrégats stock'!$A$17:$A$318,'1. Données à saisir'!$F$1)</f>
        <v>0</v>
      </c>
      <c r="F18" s="118">
        <f>SUMIFS('Agrégats stock'!EP17:EP318,'Agrégats stock'!$A$17:$A$318,'1. Données à saisir'!$F$1)</f>
        <v>0</v>
      </c>
      <c r="G18" s="118">
        <f>SUMIFS('Agrégats stock'!EQ17:EQ318,'Agrégats stock'!$A$17:$A$318,'1. Données à saisir'!$F$1)</f>
        <v>0</v>
      </c>
      <c r="H18" s="118">
        <f>SUMIFS('Agrégats stock'!ER17:ER318,'Agrégats stock'!$A$17:$A$318,'1. Données à saisir'!$F$1)</f>
        <v>0</v>
      </c>
      <c r="I18" s="118">
        <f>SUMIFS('Agrégats stock'!ES17:ES318,'Agrégats stock'!$A$17:$A$318,'1. Données à saisir'!$F$1)</f>
        <v>0</v>
      </c>
      <c r="J18" s="118">
        <f>SUMIFS('Agrégats stock'!ET17:ET318,'Agrégats stock'!$A$17:$A$318,'1. Données à saisir'!$F$1)</f>
        <v>0</v>
      </c>
      <c r="K18" s="118">
        <f>SUMIFS('Agrégats stock'!EU17:EU318,'Agrégats stock'!$A$17:$A$318,'1. Données à saisir'!$F$1)</f>
        <v>0</v>
      </c>
      <c r="L18" s="118">
        <f>SUMIFS('Agrégats stock'!EV17:EV318,'Agrégats stock'!$A$17:$A$318,'1. Données à saisir'!$F$1)</f>
        <v>0</v>
      </c>
      <c r="M18" s="1"/>
    </row>
    <row r="19" spans="1:18" ht="18" customHeight="1" x14ac:dyDescent="0.25">
      <c r="A19" s="12" t="s">
        <v>51</v>
      </c>
      <c r="B19" s="13" t="s">
        <v>88</v>
      </c>
      <c r="C19" s="11">
        <f>('1. Données à saisir'!G31-'1. Données à saisir'!G26+IF(O19="oui",'1. Données à saisir'!C43,0))/1000</f>
        <v>0</v>
      </c>
      <c r="D19" s="118">
        <f>D17-D18+IF($O$19="oui", SUMIFS('Associations et péréquation'!$D:$D,'Associations et péréquation'!$B:$B,'1. Données à saisir'!$F$1,'Associations et péréquation'!$C:$C,'2. données et Indicateurs'!D3),0)/1000</f>
        <v>0</v>
      </c>
      <c r="E19" s="118">
        <f>E17-E18+IF($O$19="oui", SUMIFS('Associations et péréquation'!$D:$D,'Associations et péréquation'!$B:$B,'1. Données à saisir'!$F$1,'Associations et péréquation'!$C:$C,'2. données et Indicateurs'!E3),0)/1000</f>
        <v>0</v>
      </c>
      <c r="F19" s="118">
        <f>F17-F18+IF($O$19="oui", SUMIFS('Associations et péréquation'!$D:$D,'Associations et péréquation'!$B:$B,'1. Données à saisir'!$F$1,'Associations et péréquation'!$C:$C,'2. données et Indicateurs'!F3),0)/1000</f>
        <v>0</v>
      </c>
      <c r="G19" s="118">
        <f>G17-G18+IF($O$19="oui", SUMIFS('Associations et péréquation'!$D:$D,'Associations et péréquation'!$B:$B,'1. Données à saisir'!$F$1,'Associations et péréquation'!$C:$C,'2. données et Indicateurs'!G3),0)/1000</f>
        <v>0</v>
      </c>
      <c r="H19" s="118">
        <f>H17-H18+IF($O$19="oui", SUMIFS('Associations et péréquation'!$D:$D,'Associations et péréquation'!$B:$B,'1. Données à saisir'!$F$1,'Associations et péréquation'!$C:$C,'2. données et Indicateurs'!H3),0)/1000</f>
        <v>0</v>
      </c>
      <c r="I19" s="118">
        <f>I17-I18+IF($O$19="oui", SUMIFS('Associations et péréquation'!$D:$D,'Associations et péréquation'!$B:$B,'1. Données à saisir'!$F$1,'Associations et péréquation'!$C:$C,'2. données et Indicateurs'!I3),0)/1000</f>
        <v>0</v>
      </c>
      <c r="J19" s="155" t="s">
        <v>476</v>
      </c>
      <c r="K19" s="156"/>
      <c r="L19" s="157"/>
      <c r="M19" s="1"/>
      <c r="N19" s="79" t="s">
        <v>440</v>
      </c>
      <c r="O19" s="119" t="s">
        <v>477</v>
      </c>
    </row>
    <row r="20" spans="1:18" ht="18" customHeight="1" x14ac:dyDescent="0.25">
      <c r="A20" s="12" t="s">
        <v>75</v>
      </c>
      <c r="B20" s="13" t="s">
        <v>76</v>
      </c>
      <c r="C20" s="11">
        <f>('1. Données à saisir'!C12-'1. Données à saisir'!G13)/1000</f>
        <v>0</v>
      </c>
      <c r="D20" s="118">
        <f>SUMIFS('Agrégats stock'!DT17:DT318,'Agrégats stock'!$A$17:$A$318,'1. Données à saisir'!$F$1)</f>
        <v>0</v>
      </c>
      <c r="E20" s="118">
        <f>SUMIFS('Agrégats stock'!DU17:DU318,'Agrégats stock'!$A$17:$A$318,'1. Données à saisir'!$F$1)</f>
        <v>0</v>
      </c>
      <c r="F20" s="118">
        <f>SUMIFS('Agrégats stock'!DV17:DV318,'Agrégats stock'!$A$17:$A$318,'1. Données à saisir'!$F$1)</f>
        <v>0</v>
      </c>
      <c r="G20" s="118">
        <f>SUMIFS('Agrégats stock'!DW17:DW318,'Agrégats stock'!$A$17:$A$318,'1. Données à saisir'!$F$1)</f>
        <v>0</v>
      </c>
      <c r="H20" s="118">
        <f>SUMIFS('Agrégats stock'!DX17:DX318,'Agrégats stock'!$A$17:$A$318,'1. Données à saisir'!$F$1)</f>
        <v>0</v>
      </c>
      <c r="I20" s="118">
        <f>SUMIFS('Agrégats stock'!DY17:DY318,'Agrégats stock'!$A$17:$A$318,'1. Données à saisir'!$F$1)</f>
        <v>0</v>
      </c>
      <c r="J20" s="118">
        <f>SUMIFS('Agrégats stock'!DZ17:DZ318,'Agrégats stock'!$A$17:$A$318,'1. Données à saisir'!$F$1)</f>
        <v>0</v>
      </c>
      <c r="K20" s="118">
        <f>SUMIFS('Agrégats stock'!EA17:EA318,'Agrégats stock'!$A$17:$A$318,'1. Données à saisir'!$F$1)</f>
        <v>0</v>
      </c>
      <c r="L20" s="118">
        <f>SUMIFS('Agrégats stock'!EB17:EB318,'Agrégats stock'!$A$17:$A$318,'1. Données à saisir'!$F$1)</f>
        <v>0</v>
      </c>
      <c r="M20" s="1"/>
    </row>
    <row r="21" spans="1:18" ht="18" customHeight="1" x14ac:dyDescent="0.25">
      <c r="A21" s="12" t="s">
        <v>78</v>
      </c>
      <c r="B21" s="13" t="s">
        <v>79</v>
      </c>
      <c r="C21" s="11">
        <f>C20+'1. Données à saisir'!C15/1000</f>
        <v>0</v>
      </c>
      <c r="D21" s="118">
        <f>SUMIFS('Agrégats stock'!D17:D318,'Agrégats stock'!$A$17:$A$318,'1. Données à saisir'!$F$1)</f>
        <v>0</v>
      </c>
      <c r="E21" s="118">
        <f>SUMIFS('Agrégats stock'!E17:E318,'Agrégats stock'!$A$17:$A$318,'1. Données à saisir'!$F$1)</f>
        <v>0</v>
      </c>
      <c r="F21" s="118">
        <f>SUMIFS('Agrégats stock'!F17:F318,'Agrégats stock'!$A$17:$A$318,'1. Données à saisir'!$F$1)</f>
        <v>0</v>
      </c>
      <c r="G21" s="118">
        <f>SUMIFS('Agrégats stock'!G17:G318,'Agrégats stock'!$A$17:$A$318,'1. Données à saisir'!$F$1)</f>
        <v>0</v>
      </c>
      <c r="H21" s="118">
        <f>SUMIFS('Agrégats stock'!H17:H318,'Agrégats stock'!$A$17:$A$318,'1. Données à saisir'!$F$1)</f>
        <v>0</v>
      </c>
      <c r="I21" s="118">
        <f>SUMIFS('Agrégats stock'!I17:I318,'Agrégats stock'!$A$17:$A$318,'1. Données à saisir'!$F$1)</f>
        <v>0</v>
      </c>
      <c r="J21" s="118">
        <f>SUMIFS('Agrégats stock'!J17:J318,'Agrégats stock'!$A$17:$A$318,'1. Données à saisir'!$F$1)</f>
        <v>0</v>
      </c>
      <c r="K21" s="118">
        <f>SUMIFS('Agrégats stock'!K17:K318,'Agrégats stock'!$A$17:$A$318,'1. Données à saisir'!$F$1)</f>
        <v>0</v>
      </c>
      <c r="L21" s="118">
        <f>SUMIFS('Agrégats stock'!L17:L318,'Agrégats stock'!$A$17:$A$318,'1. Données à saisir'!$F$1)</f>
        <v>0</v>
      </c>
      <c r="M21" s="1"/>
    </row>
    <row r="22" spans="1:18" ht="18" customHeight="1" x14ac:dyDescent="0.25">
      <c r="A22" s="12" t="s">
        <v>93</v>
      </c>
      <c r="B22" s="13" t="s">
        <v>97</v>
      </c>
      <c r="C22" s="11">
        <f>'1. Données à saisir'!C5</f>
        <v>0</v>
      </c>
      <c r="D22" s="118">
        <f>SUMIFS('Agrégats stock'!CZ17:CZ318,'Agrégats stock'!$A$17:$A$318,'1. Données à saisir'!$F$1)</f>
        <v>0</v>
      </c>
      <c r="E22" s="118">
        <f>SUMIFS('Agrégats stock'!DA17:DA318,'Agrégats stock'!$A$17:$A$318,'1. Données à saisir'!$F$1)</f>
        <v>0</v>
      </c>
      <c r="F22" s="118">
        <f>SUMIFS('Agrégats stock'!DB17:DB318,'Agrégats stock'!$A$17:$A$318,'1. Données à saisir'!$F$1)</f>
        <v>0</v>
      </c>
      <c r="G22" s="118">
        <f>SUMIFS('Agrégats stock'!DC17:DC318,'Agrégats stock'!$A$17:$A$318,'1. Données à saisir'!$F$1)</f>
        <v>0</v>
      </c>
      <c r="H22" s="118">
        <f>SUMIFS('Agrégats stock'!DD17:DD318,'Agrégats stock'!$A$17:$A$318,'1. Données à saisir'!$F$1)</f>
        <v>0</v>
      </c>
      <c r="I22" s="118">
        <f>SUMIFS('Agrégats stock'!DE17:DE318,'Agrégats stock'!$A$17:$A$318,'1. Données à saisir'!$F$1)</f>
        <v>0</v>
      </c>
      <c r="J22" s="118">
        <f>SUMIFS('Agrégats stock'!DF17:DF318,'Agrégats stock'!$A$17:$A$318,'1. Données à saisir'!$F$1)</f>
        <v>0</v>
      </c>
      <c r="K22" s="118">
        <f>SUMIFS('Agrégats stock'!DG17:DG318,'Agrégats stock'!$A$17:$A$318,'1. Données à saisir'!$F$1)</f>
        <v>0</v>
      </c>
      <c r="L22" s="118">
        <f>SUMIFS('Agrégats stock'!DH17:DH318,'Agrégats stock'!$A$17:$A$318,'1. Données à saisir'!$F$1)</f>
        <v>0</v>
      </c>
      <c r="M22" s="1"/>
    </row>
    <row r="23" spans="1:18" ht="20.25" customHeight="1" x14ac:dyDescent="0.25"/>
    <row r="24" spans="1:18" ht="13.5" customHeight="1" x14ac:dyDescent="0.25">
      <c r="C24" s="7" t="s">
        <v>53</v>
      </c>
      <c r="D24" s="151" t="s">
        <v>55</v>
      </c>
      <c r="E24" s="151"/>
      <c r="F24" s="151"/>
      <c r="G24" s="151"/>
      <c r="H24" s="151"/>
      <c r="I24" s="151"/>
      <c r="J24" s="151"/>
      <c r="K24" s="151"/>
      <c r="L24" s="151"/>
      <c r="M24" s="7"/>
    </row>
    <row r="25" spans="1:18" ht="18.75" customHeight="1" x14ac:dyDescent="0.25">
      <c r="A25" s="149" t="s">
        <v>84</v>
      </c>
      <c r="B25" s="150"/>
      <c r="C25" s="152">
        <f>'1. Données à saisir'!C4</f>
        <v>2023</v>
      </c>
      <c r="D25" s="154">
        <f>C25-1</f>
        <v>2022</v>
      </c>
      <c r="E25" s="154">
        <f t="shared" ref="E25:L25" si="6">D25-1</f>
        <v>2021</v>
      </c>
      <c r="F25" s="154">
        <f t="shared" si="6"/>
        <v>2020</v>
      </c>
      <c r="G25" s="154">
        <f t="shared" si="6"/>
        <v>2019</v>
      </c>
      <c r="H25" s="154">
        <f t="shared" si="6"/>
        <v>2018</v>
      </c>
      <c r="I25" s="154">
        <f t="shared" si="6"/>
        <v>2017</v>
      </c>
      <c r="J25" s="154">
        <f t="shared" si="6"/>
        <v>2016</v>
      </c>
      <c r="K25" s="154">
        <f t="shared" si="6"/>
        <v>2015</v>
      </c>
      <c r="L25" s="154">
        <f t="shared" si="6"/>
        <v>2014</v>
      </c>
      <c r="M25" s="3"/>
      <c r="N25" s="167" t="s">
        <v>437</v>
      </c>
      <c r="O25" s="168"/>
      <c r="P25" s="168"/>
      <c r="Q25" s="168"/>
      <c r="R25" s="169"/>
    </row>
    <row r="26" spans="1:18" ht="7.5" customHeight="1" x14ac:dyDescent="0.25">
      <c r="A26" s="56"/>
      <c r="B26" s="57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3"/>
    </row>
    <row r="27" spans="1:18" ht="18.75" customHeight="1" x14ac:dyDescent="0.25">
      <c r="A27" s="12" t="s">
        <v>74</v>
      </c>
      <c r="B27" s="8" t="s">
        <v>67</v>
      </c>
      <c r="C27" s="117" t="str">
        <f>IF(OR(C5=0,C6=0),"#DIV/0!",IF(C13&gt;0,C10/C13*100,IF(C10&lt;0,-1,100)))</f>
        <v>#DIV/0!</v>
      </c>
      <c r="D27" s="89">
        <f>IF(D13&gt;0,D10/D13*100,IF(D10&lt;0,-1,100))</f>
        <v>100</v>
      </c>
      <c r="E27" s="89">
        <f t="shared" ref="E27:L27" si="7">IF(E13&gt;0,E10/E13*100,IF(E10&lt;0,-1,100))</f>
        <v>100</v>
      </c>
      <c r="F27" s="89">
        <f t="shared" si="7"/>
        <v>100</v>
      </c>
      <c r="G27" s="89">
        <f t="shared" si="7"/>
        <v>100</v>
      </c>
      <c r="H27" s="89">
        <f t="shared" si="7"/>
        <v>100</v>
      </c>
      <c r="I27" s="89">
        <f>IF(I13&gt;0,I10/I13*100,IF(I10&lt;0,-1,100))</f>
        <v>100</v>
      </c>
      <c r="J27" s="89">
        <f t="shared" si="7"/>
        <v>100</v>
      </c>
      <c r="K27" s="89">
        <f t="shared" si="7"/>
        <v>100</v>
      </c>
      <c r="L27" s="89">
        <f t="shared" si="7"/>
        <v>100</v>
      </c>
      <c r="M27" s="1"/>
      <c r="N27" s="161" t="s">
        <v>436</v>
      </c>
      <c r="O27" s="162"/>
      <c r="P27" s="162"/>
      <c r="Q27" s="162"/>
      <c r="R27" s="163"/>
    </row>
    <row r="28" spans="1:18" ht="18.75" customHeight="1" x14ac:dyDescent="0.25">
      <c r="A28" s="12" t="s">
        <v>60</v>
      </c>
      <c r="B28" s="8" t="s">
        <v>68</v>
      </c>
      <c r="C28" s="14" t="e">
        <f>C10/C6*100</f>
        <v>#DIV/0!</v>
      </c>
      <c r="D28" s="89" t="e">
        <f t="shared" ref="D28:L28" si="8">D10/D6*100</f>
        <v>#DIV/0!</v>
      </c>
      <c r="E28" s="89" t="e">
        <f t="shared" si="8"/>
        <v>#DIV/0!</v>
      </c>
      <c r="F28" s="89" t="e">
        <f t="shared" si="8"/>
        <v>#DIV/0!</v>
      </c>
      <c r="G28" s="89" t="e">
        <f t="shared" si="8"/>
        <v>#DIV/0!</v>
      </c>
      <c r="H28" s="89" t="e">
        <f t="shared" si="8"/>
        <v>#DIV/0!</v>
      </c>
      <c r="I28" s="89" t="e">
        <f t="shared" si="8"/>
        <v>#DIV/0!</v>
      </c>
      <c r="J28" s="89" t="e">
        <f t="shared" si="8"/>
        <v>#DIV/0!</v>
      </c>
      <c r="K28" s="89" t="e">
        <f t="shared" si="8"/>
        <v>#DIV/0!</v>
      </c>
      <c r="L28" s="89" t="e">
        <f t="shared" si="8"/>
        <v>#DIV/0!</v>
      </c>
      <c r="M28" s="1"/>
      <c r="N28" s="171" t="s">
        <v>66</v>
      </c>
      <c r="O28" s="172"/>
      <c r="P28" s="172"/>
      <c r="Q28" s="172"/>
      <c r="R28" s="173"/>
    </row>
    <row r="29" spans="1:18" ht="18.75" customHeight="1" x14ac:dyDescent="0.25">
      <c r="A29" s="12" t="s">
        <v>95</v>
      </c>
      <c r="B29" s="8" t="s">
        <v>69</v>
      </c>
      <c r="C29" s="14" t="e">
        <f>C11/C14*100</f>
        <v>#DIV/0!</v>
      </c>
      <c r="D29" s="89" t="e">
        <f t="shared" ref="D29:L29" si="9">D11/D14*100</f>
        <v>#DIV/0!</v>
      </c>
      <c r="E29" s="89" t="e">
        <f t="shared" si="9"/>
        <v>#DIV/0!</v>
      </c>
      <c r="F29" s="89" t="e">
        <f t="shared" si="9"/>
        <v>#DIV/0!</v>
      </c>
      <c r="G29" s="89" t="e">
        <f t="shared" si="9"/>
        <v>#DIV/0!</v>
      </c>
      <c r="H29" s="89" t="e">
        <f t="shared" si="9"/>
        <v>#DIV/0!</v>
      </c>
      <c r="I29" s="89" t="e">
        <f t="shared" si="9"/>
        <v>#DIV/0!</v>
      </c>
      <c r="J29" s="89" t="e">
        <f t="shared" si="9"/>
        <v>#DIV/0!</v>
      </c>
      <c r="K29" s="89" t="e">
        <f t="shared" si="9"/>
        <v>#DIV/0!</v>
      </c>
      <c r="L29" s="89" t="e">
        <f t="shared" si="9"/>
        <v>#DIV/0!</v>
      </c>
      <c r="M29" s="1"/>
      <c r="N29" s="164" t="s">
        <v>482</v>
      </c>
      <c r="O29" s="165"/>
      <c r="P29" s="165"/>
      <c r="Q29" s="165"/>
      <c r="R29" s="166"/>
    </row>
    <row r="30" spans="1:18" ht="18.75" customHeight="1" x14ac:dyDescent="0.25">
      <c r="A30" s="12" t="s">
        <v>433</v>
      </c>
      <c r="B30" s="8" t="s">
        <v>434</v>
      </c>
      <c r="C30" s="14" t="e">
        <f t="shared" ref="C30:I30" si="10">C19/C7*100</f>
        <v>#DIV/0!</v>
      </c>
      <c r="D30" s="89" t="e">
        <f t="shared" si="10"/>
        <v>#DIV/0!</v>
      </c>
      <c r="E30" s="89" t="e">
        <f t="shared" si="10"/>
        <v>#DIV/0!</v>
      </c>
      <c r="F30" s="89" t="e">
        <f t="shared" si="10"/>
        <v>#DIV/0!</v>
      </c>
      <c r="G30" s="89" t="e">
        <f t="shared" si="10"/>
        <v>#DIV/0!</v>
      </c>
      <c r="H30" s="89" t="e">
        <f t="shared" si="10"/>
        <v>#DIV/0!</v>
      </c>
      <c r="I30" s="89" t="e">
        <f t="shared" si="10"/>
        <v>#DIV/0!</v>
      </c>
      <c r="J30" s="158"/>
      <c r="K30" s="159"/>
      <c r="L30" s="160"/>
      <c r="M30" s="1"/>
      <c r="N30" s="164" t="s">
        <v>435</v>
      </c>
      <c r="O30" s="165"/>
      <c r="P30" s="165"/>
      <c r="Q30" s="165"/>
      <c r="R30" s="166"/>
    </row>
    <row r="31" spans="1:18" ht="18.75" customHeight="1" x14ac:dyDescent="0.25">
      <c r="A31" s="12" t="s">
        <v>65</v>
      </c>
      <c r="B31" s="8" t="s">
        <v>100</v>
      </c>
      <c r="C31" s="14" t="e">
        <f>C16/C6*100</f>
        <v>#DIV/0!</v>
      </c>
      <c r="D31" s="89" t="e">
        <f>D16/D6*100</f>
        <v>#DIV/0!</v>
      </c>
      <c r="E31" s="89" t="e">
        <f t="shared" ref="E31:I31" si="11">E16/E6*100</f>
        <v>#DIV/0!</v>
      </c>
      <c r="F31" s="89" t="e">
        <f t="shared" si="11"/>
        <v>#DIV/0!</v>
      </c>
      <c r="G31" s="89" t="e">
        <f t="shared" si="11"/>
        <v>#DIV/0!</v>
      </c>
      <c r="H31" s="89" t="e">
        <f t="shared" si="11"/>
        <v>#DIV/0!</v>
      </c>
      <c r="I31" s="89" t="e">
        <f t="shared" si="11"/>
        <v>#DIV/0!</v>
      </c>
      <c r="J31" s="158"/>
      <c r="K31" s="159"/>
      <c r="L31" s="160"/>
      <c r="M31" s="1"/>
      <c r="N31" s="164" t="s">
        <v>435</v>
      </c>
      <c r="O31" s="165"/>
      <c r="P31" s="165"/>
      <c r="Q31" s="165"/>
      <c r="R31" s="166"/>
    </row>
    <row r="32" spans="1:18" ht="18.75" customHeight="1" x14ac:dyDescent="0.25">
      <c r="A32" s="12" t="s">
        <v>77</v>
      </c>
      <c r="B32" s="8" t="s">
        <v>70</v>
      </c>
      <c r="C32" s="14" t="e">
        <f t="shared" ref="C32:L32" si="12">C20/C6*100</f>
        <v>#DIV/0!</v>
      </c>
      <c r="D32" s="89" t="e">
        <f t="shared" si="12"/>
        <v>#DIV/0!</v>
      </c>
      <c r="E32" s="89" t="e">
        <f t="shared" si="12"/>
        <v>#DIV/0!</v>
      </c>
      <c r="F32" s="89" t="e">
        <f t="shared" si="12"/>
        <v>#DIV/0!</v>
      </c>
      <c r="G32" s="89" t="e">
        <f t="shared" si="12"/>
        <v>#DIV/0!</v>
      </c>
      <c r="H32" s="89" t="e">
        <f t="shared" si="12"/>
        <v>#DIV/0!</v>
      </c>
      <c r="I32" s="89" t="e">
        <f t="shared" si="12"/>
        <v>#DIV/0!</v>
      </c>
      <c r="J32" s="89" t="e">
        <f t="shared" si="12"/>
        <v>#DIV/0!</v>
      </c>
      <c r="K32" s="89" t="e">
        <f t="shared" si="12"/>
        <v>#DIV/0!</v>
      </c>
      <c r="L32" s="89" t="e">
        <f t="shared" si="12"/>
        <v>#DIV/0!</v>
      </c>
      <c r="M32" s="1"/>
      <c r="N32" s="164" t="s">
        <v>442</v>
      </c>
      <c r="O32" s="165"/>
      <c r="P32" s="165"/>
      <c r="Q32" s="165"/>
      <c r="R32" s="166"/>
    </row>
    <row r="33" spans="1:18" ht="18.75" customHeight="1" x14ac:dyDescent="0.25">
      <c r="A33" s="12" t="s">
        <v>80</v>
      </c>
      <c r="B33" s="8" t="s">
        <v>71</v>
      </c>
      <c r="C33" s="14" t="e">
        <f>C21/C6*100</f>
        <v>#DIV/0!</v>
      </c>
      <c r="D33" s="89" t="e">
        <f>D21/D6*100</f>
        <v>#DIV/0!</v>
      </c>
      <c r="E33" s="89" t="e">
        <f t="shared" ref="E33:L33" si="13">E21/E6*100</f>
        <v>#DIV/0!</v>
      </c>
      <c r="F33" s="89" t="e">
        <f t="shared" si="13"/>
        <v>#DIV/0!</v>
      </c>
      <c r="G33" s="89" t="e">
        <f t="shared" si="13"/>
        <v>#DIV/0!</v>
      </c>
      <c r="H33" s="89" t="e">
        <f t="shared" si="13"/>
        <v>#DIV/0!</v>
      </c>
      <c r="I33" s="89" t="e">
        <f t="shared" si="13"/>
        <v>#DIV/0!</v>
      </c>
      <c r="J33" s="89" t="e">
        <f t="shared" si="13"/>
        <v>#DIV/0!</v>
      </c>
      <c r="K33" s="89" t="e">
        <f t="shared" si="13"/>
        <v>#DIV/0!</v>
      </c>
      <c r="L33" s="89" t="e">
        <f t="shared" si="13"/>
        <v>#DIV/0!</v>
      </c>
      <c r="M33" s="1"/>
      <c r="N33" s="164" t="s">
        <v>443</v>
      </c>
      <c r="O33" s="165"/>
      <c r="P33" s="165"/>
      <c r="Q33" s="165"/>
      <c r="R33" s="166"/>
    </row>
    <row r="34" spans="1:18" ht="18.75" customHeight="1" x14ac:dyDescent="0.25">
      <c r="A34" s="12" t="s">
        <v>98</v>
      </c>
      <c r="B34" s="9" t="s">
        <v>72</v>
      </c>
      <c r="C34" s="15" t="e">
        <f>C6/C5*100</f>
        <v>#DIV/0!</v>
      </c>
      <c r="D34" s="90" t="e">
        <f t="shared" ref="D34:L34" si="14">D6/D5*100</f>
        <v>#DIV/0!</v>
      </c>
      <c r="E34" s="90" t="e">
        <f t="shared" si="14"/>
        <v>#DIV/0!</v>
      </c>
      <c r="F34" s="90" t="e">
        <f t="shared" si="14"/>
        <v>#DIV/0!</v>
      </c>
      <c r="G34" s="90" t="e">
        <f t="shared" si="14"/>
        <v>#DIV/0!</v>
      </c>
      <c r="H34" s="90" t="e">
        <f t="shared" si="14"/>
        <v>#DIV/0!</v>
      </c>
      <c r="I34" s="90" t="e">
        <f t="shared" si="14"/>
        <v>#DIV/0!</v>
      </c>
      <c r="J34" s="90" t="e">
        <f t="shared" si="14"/>
        <v>#DIV/0!</v>
      </c>
      <c r="K34" s="90" t="e">
        <f t="shared" si="14"/>
        <v>#DIV/0!</v>
      </c>
      <c r="L34" s="90" t="e">
        <f t="shared" si="14"/>
        <v>#DIV/0!</v>
      </c>
      <c r="M34" s="1"/>
      <c r="N34" s="161" t="s">
        <v>444</v>
      </c>
      <c r="O34" s="162"/>
      <c r="P34" s="162"/>
      <c r="Q34" s="162"/>
      <c r="R34" s="163"/>
    </row>
    <row r="35" spans="1:18" ht="18.75" customHeight="1" x14ac:dyDescent="0.25">
      <c r="A35" s="12" t="s">
        <v>96</v>
      </c>
      <c r="B35" s="13" t="s">
        <v>59</v>
      </c>
      <c r="C35" s="11" t="e">
        <f t="shared" ref="C35:I35" si="15">C19/C22*1000</f>
        <v>#DIV/0!</v>
      </c>
      <c r="D35" s="104" t="e">
        <f t="shared" si="15"/>
        <v>#DIV/0!</v>
      </c>
      <c r="E35" s="104" t="e">
        <f t="shared" si="15"/>
        <v>#DIV/0!</v>
      </c>
      <c r="F35" s="104" t="e">
        <f t="shared" si="15"/>
        <v>#DIV/0!</v>
      </c>
      <c r="G35" s="104" t="e">
        <f t="shared" si="15"/>
        <v>#DIV/0!</v>
      </c>
      <c r="H35" s="104" t="e">
        <f t="shared" si="15"/>
        <v>#DIV/0!</v>
      </c>
      <c r="I35" s="104" t="e">
        <f t="shared" si="15"/>
        <v>#DIV/0!</v>
      </c>
      <c r="J35" s="158"/>
      <c r="K35" s="159"/>
      <c r="L35" s="160"/>
      <c r="M35" s="1"/>
      <c r="N35" s="174"/>
      <c r="O35" s="174"/>
      <c r="P35" s="174"/>
      <c r="Q35" s="174"/>
      <c r="R35" s="174"/>
    </row>
    <row r="36" spans="1:18" ht="18.75" customHeight="1" x14ac:dyDescent="0.25"/>
    <row r="37" spans="1:18" ht="12.75" customHeight="1" x14ac:dyDescent="0.25">
      <c r="C37" s="10" t="s">
        <v>53</v>
      </c>
      <c r="D37" s="151" t="s">
        <v>415</v>
      </c>
      <c r="E37" s="151"/>
      <c r="F37" s="151"/>
      <c r="G37" s="151"/>
      <c r="H37" s="151"/>
      <c r="I37" s="151"/>
      <c r="J37" s="151"/>
      <c r="K37" s="151"/>
      <c r="L37" s="151"/>
    </row>
    <row r="38" spans="1:18" ht="18.75" customHeight="1" x14ac:dyDescent="0.25">
      <c r="A38" s="149" t="s">
        <v>484</v>
      </c>
      <c r="B38" s="150"/>
      <c r="C38" s="152">
        <f>'1. Données à saisir'!C4</f>
        <v>2023</v>
      </c>
      <c r="D38" s="154">
        <f>C38-1</f>
        <v>2022</v>
      </c>
      <c r="E38" s="154">
        <f t="shared" ref="E38" si="16">D38-1</f>
        <v>2021</v>
      </c>
      <c r="F38" s="154">
        <f t="shared" ref="F38" si="17">E38-1</f>
        <v>2020</v>
      </c>
      <c r="G38" s="154">
        <f t="shared" ref="G38" si="18">F38-1</f>
        <v>2019</v>
      </c>
      <c r="H38" s="154">
        <f t="shared" ref="H38" si="19">G38-1</f>
        <v>2018</v>
      </c>
      <c r="I38" s="154">
        <f t="shared" ref="I38" si="20">H38-1</f>
        <v>2017</v>
      </c>
      <c r="J38" s="154">
        <f t="shared" ref="J38" si="21">I38-1</f>
        <v>2016</v>
      </c>
      <c r="K38" s="154">
        <f t="shared" ref="K38" si="22">J38-1</f>
        <v>2015</v>
      </c>
      <c r="L38" s="154">
        <f t="shared" ref="L38" si="23">K38-1</f>
        <v>2014</v>
      </c>
      <c r="N38" s="167" t="s">
        <v>437</v>
      </c>
      <c r="O38" s="168"/>
      <c r="P38" s="168"/>
      <c r="Q38" s="168"/>
      <c r="R38" s="169"/>
    </row>
    <row r="39" spans="1:18" ht="6.75" customHeight="1" x14ac:dyDescent="0.25">
      <c r="A39" s="56"/>
      <c r="B39" s="57"/>
      <c r="C39" s="153"/>
      <c r="D39" s="153"/>
      <c r="E39" s="153"/>
      <c r="F39" s="153"/>
      <c r="G39" s="153"/>
      <c r="H39" s="153"/>
      <c r="I39" s="153"/>
      <c r="J39" s="153"/>
      <c r="K39" s="153"/>
      <c r="L39" s="153"/>
    </row>
    <row r="40" spans="1:18" ht="18" customHeight="1" x14ac:dyDescent="0.25">
      <c r="A40" s="12" t="s">
        <v>74</v>
      </c>
      <c r="B40" s="8" t="s">
        <v>479</v>
      </c>
      <c r="C40" s="117" t="str">
        <f>IF(OR(C5=0,C6=0),"#DIV/0!",IF(SUM(C13:G13)&gt;0,SUM(C10:G10)/SUM(C13:G13)*100,IF(SUM(C10:G10)&lt;0,-1,100)))</f>
        <v>#DIV/0!</v>
      </c>
      <c r="D40" s="89">
        <f>IF(SUM(D13:H13)&gt;0,SUM(D10:H10)/SUM(D13:H13)*100,IF(SUM(D10:H10)&lt;0,-1,100))</f>
        <v>100</v>
      </c>
      <c r="E40" s="89">
        <f t="shared" ref="E40:H40" si="24">IF(SUM(E13:I13)&gt;0,SUM(E10:I10)/SUM(E13:I13)*100,IF(SUM(E10:I10)&lt;0,-1,100))</f>
        <v>100</v>
      </c>
      <c r="F40" s="89">
        <f t="shared" si="24"/>
        <v>100</v>
      </c>
      <c r="G40" s="89">
        <f t="shared" si="24"/>
        <v>100</v>
      </c>
      <c r="H40" s="89">
        <f t="shared" si="24"/>
        <v>100</v>
      </c>
      <c r="I40" s="158"/>
      <c r="J40" s="159"/>
      <c r="K40" s="159"/>
      <c r="L40" s="160"/>
      <c r="N40" s="161" t="s">
        <v>436</v>
      </c>
      <c r="O40" s="162"/>
      <c r="P40" s="162"/>
      <c r="Q40" s="162"/>
      <c r="R40" s="163"/>
    </row>
    <row r="41" spans="1:18" ht="18" customHeight="1" x14ac:dyDescent="0.25">
      <c r="A41" s="12" t="s">
        <v>60</v>
      </c>
      <c r="B41" s="8" t="s">
        <v>480</v>
      </c>
      <c r="C41" s="14" t="e">
        <f>IF(C28&lt;&gt;"#DIV/0!",SUM(C10:G10)/SUM(C6:G6)*100)</f>
        <v>#DIV/0!</v>
      </c>
      <c r="D41" s="89" t="e">
        <f>SUM(D10:H10)/SUM(D6:H6)*100</f>
        <v>#DIV/0!</v>
      </c>
      <c r="E41" s="89" t="e">
        <f t="shared" ref="E41:H41" si="25">SUM(E10:I10)/SUM(E6:I6)*100</f>
        <v>#DIV/0!</v>
      </c>
      <c r="F41" s="89" t="e">
        <f t="shared" si="25"/>
        <v>#DIV/0!</v>
      </c>
      <c r="G41" s="89" t="e">
        <f t="shared" si="25"/>
        <v>#DIV/0!</v>
      </c>
      <c r="H41" s="89" t="e">
        <f t="shared" si="25"/>
        <v>#DIV/0!</v>
      </c>
      <c r="I41" s="159"/>
      <c r="J41" s="159"/>
      <c r="K41" s="159"/>
      <c r="L41" s="160"/>
      <c r="N41" s="171" t="s">
        <v>66</v>
      </c>
      <c r="O41" s="172"/>
      <c r="P41" s="172"/>
      <c r="Q41" s="172"/>
      <c r="R41" s="173"/>
    </row>
    <row r="42" spans="1:18" ht="18" customHeight="1" x14ac:dyDescent="0.25">
      <c r="A42" s="12" t="s">
        <v>95</v>
      </c>
      <c r="B42" s="8" t="s">
        <v>481</v>
      </c>
      <c r="C42" s="14" t="e">
        <f>IF(C29&lt;&gt;"#DIV/0!",SUM(C11:G11)/SUM(C14:G14)*100)</f>
        <v>#DIV/0!</v>
      </c>
      <c r="D42" s="89" t="e">
        <f>SUM(D11:H11)/SUM(D14:H14)*100</f>
        <v>#DIV/0!</v>
      </c>
      <c r="E42" s="89" t="e">
        <f t="shared" ref="E42:H42" si="26">SUM(E11:I11)/SUM(E14:I14)*100</f>
        <v>#DIV/0!</v>
      </c>
      <c r="F42" s="89" t="e">
        <f t="shared" si="26"/>
        <v>#DIV/0!</v>
      </c>
      <c r="G42" s="89" t="e">
        <f t="shared" si="26"/>
        <v>#DIV/0!</v>
      </c>
      <c r="H42" s="89" t="e">
        <f t="shared" si="26"/>
        <v>#DIV/0!</v>
      </c>
      <c r="I42" s="159"/>
      <c r="J42" s="159"/>
      <c r="K42" s="159"/>
      <c r="L42" s="160"/>
      <c r="N42" s="164" t="s">
        <v>482</v>
      </c>
      <c r="O42" s="165"/>
      <c r="P42" s="165"/>
      <c r="Q42" s="165"/>
      <c r="R42" s="166"/>
    </row>
    <row r="43" spans="1:18" ht="18" customHeight="1" x14ac:dyDescent="0.25">
      <c r="A43" s="12" t="s">
        <v>98</v>
      </c>
      <c r="B43" s="9" t="s">
        <v>478</v>
      </c>
      <c r="C43" s="15" t="e">
        <f>IF(C34&lt;&gt;"#DIV/0!",SUM(C6:E6)/SUM(C5:E5)*100)</f>
        <v>#DIV/0!</v>
      </c>
      <c r="D43" s="90" t="e">
        <f>SUM(D6:F6)/SUM(D5:F5)*100</f>
        <v>#DIV/0!</v>
      </c>
      <c r="E43" s="90" t="e">
        <f t="shared" ref="E43:J43" si="27">SUM(E6:G6)/SUM(E5:G5)*100</f>
        <v>#DIV/0!</v>
      </c>
      <c r="F43" s="90" t="e">
        <f t="shared" si="27"/>
        <v>#DIV/0!</v>
      </c>
      <c r="G43" s="90" t="e">
        <f t="shared" si="27"/>
        <v>#DIV/0!</v>
      </c>
      <c r="H43" s="90" t="e">
        <f t="shared" si="27"/>
        <v>#DIV/0!</v>
      </c>
      <c r="I43" s="90" t="e">
        <f t="shared" si="27"/>
        <v>#DIV/0!</v>
      </c>
      <c r="J43" s="90" t="e">
        <f t="shared" si="27"/>
        <v>#DIV/0!</v>
      </c>
      <c r="K43" s="158"/>
      <c r="L43" s="160"/>
      <c r="N43" s="161" t="s">
        <v>444</v>
      </c>
      <c r="O43" s="162"/>
      <c r="P43" s="162"/>
      <c r="Q43" s="162"/>
      <c r="R43" s="163"/>
    </row>
    <row r="44" spans="1:18" ht="18.75" customHeight="1" x14ac:dyDescent="0.25"/>
    <row r="45" spans="1:18" ht="18.75" customHeight="1" x14ac:dyDescent="0.25"/>
    <row r="46" spans="1:18" ht="18.75" customHeight="1" x14ac:dyDescent="0.25"/>
    <row r="47" spans="1:18" ht="18.75" customHeight="1" x14ac:dyDescent="0.25"/>
    <row r="48" spans="1:18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  <row r="214" ht="18.75" customHeight="1" x14ac:dyDescent="0.25"/>
    <row r="215" ht="18.75" customHeight="1" x14ac:dyDescent="0.25"/>
    <row r="216" ht="18.75" customHeight="1" x14ac:dyDescent="0.25"/>
    <row r="217" ht="18.75" customHeight="1" x14ac:dyDescent="0.25"/>
    <row r="218" ht="18.75" customHeight="1" x14ac:dyDescent="0.25"/>
    <row r="219" ht="18.75" customHeight="1" x14ac:dyDescent="0.25"/>
    <row r="220" ht="18.75" customHeight="1" x14ac:dyDescent="0.25"/>
    <row r="221" ht="18.75" customHeight="1" x14ac:dyDescent="0.25"/>
    <row r="222" ht="18.75" customHeight="1" x14ac:dyDescent="0.25"/>
    <row r="223" ht="18.75" customHeight="1" x14ac:dyDescent="0.25"/>
    <row r="224" ht="18.75" customHeight="1" x14ac:dyDescent="0.25"/>
    <row r="225" ht="18.75" customHeight="1" x14ac:dyDescent="0.25"/>
    <row r="226" ht="18.75" customHeight="1" x14ac:dyDescent="0.25"/>
    <row r="227" ht="18.75" customHeight="1" x14ac:dyDescent="0.25"/>
    <row r="228" ht="18.75" customHeight="1" x14ac:dyDescent="0.25"/>
    <row r="229" ht="18.75" customHeight="1" x14ac:dyDescent="0.25"/>
    <row r="230" ht="18.75" customHeight="1" x14ac:dyDescent="0.25"/>
    <row r="231" ht="18.75" customHeight="1" x14ac:dyDescent="0.25"/>
    <row r="232" ht="18.75" customHeight="1" x14ac:dyDescent="0.25"/>
    <row r="233" ht="18.75" customHeight="1" x14ac:dyDescent="0.25"/>
    <row r="234" ht="18.75" customHeight="1" x14ac:dyDescent="0.25"/>
    <row r="235" ht="18.75" customHeight="1" x14ac:dyDescent="0.25"/>
    <row r="236" ht="18.75" customHeight="1" x14ac:dyDescent="0.25"/>
    <row r="237" ht="18.75" customHeight="1" x14ac:dyDescent="0.25"/>
    <row r="238" ht="18.75" customHeight="1" x14ac:dyDescent="0.25"/>
    <row r="239" ht="18.75" customHeight="1" x14ac:dyDescent="0.25"/>
    <row r="240" ht="18.75" customHeight="1" x14ac:dyDescent="0.25"/>
    <row r="241" ht="18.75" customHeight="1" x14ac:dyDescent="0.25"/>
    <row r="242" ht="18.75" customHeight="1" x14ac:dyDescent="0.25"/>
    <row r="243" ht="18.75" customHeight="1" x14ac:dyDescent="0.25"/>
    <row r="244" ht="18.75" customHeight="1" x14ac:dyDescent="0.25"/>
    <row r="245" ht="18.75" customHeight="1" x14ac:dyDescent="0.25"/>
    <row r="246" ht="18.75" customHeight="1" x14ac:dyDescent="0.25"/>
    <row r="247" ht="18.75" customHeight="1" x14ac:dyDescent="0.25"/>
    <row r="248" ht="18.75" customHeight="1" x14ac:dyDescent="0.25"/>
    <row r="249" ht="18.75" customHeight="1" x14ac:dyDescent="0.25"/>
    <row r="250" ht="18.75" customHeight="1" x14ac:dyDescent="0.25"/>
    <row r="251" ht="18.75" customHeight="1" x14ac:dyDescent="0.25"/>
    <row r="252" ht="18.75" customHeight="1" x14ac:dyDescent="0.25"/>
    <row r="253" ht="18.75" customHeight="1" x14ac:dyDescent="0.25"/>
    <row r="254" ht="18.75" customHeight="1" x14ac:dyDescent="0.25"/>
    <row r="255" ht="18.75" customHeight="1" x14ac:dyDescent="0.25"/>
    <row r="256" ht="18.75" customHeight="1" x14ac:dyDescent="0.25"/>
    <row r="257" ht="18.75" customHeight="1" x14ac:dyDescent="0.25"/>
    <row r="258" ht="18.75" customHeight="1" x14ac:dyDescent="0.25"/>
    <row r="259" ht="18.75" customHeight="1" x14ac:dyDescent="0.25"/>
    <row r="260" ht="18.75" customHeight="1" x14ac:dyDescent="0.25"/>
    <row r="261" ht="18.75" customHeight="1" x14ac:dyDescent="0.25"/>
    <row r="262" ht="18.75" customHeight="1" x14ac:dyDescent="0.25"/>
    <row r="263" ht="18.75" customHeight="1" x14ac:dyDescent="0.25"/>
    <row r="264" ht="18.75" customHeight="1" x14ac:dyDescent="0.25"/>
    <row r="265" ht="18.75" customHeight="1" x14ac:dyDescent="0.25"/>
    <row r="266" ht="18.75" customHeight="1" x14ac:dyDescent="0.25"/>
    <row r="267" ht="18.75" customHeight="1" x14ac:dyDescent="0.25"/>
    <row r="268" ht="18.75" customHeight="1" x14ac:dyDescent="0.25"/>
    <row r="269" ht="18.75" customHeight="1" x14ac:dyDescent="0.25"/>
    <row r="270" ht="18.75" customHeight="1" x14ac:dyDescent="0.25"/>
    <row r="271" ht="18.75" customHeight="1" x14ac:dyDescent="0.25"/>
    <row r="272" ht="18.75" customHeight="1" x14ac:dyDescent="0.25"/>
    <row r="273" ht="18.75" customHeight="1" x14ac:dyDescent="0.25"/>
    <row r="274" ht="18.75" customHeight="1" x14ac:dyDescent="0.25"/>
    <row r="275" ht="18.75" customHeight="1" x14ac:dyDescent="0.25"/>
    <row r="276" ht="18.75" customHeight="1" x14ac:dyDescent="0.25"/>
    <row r="277" ht="18.75" customHeight="1" x14ac:dyDescent="0.25"/>
    <row r="278" ht="18.75" customHeight="1" x14ac:dyDescent="0.25"/>
    <row r="279" ht="18.75" customHeight="1" x14ac:dyDescent="0.25"/>
    <row r="280" ht="18.75" customHeight="1" x14ac:dyDescent="0.25"/>
    <row r="281" ht="18.75" customHeight="1" x14ac:dyDescent="0.25"/>
    <row r="282" ht="18.75" customHeight="1" x14ac:dyDescent="0.25"/>
    <row r="283" ht="18.75" customHeight="1" x14ac:dyDescent="0.25"/>
    <row r="284" ht="18.75" customHeight="1" x14ac:dyDescent="0.25"/>
    <row r="285" ht="18.75" customHeight="1" x14ac:dyDescent="0.25"/>
    <row r="286" ht="18.75" customHeight="1" x14ac:dyDescent="0.25"/>
    <row r="287" ht="18.75" customHeight="1" x14ac:dyDescent="0.25"/>
    <row r="288" ht="18.75" customHeight="1" x14ac:dyDescent="0.25"/>
    <row r="289" ht="18.75" customHeight="1" x14ac:dyDescent="0.25"/>
    <row r="290" ht="18.75" customHeight="1" x14ac:dyDescent="0.25"/>
    <row r="291" ht="18.75" customHeight="1" x14ac:dyDescent="0.25"/>
    <row r="292" ht="18.75" customHeight="1" x14ac:dyDescent="0.25"/>
    <row r="293" ht="18.75" customHeight="1" x14ac:dyDescent="0.25"/>
    <row r="294" ht="18.75" customHeight="1" x14ac:dyDescent="0.25"/>
    <row r="295" ht="18.75" customHeight="1" x14ac:dyDescent="0.25"/>
    <row r="296" ht="18.75" customHeight="1" x14ac:dyDescent="0.25"/>
    <row r="297" ht="18.75" customHeight="1" x14ac:dyDescent="0.25"/>
    <row r="298" ht="18.75" customHeight="1" x14ac:dyDescent="0.25"/>
    <row r="299" ht="18.75" customHeight="1" x14ac:dyDescent="0.25"/>
    <row r="300" ht="18.75" customHeight="1" x14ac:dyDescent="0.25"/>
    <row r="301" ht="18.75" customHeight="1" x14ac:dyDescent="0.25"/>
    <row r="302" ht="18.75" customHeight="1" x14ac:dyDescent="0.25"/>
    <row r="303" ht="18.75" customHeight="1" x14ac:dyDescent="0.25"/>
    <row r="304" ht="18.75" customHeight="1" x14ac:dyDescent="0.25"/>
    <row r="305" ht="18.75" customHeight="1" x14ac:dyDescent="0.25"/>
    <row r="306" ht="18.75" customHeight="1" x14ac:dyDescent="0.25"/>
    <row r="307" ht="18.75" customHeight="1" x14ac:dyDescent="0.25"/>
    <row r="308" ht="18.75" customHeight="1" x14ac:dyDescent="0.25"/>
    <row r="309" ht="18.75" customHeight="1" x14ac:dyDescent="0.25"/>
    <row r="310" ht="18.75" customHeight="1" x14ac:dyDescent="0.25"/>
    <row r="311" ht="18.75" customHeight="1" x14ac:dyDescent="0.25"/>
    <row r="312" ht="18.75" customHeight="1" x14ac:dyDescent="0.25"/>
    <row r="313" ht="18.75" customHeight="1" x14ac:dyDescent="0.25"/>
    <row r="314" ht="18.75" customHeight="1" x14ac:dyDescent="0.25"/>
    <row r="315" ht="18.75" customHeight="1" x14ac:dyDescent="0.25"/>
    <row r="316" ht="18.75" customHeight="1" x14ac:dyDescent="0.25"/>
    <row r="317" ht="18.75" customHeight="1" x14ac:dyDescent="0.25"/>
    <row r="318" ht="18.75" customHeight="1" x14ac:dyDescent="0.25"/>
    <row r="319" ht="18.75" customHeight="1" x14ac:dyDescent="0.25"/>
    <row r="320" ht="18.75" customHeight="1" x14ac:dyDescent="0.25"/>
    <row r="321" ht="18.75" customHeight="1" x14ac:dyDescent="0.25"/>
    <row r="322" ht="18.75" customHeight="1" x14ac:dyDescent="0.25"/>
    <row r="323" ht="18.75" customHeight="1" x14ac:dyDescent="0.25"/>
    <row r="324" ht="18.75" customHeight="1" x14ac:dyDescent="0.25"/>
    <row r="325" ht="18.75" customHeight="1" x14ac:dyDescent="0.25"/>
    <row r="326" ht="18.75" customHeight="1" x14ac:dyDescent="0.25"/>
    <row r="327" ht="18.75" customHeight="1" x14ac:dyDescent="0.25"/>
    <row r="328" ht="18.75" customHeight="1" x14ac:dyDescent="0.25"/>
    <row r="329" ht="18.75" customHeight="1" x14ac:dyDescent="0.25"/>
    <row r="330" ht="18.75" customHeight="1" x14ac:dyDescent="0.25"/>
    <row r="331" ht="18.75" customHeight="1" x14ac:dyDescent="0.25"/>
    <row r="332" ht="18.75" customHeight="1" x14ac:dyDescent="0.25"/>
    <row r="333" ht="18.75" customHeight="1" x14ac:dyDescent="0.25"/>
    <row r="334" ht="18.75" customHeight="1" x14ac:dyDescent="0.25"/>
    <row r="335" ht="18.75" customHeight="1" x14ac:dyDescent="0.25"/>
    <row r="336" ht="18.75" customHeight="1" x14ac:dyDescent="0.25"/>
    <row r="337" ht="18.75" customHeight="1" x14ac:dyDescent="0.25"/>
    <row r="338" ht="18.75" customHeight="1" x14ac:dyDescent="0.25"/>
    <row r="339" ht="18.75" customHeight="1" x14ac:dyDescent="0.25"/>
    <row r="340" ht="18.75" customHeight="1" x14ac:dyDescent="0.25"/>
    <row r="341" ht="18.75" customHeight="1" x14ac:dyDescent="0.25"/>
    <row r="342" ht="18.75" customHeight="1" x14ac:dyDescent="0.25"/>
    <row r="343" ht="18.75" customHeight="1" x14ac:dyDescent="0.25"/>
    <row r="344" ht="18.75" customHeight="1" x14ac:dyDescent="0.25"/>
    <row r="345" ht="18.75" customHeight="1" x14ac:dyDescent="0.25"/>
    <row r="346" ht="18.75" customHeight="1" x14ac:dyDescent="0.25"/>
    <row r="347" ht="18.75" customHeight="1" x14ac:dyDescent="0.25"/>
    <row r="348" ht="18.75" customHeight="1" x14ac:dyDescent="0.25"/>
    <row r="349" ht="18.75" customHeight="1" x14ac:dyDescent="0.25"/>
    <row r="350" ht="18.75" customHeight="1" x14ac:dyDescent="0.25"/>
    <row r="351" ht="18.75" customHeight="1" x14ac:dyDescent="0.25"/>
    <row r="352" ht="18.75" customHeight="1" x14ac:dyDescent="0.25"/>
    <row r="353" ht="18.75" customHeight="1" x14ac:dyDescent="0.25"/>
    <row r="354" ht="18.75" customHeight="1" x14ac:dyDescent="0.25"/>
    <row r="355" ht="18.75" customHeight="1" x14ac:dyDescent="0.25"/>
    <row r="356" ht="18.75" customHeight="1" x14ac:dyDescent="0.25"/>
    <row r="357" ht="18.75" customHeight="1" x14ac:dyDescent="0.25"/>
    <row r="358" ht="18.75" customHeight="1" x14ac:dyDescent="0.25"/>
    <row r="359" ht="18.75" customHeight="1" x14ac:dyDescent="0.25"/>
    <row r="360" ht="18.75" customHeight="1" x14ac:dyDescent="0.25"/>
    <row r="361" ht="18.75" customHeight="1" x14ac:dyDescent="0.25"/>
    <row r="362" ht="18.75" customHeight="1" x14ac:dyDescent="0.25"/>
    <row r="363" ht="18.75" customHeight="1" x14ac:dyDescent="0.25"/>
    <row r="364" ht="18.75" customHeight="1" x14ac:dyDescent="0.25"/>
    <row r="365" ht="18.75" customHeight="1" x14ac:dyDescent="0.25"/>
    <row r="366" ht="18.75" customHeight="1" x14ac:dyDescent="0.25"/>
    <row r="367" ht="18.75" customHeight="1" x14ac:dyDescent="0.25"/>
    <row r="368" ht="18.75" customHeight="1" x14ac:dyDescent="0.25"/>
    <row r="369" ht="18.75" customHeight="1" x14ac:dyDescent="0.25"/>
    <row r="370" ht="18.75" customHeight="1" x14ac:dyDescent="0.25"/>
    <row r="371" ht="18.75" customHeight="1" x14ac:dyDescent="0.25"/>
    <row r="372" ht="18.75" customHeight="1" x14ac:dyDescent="0.25"/>
    <row r="373" ht="18.75" customHeight="1" x14ac:dyDescent="0.25"/>
    <row r="374" ht="18.75" customHeight="1" x14ac:dyDescent="0.25"/>
    <row r="375" ht="18.75" customHeight="1" x14ac:dyDescent="0.25"/>
    <row r="376" ht="18.75" customHeight="1" x14ac:dyDescent="0.25"/>
    <row r="377" ht="18.75" customHeight="1" x14ac:dyDescent="0.25"/>
    <row r="378" ht="18.75" customHeight="1" x14ac:dyDescent="0.25"/>
    <row r="379" ht="18.75" customHeight="1" x14ac:dyDescent="0.25"/>
    <row r="380" ht="18.75" customHeight="1" x14ac:dyDescent="0.25"/>
    <row r="381" ht="18.75" customHeight="1" x14ac:dyDescent="0.25"/>
    <row r="382" ht="18.75" customHeight="1" x14ac:dyDescent="0.25"/>
    <row r="383" ht="18.75" customHeight="1" x14ac:dyDescent="0.25"/>
    <row r="384" ht="18.75" customHeight="1" x14ac:dyDescent="0.25"/>
    <row r="385" ht="18.75" customHeight="1" x14ac:dyDescent="0.25"/>
    <row r="386" ht="18.75" customHeight="1" x14ac:dyDescent="0.25"/>
    <row r="387" ht="18.75" customHeight="1" x14ac:dyDescent="0.25"/>
    <row r="388" ht="18.75" customHeight="1" x14ac:dyDescent="0.25"/>
    <row r="389" ht="18.75" customHeight="1" x14ac:dyDescent="0.25"/>
    <row r="390" ht="18.75" customHeight="1" x14ac:dyDescent="0.25"/>
    <row r="391" ht="18.75" customHeight="1" x14ac:dyDescent="0.25"/>
    <row r="392" ht="18.75" customHeight="1" x14ac:dyDescent="0.25"/>
    <row r="393" ht="18.75" customHeight="1" x14ac:dyDescent="0.25"/>
    <row r="394" ht="18.75" customHeight="1" x14ac:dyDescent="0.25"/>
    <row r="395" ht="18.75" customHeight="1" x14ac:dyDescent="0.25"/>
    <row r="396" ht="18.75" customHeight="1" x14ac:dyDescent="0.25"/>
    <row r="397" ht="18.75" customHeight="1" x14ac:dyDescent="0.25"/>
    <row r="398" ht="18.75" customHeight="1" x14ac:dyDescent="0.25"/>
    <row r="399" ht="18.75" customHeight="1" x14ac:dyDescent="0.25"/>
    <row r="400" ht="18.75" customHeight="1" x14ac:dyDescent="0.25"/>
    <row r="401" ht="18.75" customHeight="1" x14ac:dyDescent="0.25"/>
    <row r="402" ht="18.75" customHeight="1" x14ac:dyDescent="0.25"/>
    <row r="403" ht="18.75" customHeight="1" x14ac:dyDescent="0.25"/>
    <row r="404" ht="18.75" customHeight="1" x14ac:dyDescent="0.25"/>
    <row r="405" ht="18.75" customHeight="1" x14ac:dyDescent="0.25"/>
    <row r="406" ht="18.75" customHeight="1" x14ac:dyDescent="0.25"/>
    <row r="407" ht="18.75" customHeight="1" x14ac:dyDescent="0.25"/>
    <row r="408" ht="18.75" customHeight="1" x14ac:dyDescent="0.25"/>
    <row r="409" ht="18.75" customHeight="1" x14ac:dyDescent="0.25"/>
    <row r="410" ht="18.75" customHeight="1" x14ac:dyDescent="0.25"/>
    <row r="411" ht="18.75" customHeight="1" x14ac:dyDescent="0.25"/>
    <row r="412" ht="18.75" customHeight="1" x14ac:dyDescent="0.25"/>
    <row r="413" ht="18.75" customHeight="1" x14ac:dyDescent="0.25"/>
    <row r="414" ht="18.75" customHeight="1" x14ac:dyDescent="0.25"/>
    <row r="415" ht="18.75" customHeight="1" x14ac:dyDescent="0.25"/>
    <row r="416" ht="18.75" customHeight="1" x14ac:dyDescent="0.25"/>
    <row r="417" ht="18.75" customHeight="1" x14ac:dyDescent="0.25"/>
    <row r="418" ht="18.75" customHeight="1" x14ac:dyDescent="0.25"/>
    <row r="419" ht="18.75" customHeight="1" x14ac:dyDescent="0.25"/>
    <row r="420" ht="18.75" customHeight="1" x14ac:dyDescent="0.25"/>
    <row r="421" ht="18.75" customHeight="1" x14ac:dyDescent="0.25"/>
    <row r="422" ht="18.75" customHeight="1" x14ac:dyDescent="0.25"/>
    <row r="423" ht="18.75" customHeight="1" x14ac:dyDescent="0.25"/>
    <row r="424" ht="18.75" customHeight="1" x14ac:dyDescent="0.25"/>
    <row r="425" ht="18.75" customHeight="1" x14ac:dyDescent="0.25"/>
    <row r="426" ht="18.75" customHeight="1" x14ac:dyDescent="0.25"/>
    <row r="427" ht="18.75" customHeight="1" x14ac:dyDescent="0.25"/>
    <row r="428" ht="18.75" customHeight="1" x14ac:dyDescent="0.25"/>
    <row r="429" ht="18.75" customHeight="1" x14ac:dyDescent="0.25"/>
  </sheetData>
  <sheetProtection sheet="1" objects="1" scenarios="1"/>
  <mergeCells count="62">
    <mergeCell ref="J16:L16"/>
    <mergeCell ref="J19:L19"/>
    <mergeCell ref="J31:L31"/>
    <mergeCell ref="J35:L35"/>
    <mergeCell ref="K43:L43"/>
    <mergeCell ref="N1:Q3"/>
    <mergeCell ref="I40:L40"/>
    <mergeCell ref="I41:L41"/>
    <mergeCell ref="I42:L42"/>
    <mergeCell ref="N38:R38"/>
    <mergeCell ref="N40:R40"/>
    <mergeCell ref="N41:R41"/>
    <mergeCell ref="N42:R42"/>
    <mergeCell ref="N27:R27"/>
    <mergeCell ref="N28:R28"/>
    <mergeCell ref="N29:R29"/>
    <mergeCell ref="N34:R34"/>
    <mergeCell ref="N35:R35"/>
    <mergeCell ref="N31:R31"/>
    <mergeCell ref="N32:R32"/>
    <mergeCell ref="D2:L2"/>
    <mergeCell ref="N43:R43"/>
    <mergeCell ref="N33:R33"/>
    <mergeCell ref="N30:R30"/>
    <mergeCell ref="K25:K26"/>
    <mergeCell ref="D37:L37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N25:R25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A3:B3"/>
    <mergeCell ref="A38:B38"/>
    <mergeCell ref="A25:B25"/>
    <mergeCell ref="D24:L24"/>
    <mergeCell ref="C25:C26"/>
    <mergeCell ref="G25:G26"/>
    <mergeCell ref="H25:H26"/>
    <mergeCell ref="D25:D26"/>
    <mergeCell ref="E25:E26"/>
    <mergeCell ref="F25:F26"/>
    <mergeCell ref="C38:C39"/>
    <mergeCell ref="L25:L26"/>
    <mergeCell ref="I25:I26"/>
    <mergeCell ref="J25:J26"/>
    <mergeCell ref="J7:L7"/>
    <mergeCell ref="J30:L30"/>
  </mergeCells>
  <conditionalFormatting sqref="C27:L27">
    <cfRule type="cellIs" dxfId="53" priority="172" stopIfTrue="1" operator="greaterThanOrEqual">
      <formula>100</formula>
    </cfRule>
  </conditionalFormatting>
  <conditionalFormatting sqref="C27:L27">
    <cfRule type="cellIs" dxfId="52" priority="173" stopIfTrue="1" operator="lessThan">
      <formula>50</formula>
    </cfRule>
    <cfRule type="cellIs" dxfId="51" priority="174" stopIfTrue="1" operator="between">
      <formula>80</formula>
      <formula>100</formula>
    </cfRule>
    <cfRule type="cellIs" dxfId="50" priority="175" stopIfTrue="1" operator="between">
      <formula>50</formula>
      <formula>80</formula>
    </cfRule>
  </conditionalFormatting>
  <conditionalFormatting sqref="C28:L28">
    <cfRule type="cellIs" dxfId="49" priority="168" operator="greaterThan">
      <formula>10</formula>
    </cfRule>
    <cfRule type="cellIs" dxfId="48" priority="169" stopIfTrue="1" operator="between">
      <formula>6</formula>
      <formula>10</formula>
    </cfRule>
    <cfRule type="cellIs" dxfId="47" priority="170" stopIfTrue="1" operator="between">
      <formula>3</formula>
      <formula>6</formula>
    </cfRule>
    <cfRule type="cellIs" dxfId="46" priority="171" operator="lessThan">
      <formula>3</formula>
    </cfRule>
  </conditionalFormatting>
  <conditionalFormatting sqref="C30:C31 C30:I30">
    <cfRule type="cellIs" dxfId="45" priority="150" stopIfTrue="1" operator="lessThanOrEqual">
      <formula>100</formula>
    </cfRule>
    <cfRule type="cellIs" dxfId="44" priority="151" stopIfTrue="1" operator="between">
      <formula>100</formula>
      <formula>150</formula>
    </cfRule>
    <cfRule type="cellIs" dxfId="43" priority="152" stopIfTrue="1" operator="between">
      <formula>150</formula>
      <formula>200</formula>
    </cfRule>
    <cfRule type="cellIs" dxfId="42" priority="153" operator="greaterThan">
      <formula>200</formula>
    </cfRule>
  </conditionalFormatting>
  <conditionalFormatting sqref="C32:L32">
    <cfRule type="cellIs" dxfId="41" priority="146" stopIfTrue="1" operator="lessThanOrEqual">
      <formula>2</formula>
    </cfRule>
    <cfRule type="cellIs" dxfId="40" priority="147" stopIfTrue="1" operator="between">
      <formula>2</formula>
      <formula>5</formula>
    </cfRule>
    <cfRule type="cellIs" dxfId="39" priority="148" stopIfTrue="1" operator="between">
      <formula>5</formula>
      <formula>8</formula>
    </cfRule>
    <cfRule type="cellIs" dxfId="38" priority="149" operator="greaterThan">
      <formula>8</formula>
    </cfRule>
  </conditionalFormatting>
  <conditionalFormatting sqref="C33:L33">
    <cfRule type="cellIs" dxfId="37" priority="142" stopIfTrue="1" operator="lessThan">
      <formula>5</formula>
    </cfRule>
    <cfRule type="cellIs" dxfId="36" priority="143" stopIfTrue="1" operator="between">
      <formula>5</formula>
      <formula>10</formula>
    </cfRule>
    <cfRule type="cellIs" dxfId="35" priority="144" stopIfTrue="1" operator="between">
      <formula>10</formula>
      <formula>15</formula>
    </cfRule>
    <cfRule type="cellIs" dxfId="34" priority="145" operator="greaterThan">
      <formula>15</formula>
    </cfRule>
  </conditionalFormatting>
  <conditionalFormatting sqref="C34:L34">
    <cfRule type="cellIs" dxfId="33" priority="138" stopIfTrue="1" operator="greaterThanOrEqual">
      <formula>100</formula>
    </cfRule>
    <cfRule type="cellIs" dxfId="32" priority="139" stopIfTrue="1" operator="between">
      <formula>99</formula>
      <formula>100</formula>
    </cfRule>
    <cfRule type="cellIs" dxfId="31" priority="140" stopIfTrue="1" operator="between">
      <formula>96.5</formula>
      <formula>99</formula>
    </cfRule>
    <cfRule type="cellIs" dxfId="30" priority="141" operator="lessThan">
      <formula>96.5</formula>
    </cfRule>
  </conditionalFormatting>
  <conditionalFormatting sqref="C29:L29">
    <cfRule type="cellIs" dxfId="29" priority="95" stopIfTrue="1" operator="greaterThan">
      <formula>20</formula>
    </cfRule>
    <cfRule type="cellIs" dxfId="28" priority="96" stopIfTrue="1" operator="between">
      <formula>10</formula>
      <formula>20</formula>
    </cfRule>
    <cfRule type="cellIs" dxfId="27" priority="97" stopIfTrue="1" operator="between">
      <formula>5</formula>
      <formula>10</formula>
    </cfRule>
    <cfRule type="cellIs" dxfId="26" priority="98" operator="lessThan">
      <formula>5</formula>
    </cfRule>
  </conditionalFormatting>
  <conditionalFormatting sqref="D31:I31">
    <cfRule type="cellIs" dxfId="25" priority="43" stopIfTrue="1" operator="lessThanOrEqual">
      <formula>100</formula>
    </cfRule>
    <cfRule type="cellIs" dxfId="24" priority="44" stopIfTrue="1" operator="between">
      <formula>100</formula>
      <formula>150</formula>
    </cfRule>
    <cfRule type="cellIs" dxfId="23" priority="45" stopIfTrue="1" operator="between">
      <formula>150</formula>
      <formula>200</formula>
    </cfRule>
    <cfRule type="cellIs" dxfId="22" priority="46" operator="greaterThan">
      <formula>200</formula>
    </cfRule>
  </conditionalFormatting>
  <conditionalFormatting sqref="C41:H41">
    <cfRule type="cellIs" dxfId="21" priority="35" operator="greaterThan">
      <formula>10</formula>
    </cfRule>
    <cfRule type="cellIs" dxfId="20" priority="36" stopIfTrue="1" operator="between">
      <formula>6</formula>
      <formula>10</formula>
    </cfRule>
    <cfRule type="cellIs" dxfId="19" priority="37" stopIfTrue="1" operator="between">
      <formula>3</formula>
      <formula>6</formula>
    </cfRule>
    <cfRule type="cellIs" dxfId="18" priority="38" operator="lessThan">
      <formula>3</formula>
    </cfRule>
  </conditionalFormatting>
  <conditionalFormatting sqref="C43:J43">
    <cfRule type="cellIs" dxfId="17" priority="19" stopIfTrue="1" operator="greaterThanOrEqual">
      <formula>100</formula>
    </cfRule>
    <cfRule type="cellIs" dxfId="16" priority="20" stopIfTrue="1" operator="between">
      <formula>99</formula>
      <formula>100</formula>
    </cfRule>
    <cfRule type="cellIs" dxfId="15" priority="21" stopIfTrue="1" operator="between">
      <formula>96.5</formula>
      <formula>99</formula>
    </cfRule>
    <cfRule type="cellIs" dxfId="14" priority="22" operator="lessThan">
      <formula>96.5</formula>
    </cfRule>
  </conditionalFormatting>
  <conditionalFormatting sqref="C42:H42">
    <cfRule type="cellIs" dxfId="13" priority="15" stopIfTrue="1" operator="greaterThan">
      <formula>20</formula>
    </cfRule>
    <cfRule type="cellIs" dxfId="12" priority="16" stopIfTrue="1" operator="between">
      <formula>10</formula>
      <formula>20</formula>
    </cfRule>
    <cfRule type="cellIs" dxfId="11" priority="17" stopIfTrue="1" operator="between">
      <formula>5</formula>
      <formula>10</formula>
    </cfRule>
    <cfRule type="cellIs" dxfId="10" priority="18" operator="lessThan">
      <formula>5</formula>
    </cfRule>
  </conditionalFormatting>
  <conditionalFormatting sqref="D40:H40">
    <cfRule type="cellIs" dxfId="9" priority="7" stopIfTrue="1" operator="greaterThanOrEqual">
      <formula>100</formula>
    </cfRule>
  </conditionalFormatting>
  <conditionalFormatting sqref="D40:H40">
    <cfRule type="cellIs" dxfId="8" priority="8" stopIfTrue="1" operator="lessThan">
      <formula>50</formula>
    </cfRule>
    <cfRule type="cellIs" dxfId="7" priority="9" stopIfTrue="1" operator="between">
      <formula>80</formula>
      <formula>100</formula>
    </cfRule>
    <cfRule type="cellIs" dxfId="6" priority="10" stopIfTrue="1" operator="between">
      <formula>50</formula>
      <formula>80</formula>
    </cfRule>
  </conditionalFormatting>
  <conditionalFormatting sqref="C27">
    <cfRule type="cellIs" dxfId="5" priority="6" operator="equal">
      <formula>"#DIV/0!"</formula>
    </cfRule>
  </conditionalFormatting>
  <conditionalFormatting sqref="C40">
    <cfRule type="cellIs" dxfId="4" priority="2" stopIfTrue="1" operator="greaterThanOrEqual">
      <formula>100</formula>
    </cfRule>
  </conditionalFormatting>
  <conditionalFormatting sqref="C40">
    <cfRule type="cellIs" dxfId="3" priority="3" stopIfTrue="1" operator="lessThan">
      <formula>50</formula>
    </cfRule>
    <cfRule type="cellIs" dxfId="2" priority="4" stopIfTrue="1" operator="between">
      <formula>80</formula>
      <formula>100</formula>
    </cfRule>
    <cfRule type="cellIs" dxfId="1" priority="5" stopIfTrue="1" operator="between">
      <formula>50</formula>
      <formula>80</formula>
    </cfRule>
  </conditionalFormatting>
  <conditionalFormatting sqref="C40">
    <cfRule type="cellIs" dxfId="0" priority="1" operator="equal">
      <formula>"#DIV/0!"</formula>
    </cfRule>
  </conditionalFormatting>
  <dataValidations count="1">
    <dataValidation type="list" allowBlank="1" showInputMessage="1" showErrorMessage="1" sqref="O19 O16" xr:uid="{AC246FB3-4AAC-4B12-96A6-7BF0871F5BB5}">
      <formula1>"oui, non"</formula1>
    </dataValidation>
  </dataValidations>
  <pageMargins left="0.7" right="0.7" top="0.75" bottom="0.75" header="0.3" footer="0.3"/>
  <pageSetup paperSize="9" scale="4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F019C-C8D6-4AA1-8C42-21AC003A3146}">
  <dimension ref="A1:FQ318"/>
  <sheetViews>
    <sheetView workbookViewId="0">
      <pane xSplit="3" ySplit="16" topLeftCell="D17" activePane="bottomRight" state="frozen"/>
      <selection activeCell="DV26" sqref="DV26"/>
      <selection pane="topRight" activeCell="DV26" sqref="DV26"/>
      <selection pane="bottomLeft" activeCell="DV26" sqref="DV26"/>
      <selection pane="bottomRight"/>
    </sheetView>
  </sheetViews>
  <sheetFormatPr baseColWidth="10" defaultRowHeight="15" x14ac:dyDescent="0.25"/>
  <cols>
    <col min="1" max="1" width="24.7109375" customWidth="1"/>
    <col min="2" max="2" width="6.7109375" customWidth="1"/>
    <col min="3" max="3" width="5.140625" customWidth="1"/>
    <col min="4" max="14" width="10.7109375" hidden="1" customWidth="1"/>
    <col min="15" max="21" width="10.7109375" customWidth="1"/>
    <col min="22" max="22" width="8.7109375" customWidth="1"/>
    <col min="23" max="23" width="9.7109375" customWidth="1"/>
    <col min="24" max="27" width="8.7109375" customWidth="1"/>
    <col min="28" max="30" width="7.7109375" customWidth="1"/>
    <col min="31" max="39" width="10.7109375" customWidth="1"/>
    <col min="40" max="40" width="9.7109375" customWidth="1"/>
    <col min="41" max="41" width="8.7109375" customWidth="1"/>
    <col min="42" max="57" width="9.7109375" customWidth="1"/>
    <col min="58" max="66" width="7.7109375" customWidth="1"/>
    <col min="67" max="70" width="9.7109375" customWidth="1"/>
    <col min="71" max="71" width="7.7109375" customWidth="1"/>
    <col min="72" max="75" width="9.7109375" customWidth="1"/>
    <col min="76" max="84" width="10.7109375" customWidth="1"/>
    <col min="85" max="85" width="8.7109375" customWidth="1"/>
    <col min="86" max="86" width="9.7109375" customWidth="1"/>
    <col min="87" max="90" width="8.7109375" customWidth="1"/>
    <col min="91" max="93" width="7.7109375" customWidth="1"/>
    <col min="94" max="111" width="10.7109375" customWidth="1"/>
    <col min="112" max="120" width="9.7109375" customWidth="1"/>
    <col min="121" max="129" width="10.7109375" customWidth="1"/>
    <col min="130" max="138" width="7.7109375" customWidth="1"/>
    <col min="139" max="147" width="9.7109375" customWidth="1"/>
    <col min="164" max="173" width="9.7109375" customWidth="1"/>
  </cols>
  <sheetData>
    <row r="1" spans="1:173" x14ac:dyDescent="0.25">
      <c r="A1" t="s">
        <v>411</v>
      </c>
    </row>
    <row r="2" spans="1:173" x14ac:dyDescent="0.25">
      <c r="A2" t="s">
        <v>410</v>
      </c>
    </row>
    <row r="4" spans="1:173" x14ac:dyDescent="0.25">
      <c r="A4" t="s">
        <v>409</v>
      </c>
    </row>
    <row r="5" spans="1:173" x14ac:dyDescent="0.25">
      <c r="A5" t="s">
        <v>408</v>
      </c>
    </row>
    <row r="7" spans="1:173" x14ac:dyDescent="0.25">
      <c r="A7" t="s">
        <v>407</v>
      </c>
    </row>
    <row r="8" spans="1:173" x14ac:dyDescent="0.25">
      <c r="A8" t="s">
        <v>406</v>
      </c>
    </row>
    <row r="10" spans="1:173" x14ac:dyDescent="0.25">
      <c r="A10" t="s">
        <v>405</v>
      </c>
    </row>
    <row r="14" spans="1:173" ht="15" customHeight="1" x14ac:dyDescent="0.25">
      <c r="A14" s="175"/>
      <c r="B14" s="175"/>
      <c r="C14" s="92" t="s">
        <v>404</v>
      </c>
      <c r="D14" s="99" t="s">
        <v>456</v>
      </c>
      <c r="E14" s="99" t="s">
        <v>456</v>
      </c>
      <c r="F14" s="99" t="s">
        <v>456</v>
      </c>
      <c r="G14" s="99" t="s">
        <v>456</v>
      </c>
      <c r="H14" s="99" t="s">
        <v>456</v>
      </c>
      <c r="I14" s="99" t="s">
        <v>456</v>
      </c>
      <c r="J14" s="99" t="s">
        <v>456</v>
      </c>
      <c r="K14" s="99" t="s">
        <v>456</v>
      </c>
      <c r="L14" s="99" t="s">
        <v>456</v>
      </c>
      <c r="M14" s="99" t="s">
        <v>456</v>
      </c>
      <c r="N14" s="99" t="s">
        <v>445</v>
      </c>
      <c r="O14" s="99" t="s">
        <v>445</v>
      </c>
      <c r="P14" s="99" t="s">
        <v>445</v>
      </c>
      <c r="Q14" s="99" t="s">
        <v>445</v>
      </c>
      <c r="R14" s="99" t="s">
        <v>445</v>
      </c>
      <c r="S14" s="99" t="s">
        <v>445</v>
      </c>
      <c r="T14" s="99" t="s">
        <v>445</v>
      </c>
      <c r="U14" s="99" t="s">
        <v>445</v>
      </c>
      <c r="V14" s="99" t="s">
        <v>445</v>
      </c>
      <c r="W14" s="99" t="s">
        <v>445</v>
      </c>
      <c r="X14" s="99" t="s">
        <v>453</v>
      </c>
      <c r="Y14" s="99" t="s">
        <v>453</v>
      </c>
      <c r="Z14" s="99" t="s">
        <v>453</v>
      </c>
      <c r="AA14" s="99" t="s">
        <v>453</v>
      </c>
      <c r="AB14" s="99" t="s">
        <v>453</v>
      </c>
      <c r="AC14" s="99" t="s">
        <v>453</v>
      </c>
      <c r="AD14" s="99" t="s">
        <v>453</v>
      </c>
      <c r="AE14" s="99" t="s">
        <v>453</v>
      </c>
      <c r="AF14" s="99" t="s">
        <v>453</v>
      </c>
      <c r="AG14" s="99" t="s">
        <v>453</v>
      </c>
      <c r="AH14" s="99" t="s">
        <v>448</v>
      </c>
      <c r="AI14" s="99" t="s">
        <v>448</v>
      </c>
      <c r="AJ14" s="99" t="s">
        <v>448</v>
      </c>
      <c r="AK14" s="99" t="s">
        <v>448</v>
      </c>
      <c r="AL14" s="99" t="s">
        <v>448</v>
      </c>
      <c r="AM14" s="99" t="s">
        <v>448</v>
      </c>
      <c r="AN14" s="99" t="s">
        <v>448</v>
      </c>
      <c r="AO14" s="99" t="s">
        <v>448</v>
      </c>
      <c r="AP14" s="99" t="s">
        <v>448</v>
      </c>
      <c r="AQ14" s="99" t="s">
        <v>448</v>
      </c>
      <c r="AR14" s="99" t="s">
        <v>61</v>
      </c>
      <c r="AS14" s="99" t="s">
        <v>61</v>
      </c>
      <c r="AT14" s="99" t="s">
        <v>61</v>
      </c>
      <c r="AU14" s="99" t="s">
        <v>61</v>
      </c>
      <c r="AV14" s="99" t="s">
        <v>61</v>
      </c>
      <c r="AW14" s="99" t="s">
        <v>61</v>
      </c>
      <c r="AX14" s="99" t="s">
        <v>61</v>
      </c>
      <c r="AY14" s="99" t="s">
        <v>61</v>
      </c>
      <c r="AZ14" s="99" t="s">
        <v>61</v>
      </c>
      <c r="BA14" s="99" t="s">
        <v>61</v>
      </c>
      <c r="BB14" s="99" t="s">
        <v>450</v>
      </c>
      <c r="BC14" s="99" t="s">
        <v>450</v>
      </c>
      <c r="BD14" s="99" t="s">
        <v>450</v>
      </c>
      <c r="BE14" s="99" t="s">
        <v>450</v>
      </c>
      <c r="BF14" s="99" t="s">
        <v>450</v>
      </c>
      <c r="BG14" s="99" t="s">
        <v>450</v>
      </c>
      <c r="BH14" s="99" t="s">
        <v>450</v>
      </c>
      <c r="BI14" s="99" t="s">
        <v>450</v>
      </c>
      <c r="BJ14" s="99" t="s">
        <v>450</v>
      </c>
      <c r="BK14" s="99" t="s">
        <v>450</v>
      </c>
      <c r="BL14" s="99" t="s">
        <v>451</v>
      </c>
      <c r="BM14" s="99" t="s">
        <v>451</v>
      </c>
      <c r="BN14" s="99" t="s">
        <v>451</v>
      </c>
      <c r="BO14" s="99" t="s">
        <v>451</v>
      </c>
      <c r="BP14" s="99" t="s">
        <v>451</v>
      </c>
      <c r="BQ14" s="99" t="s">
        <v>451</v>
      </c>
      <c r="BR14" s="99" t="s">
        <v>451</v>
      </c>
      <c r="BS14" s="99" t="s">
        <v>451</v>
      </c>
      <c r="BT14" s="99" t="s">
        <v>451</v>
      </c>
      <c r="BU14" s="99" t="s">
        <v>451</v>
      </c>
      <c r="BV14" s="99" t="s">
        <v>58</v>
      </c>
      <c r="BW14" s="99" t="s">
        <v>58</v>
      </c>
      <c r="BX14" s="99" t="s">
        <v>58</v>
      </c>
      <c r="BY14" s="99" t="s">
        <v>58</v>
      </c>
      <c r="BZ14" s="99" t="s">
        <v>58</v>
      </c>
      <c r="CA14" s="99" t="s">
        <v>58</v>
      </c>
      <c r="CB14" s="99" t="s">
        <v>58</v>
      </c>
      <c r="CC14" s="99" t="s">
        <v>58</v>
      </c>
      <c r="CD14" s="99" t="s">
        <v>58</v>
      </c>
      <c r="CE14" s="99" t="s">
        <v>58</v>
      </c>
      <c r="CF14" s="99" t="s">
        <v>447</v>
      </c>
      <c r="CG14" s="99" t="s">
        <v>447</v>
      </c>
      <c r="CH14" s="99" t="s">
        <v>447</v>
      </c>
      <c r="CI14" s="99" t="s">
        <v>447</v>
      </c>
      <c r="CJ14" s="99" t="s">
        <v>447</v>
      </c>
      <c r="CK14" s="99" t="s">
        <v>447</v>
      </c>
      <c r="CL14" s="99" t="s">
        <v>447</v>
      </c>
      <c r="CM14" s="99" t="s">
        <v>447</v>
      </c>
      <c r="CN14" s="99" t="s">
        <v>447</v>
      </c>
      <c r="CO14" s="99" t="s">
        <v>447</v>
      </c>
      <c r="CP14" s="99" t="s">
        <v>454</v>
      </c>
      <c r="CQ14" s="99" t="s">
        <v>454</v>
      </c>
      <c r="CR14" s="99" t="s">
        <v>454</v>
      </c>
      <c r="CS14" s="99" t="s">
        <v>454</v>
      </c>
      <c r="CT14" s="99" t="s">
        <v>454</v>
      </c>
      <c r="CU14" s="99" t="s">
        <v>454</v>
      </c>
      <c r="CV14" s="99" t="s">
        <v>454</v>
      </c>
      <c r="CW14" s="99" t="s">
        <v>454</v>
      </c>
      <c r="CX14" s="99" t="s">
        <v>454</v>
      </c>
      <c r="CY14" s="99" t="s">
        <v>454</v>
      </c>
      <c r="CZ14" s="99" t="s">
        <v>457</v>
      </c>
      <c r="DA14" s="99" t="s">
        <v>457</v>
      </c>
      <c r="DB14" s="99" t="s">
        <v>457</v>
      </c>
      <c r="DC14" s="99" t="s">
        <v>457</v>
      </c>
      <c r="DD14" s="99" t="s">
        <v>457</v>
      </c>
      <c r="DE14" s="99" t="s">
        <v>457</v>
      </c>
      <c r="DF14" s="99" t="s">
        <v>457</v>
      </c>
      <c r="DG14" s="99" t="s">
        <v>457</v>
      </c>
      <c r="DH14" s="99" t="s">
        <v>457</v>
      </c>
      <c r="DI14" s="99" t="s">
        <v>457</v>
      </c>
      <c r="DJ14" s="99" t="s">
        <v>452</v>
      </c>
      <c r="DK14" s="99" t="s">
        <v>452</v>
      </c>
      <c r="DL14" s="99" t="s">
        <v>452</v>
      </c>
      <c r="DM14" s="99" t="s">
        <v>452</v>
      </c>
      <c r="DN14" s="99" t="s">
        <v>452</v>
      </c>
      <c r="DO14" s="99" t="s">
        <v>452</v>
      </c>
      <c r="DP14" s="99" t="s">
        <v>452</v>
      </c>
      <c r="DQ14" s="99" t="s">
        <v>452</v>
      </c>
      <c r="DR14" s="99" t="s">
        <v>452</v>
      </c>
      <c r="DS14" s="99" t="s">
        <v>452</v>
      </c>
      <c r="DT14" s="99" t="s">
        <v>455</v>
      </c>
      <c r="DU14" s="99" t="s">
        <v>455</v>
      </c>
      <c r="DV14" s="99" t="s">
        <v>455</v>
      </c>
      <c r="DW14" s="99" t="s">
        <v>455</v>
      </c>
      <c r="DX14" s="99" t="s">
        <v>455</v>
      </c>
      <c r="DY14" s="99" t="s">
        <v>455</v>
      </c>
      <c r="DZ14" s="99" t="s">
        <v>455</v>
      </c>
      <c r="EA14" s="99" t="s">
        <v>455</v>
      </c>
      <c r="EB14" s="99" t="s">
        <v>455</v>
      </c>
      <c r="EC14" s="99" t="s">
        <v>455</v>
      </c>
      <c r="ED14" s="99" t="s">
        <v>449</v>
      </c>
      <c r="EE14" s="99" t="s">
        <v>449</v>
      </c>
      <c r="EF14" s="99" t="s">
        <v>449</v>
      </c>
      <c r="EG14" s="99" t="s">
        <v>449</v>
      </c>
      <c r="EH14" s="99" t="s">
        <v>449</v>
      </c>
      <c r="EI14" s="99" t="s">
        <v>449</v>
      </c>
      <c r="EJ14" s="99" t="s">
        <v>449</v>
      </c>
      <c r="EK14" s="99" t="s">
        <v>449</v>
      </c>
      <c r="EL14" s="99" t="s">
        <v>449</v>
      </c>
      <c r="EM14" s="99" t="s">
        <v>449</v>
      </c>
      <c r="EN14" s="99" t="s">
        <v>57</v>
      </c>
      <c r="EO14" s="99" t="s">
        <v>57</v>
      </c>
      <c r="EP14" s="99" t="s">
        <v>57</v>
      </c>
      <c r="EQ14" s="99" t="s">
        <v>57</v>
      </c>
      <c r="ER14" s="99" t="s">
        <v>57</v>
      </c>
      <c r="ES14" s="99" t="s">
        <v>57</v>
      </c>
      <c r="ET14" s="99" t="s">
        <v>57</v>
      </c>
      <c r="EU14" s="99" t="s">
        <v>57</v>
      </c>
      <c r="EV14" s="99" t="s">
        <v>57</v>
      </c>
      <c r="EW14" s="99" t="s">
        <v>57</v>
      </c>
      <c r="EX14" s="100" t="s">
        <v>446</v>
      </c>
      <c r="EY14" s="100" t="s">
        <v>446</v>
      </c>
      <c r="EZ14" s="100" t="s">
        <v>446</v>
      </c>
      <c r="FA14" s="100" t="s">
        <v>446</v>
      </c>
      <c r="FB14" s="100" t="s">
        <v>446</v>
      </c>
      <c r="FC14" s="100" t="s">
        <v>446</v>
      </c>
      <c r="FD14" s="100" t="s">
        <v>446</v>
      </c>
      <c r="FE14" s="100" t="s">
        <v>446</v>
      </c>
      <c r="FF14" s="100" t="s">
        <v>446</v>
      </c>
      <c r="FG14" s="100" t="s">
        <v>446</v>
      </c>
      <c r="FH14" s="100" t="s">
        <v>62</v>
      </c>
      <c r="FI14" s="100" t="s">
        <v>62</v>
      </c>
      <c r="FJ14" s="100" t="s">
        <v>62</v>
      </c>
      <c r="FK14" s="100" t="s">
        <v>62</v>
      </c>
      <c r="FL14" s="100" t="s">
        <v>62</v>
      </c>
      <c r="FM14" s="100" t="s">
        <v>62</v>
      </c>
      <c r="FN14" s="100" t="s">
        <v>62</v>
      </c>
      <c r="FO14" s="100" t="s">
        <v>62</v>
      </c>
      <c r="FP14" s="100" t="s">
        <v>62</v>
      </c>
      <c r="FQ14" s="100" t="s">
        <v>62</v>
      </c>
    </row>
    <row r="15" spans="1:173" x14ac:dyDescent="0.25">
      <c r="A15" s="175"/>
      <c r="B15" s="175"/>
      <c r="C15" s="93" t="s">
        <v>402</v>
      </c>
      <c r="D15" s="94">
        <v>2022</v>
      </c>
      <c r="E15" s="94">
        <v>2021</v>
      </c>
      <c r="F15" s="94">
        <v>2020</v>
      </c>
      <c r="G15" s="94">
        <v>2019</v>
      </c>
      <c r="H15" s="94">
        <v>2018</v>
      </c>
      <c r="I15" s="94">
        <v>2017</v>
      </c>
      <c r="J15" s="94">
        <v>2016</v>
      </c>
      <c r="K15" s="94">
        <v>2015</v>
      </c>
      <c r="L15" s="94">
        <v>2014</v>
      </c>
      <c r="M15" s="94">
        <v>2013</v>
      </c>
      <c r="N15" s="94">
        <v>2022</v>
      </c>
      <c r="O15" s="94">
        <v>2021</v>
      </c>
      <c r="P15" s="94">
        <v>2020</v>
      </c>
      <c r="Q15" s="94">
        <v>2019</v>
      </c>
      <c r="R15" s="94">
        <v>2018</v>
      </c>
      <c r="S15" s="94">
        <v>2017</v>
      </c>
      <c r="T15" s="94">
        <v>2016</v>
      </c>
      <c r="U15" s="94">
        <v>2015</v>
      </c>
      <c r="V15" s="94">
        <v>2014</v>
      </c>
      <c r="W15" s="94">
        <v>2013</v>
      </c>
      <c r="X15" s="94">
        <v>2022</v>
      </c>
      <c r="Y15" s="94">
        <v>2021</v>
      </c>
      <c r="Z15" s="94">
        <v>2020</v>
      </c>
      <c r="AA15" s="94">
        <v>2019</v>
      </c>
      <c r="AB15" s="94">
        <v>2018</v>
      </c>
      <c r="AC15" s="94">
        <v>2017</v>
      </c>
      <c r="AD15" s="94">
        <v>2016</v>
      </c>
      <c r="AE15" s="94">
        <v>2015</v>
      </c>
      <c r="AF15" s="94">
        <v>2014</v>
      </c>
      <c r="AG15" s="94">
        <v>2013</v>
      </c>
      <c r="AH15" s="94">
        <v>2022</v>
      </c>
      <c r="AI15" s="94">
        <v>2021</v>
      </c>
      <c r="AJ15" s="94">
        <v>2020</v>
      </c>
      <c r="AK15" s="94">
        <v>2019</v>
      </c>
      <c r="AL15" s="94">
        <v>2018</v>
      </c>
      <c r="AM15" s="94">
        <v>2017</v>
      </c>
      <c r="AN15" s="94">
        <v>2016</v>
      </c>
      <c r="AO15" s="94">
        <v>2015</v>
      </c>
      <c r="AP15" s="94">
        <v>2014</v>
      </c>
      <c r="AQ15" s="94">
        <v>2013</v>
      </c>
      <c r="AR15" s="94">
        <v>2022</v>
      </c>
      <c r="AS15" s="94">
        <v>2021</v>
      </c>
      <c r="AT15" s="94">
        <v>2020</v>
      </c>
      <c r="AU15" s="94">
        <v>2019</v>
      </c>
      <c r="AV15" s="94">
        <v>2018</v>
      </c>
      <c r="AW15" s="94">
        <v>2017</v>
      </c>
      <c r="AX15" s="94">
        <v>2016</v>
      </c>
      <c r="AY15" s="94">
        <v>2015</v>
      </c>
      <c r="AZ15" s="94">
        <v>2014</v>
      </c>
      <c r="BA15" s="94">
        <v>2013</v>
      </c>
      <c r="BB15" s="94">
        <v>2022</v>
      </c>
      <c r="BC15" s="94">
        <v>2021</v>
      </c>
      <c r="BD15" s="94">
        <v>2020</v>
      </c>
      <c r="BE15" s="94">
        <v>2019</v>
      </c>
      <c r="BF15" s="94">
        <v>2018</v>
      </c>
      <c r="BG15" s="94">
        <v>2017</v>
      </c>
      <c r="BH15" s="94">
        <v>2016</v>
      </c>
      <c r="BI15" s="94">
        <v>2015</v>
      </c>
      <c r="BJ15" s="94">
        <v>2014</v>
      </c>
      <c r="BK15" s="94">
        <v>2013</v>
      </c>
      <c r="BL15" s="94">
        <v>2022</v>
      </c>
      <c r="BM15" s="94">
        <v>2021</v>
      </c>
      <c r="BN15" s="94">
        <v>2020</v>
      </c>
      <c r="BO15" s="94">
        <v>2019</v>
      </c>
      <c r="BP15" s="94">
        <v>2018</v>
      </c>
      <c r="BQ15" s="94">
        <v>2017</v>
      </c>
      <c r="BR15" s="94">
        <v>2016</v>
      </c>
      <c r="BS15" s="94">
        <v>2015</v>
      </c>
      <c r="BT15" s="94">
        <v>2014</v>
      </c>
      <c r="BU15" s="94">
        <v>2013</v>
      </c>
      <c r="BV15" s="94">
        <v>2022</v>
      </c>
      <c r="BW15" s="94">
        <v>2021</v>
      </c>
      <c r="BX15" s="94">
        <v>2020</v>
      </c>
      <c r="BY15" s="94">
        <v>2019</v>
      </c>
      <c r="BZ15" s="94">
        <v>2018</v>
      </c>
      <c r="CA15" s="94">
        <v>2017</v>
      </c>
      <c r="CB15" s="94">
        <v>2016</v>
      </c>
      <c r="CC15" s="94">
        <v>2015</v>
      </c>
      <c r="CD15" s="94">
        <v>2014</v>
      </c>
      <c r="CE15" s="94">
        <v>2013</v>
      </c>
      <c r="CF15" s="94">
        <v>2022</v>
      </c>
      <c r="CG15" s="94">
        <v>2021</v>
      </c>
      <c r="CH15" s="94">
        <v>2020</v>
      </c>
      <c r="CI15" s="94">
        <v>2019</v>
      </c>
      <c r="CJ15" s="94">
        <v>2018</v>
      </c>
      <c r="CK15" s="94">
        <v>2017</v>
      </c>
      <c r="CL15" s="94">
        <v>2016</v>
      </c>
      <c r="CM15" s="94">
        <v>2015</v>
      </c>
      <c r="CN15" s="94">
        <v>2014</v>
      </c>
      <c r="CO15" s="94">
        <v>2013</v>
      </c>
      <c r="CP15" s="94">
        <v>2022</v>
      </c>
      <c r="CQ15" s="94">
        <v>2021</v>
      </c>
      <c r="CR15" s="94">
        <v>2020</v>
      </c>
      <c r="CS15" s="94">
        <v>2019</v>
      </c>
      <c r="CT15" s="94">
        <v>2018</v>
      </c>
      <c r="CU15" s="94">
        <v>2017</v>
      </c>
      <c r="CV15" s="94">
        <v>2016</v>
      </c>
      <c r="CW15" s="94">
        <v>2015</v>
      </c>
      <c r="CX15" s="94">
        <v>2014</v>
      </c>
      <c r="CY15" s="94">
        <v>2013</v>
      </c>
      <c r="CZ15" s="94">
        <v>2022</v>
      </c>
      <c r="DA15" s="94">
        <v>2021</v>
      </c>
      <c r="DB15" s="94">
        <v>2020</v>
      </c>
      <c r="DC15" s="94">
        <v>2019</v>
      </c>
      <c r="DD15" s="94">
        <v>2018</v>
      </c>
      <c r="DE15" s="94">
        <v>2017</v>
      </c>
      <c r="DF15" s="94">
        <v>2016</v>
      </c>
      <c r="DG15" s="94">
        <v>2015</v>
      </c>
      <c r="DH15" s="94">
        <v>2014</v>
      </c>
      <c r="DI15" s="94">
        <v>2013</v>
      </c>
      <c r="DJ15" s="94">
        <v>2022</v>
      </c>
      <c r="DK15" s="94">
        <v>2021</v>
      </c>
      <c r="DL15" s="94">
        <v>2020</v>
      </c>
      <c r="DM15" s="94">
        <v>2019</v>
      </c>
      <c r="DN15" s="94">
        <v>2018</v>
      </c>
      <c r="DO15" s="94">
        <v>2017</v>
      </c>
      <c r="DP15" s="94">
        <v>2016</v>
      </c>
      <c r="DQ15" s="94">
        <v>2015</v>
      </c>
      <c r="DR15" s="94">
        <v>2014</v>
      </c>
      <c r="DS15" s="94">
        <v>2013</v>
      </c>
      <c r="DT15" s="94">
        <v>2022</v>
      </c>
      <c r="DU15" s="94">
        <v>2021</v>
      </c>
      <c r="DV15" s="94">
        <v>2020</v>
      </c>
      <c r="DW15" s="94">
        <v>2019</v>
      </c>
      <c r="DX15" s="94">
        <v>2018</v>
      </c>
      <c r="DY15" s="94">
        <v>2017</v>
      </c>
      <c r="DZ15" s="94">
        <v>2016</v>
      </c>
      <c r="EA15" s="94">
        <v>2015</v>
      </c>
      <c r="EB15" s="94">
        <v>2014</v>
      </c>
      <c r="EC15" s="94">
        <v>2013</v>
      </c>
      <c r="ED15" s="94">
        <v>2022</v>
      </c>
      <c r="EE15" s="94">
        <v>2021</v>
      </c>
      <c r="EF15" s="94">
        <v>2020</v>
      </c>
      <c r="EG15" s="94">
        <v>2019</v>
      </c>
      <c r="EH15" s="94">
        <v>2018</v>
      </c>
      <c r="EI15" s="94">
        <v>2017</v>
      </c>
      <c r="EJ15" s="94">
        <v>2016</v>
      </c>
      <c r="EK15" s="94">
        <v>2015</v>
      </c>
      <c r="EL15" s="94">
        <v>2014</v>
      </c>
      <c r="EM15" s="94">
        <v>2013</v>
      </c>
      <c r="EN15" s="94">
        <v>2022</v>
      </c>
      <c r="EO15" s="94">
        <v>2021</v>
      </c>
      <c r="EP15" s="94">
        <v>2020</v>
      </c>
      <c r="EQ15" s="94">
        <v>2019</v>
      </c>
      <c r="ER15" s="94">
        <v>2018</v>
      </c>
      <c r="ES15" s="94">
        <v>2017</v>
      </c>
      <c r="ET15" s="94">
        <v>2016</v>
      </c>
      <c r="EU15" s="94">
        <v>2015</v>
      </c>
      <c r="EV15" s="94">
        <v>2014</v>
      </c>
      <c r="EW15" s="94">
        <v>2013</v>
      </c>
      <c r="EX15" s="94">
        <v>2022</v>
      </c>
      <c r="EY15" s="94">
        <v>2021</v>
      </c>
      <c r="EZ15" s="94">
        <v>2020</v>
      </c>
      <c r="FA15" s="94">
        <v>2019</v>
      </c>
      <c r="FB15" s="94">
        <v>2018</v>
      </c>
      <c r="FC15" s="94">
        <v>2017</v>
      </c>
      <c r="FD15" s="94">
        <v>2016</v>
      </c>
      <c r="FE15" s="94">
        <v>2015</v>
      </c>
      <c r="FF15" s="94">
        <v>2014</v>
      </c>
      <c r="FG15" s="95">
        <v>2013</v>
      </c>
      <c r="FH15" s="94">
        <v>2022</v>
      </c>
      <c r="FI15" s="94">
        <v>2021</v>
      </c>
      <c r="FJ15" s="94">
        <v>2020</v>
      </c>
      <c r="FK15" s="94">
        <v>2019</v>
      </c>
      <c r="FL15" s="94">
        <v>2018</v>
      </c>
      <c r="FM15" s="94">
        <v>2017</v>
      </c>
      <c r="FN15" s="94">
        <v>2016</v>
      </c>
      <c r="FO15" s="94">
        <v>2015</v>
      </c>
      <c r="FP15" s="94">
        <v>2014</v>
      </c>
      <c r="FQ15" s="95">
        <v>2013</v>
      </c>
    </row>
    <row r="16" spans="1:173" x14ac:dyDescent="0.25">
      <c r="A16" s="176" t="s">
        <v>417</v>
      </c>
      <c r="B16" s="176"/>
      <c r="C16" s="93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5"/>
      <c r="FH16" s="94"/>
      <c r="FI16" s="94"/>
      <c r="FJ16" s="94"/>
      <c r="FK16" s="94"/>
      <c r="FL16" s="94"/>
      <c r="FM16" s="94"/>
      <c r="FN16" s="94"/>
      <c r="FO16" s="94"/>
      <c r="FP16" s="94"/>
      <c r="FQ16" s="95"/>
    </row>
    <row r="17" spans="1:173" ht="15" customHeight="1" x14ac:dyDescent="0.25">
      <c r="A17" s="96" t="s">
        <v>401</v>
      </c>
      <c r="B17" s="96">
        <v>5621</v>
      </c>
      <c r="C17" s="96"/>
      <c r="D17" s="76">
        <v>1183.87771</v>
      </c>
      <c r="E17" s="76">
        <v>791.21311000000003</v>
      </c>
      <c r="F17" s="76">
        <v>25.742830000000001</v>
      </c>
      <c r="G17" s="76">
        <v>28.121120000000001</v>
      </c>
      <c r="H17" s="76">
        <v>29.3904</v>
      </c>
      <c r="I17" s="76">
        <v>-2.4912700000000001</v>
      </c>
      <c r="J17" s="76">
        <v>9.3987599999999993</v>
      </c>
      <c r="K17" s="76">
        <v>16.235769999999999</v>
      </c>
      <c r="L17" s="76">
        <v>-10.56611</v>
      </c>
      <c r="M17" s="76">
        <v>38.594270000000002</v>
      </c>
      <c r="N17" s="97">
        <v>5087.5558300000002</v>
      </c>
      <c r="O17" s="97">
        <v>4499.3915299999999</v>
      </c>
      <c r="P17" s="97">
        <v>4272.0173800000002</v>
      </c>
      <c r="Q17" s="97">
        <v>4688.3813700000001</v>
      </c>
      <c r="R17" s="97">
        <v>4294.6614200000004</v>
      </c>
      <c r="S17" s="97">
        <v>4604.0042400000002</v>
      </c>
      <c r="T17" s="97">
        <v>4053.5365200000001</v>
      </c>
      <c r="U17" s="97">
        <v>3760.2055999999998</v>
      </c>
      <c r="V17" s="97">
        <v>3900.7786599999999</v>
      </c>
      <c r="W17" s="97">
        <v>3897.8869500000001</v>
      </c>
      <c r="X17" s="98">
        <v>2540</v>
      </c>
      <c r="Y17" s="98">
        <v>2870</v>
      </c>
      <c r="Z17" s="98">
        <v>2650</v>
      </c>
      <c r="AA17" s="98">
        <v>205</v>
      </c>
      <c r="AB17" s="98">
        <v>295</v>
      </c>
      <c r="AC17" s="98">
        <v>585</v>
      </c>
      <c r="AD17" s="98">
        <v>475</v>
      </c>
      <c r="AE17" s="98">
        <v>565</v>
      </c>
      <c r="AF17" s="98">
        <v>655</v>
      </c>
      <c r="AG17" s="98">
        <v>745</v>
      </c>
      <c r="AH17" s="97">
        <v>3886.6628300000002</v>
      </c>
      <c r="AI17" s="97">
        <v>3685.3086800000001</v>
      </c>
      <c r="AJ17" s="97">
        <v>4221.4173799999999</v>
      </c>
      <c r="AK17" s="97">
        <v>4637.7813699999997</v>
      </c>
      <c r="AL17" s="97">
        <v>4244.06142</v>
      </c>
      <c r="AM17" s="97">
        <v>4574.0042400000002</v>
      </c>
      <c r="AN17" s="97">
        <v>4023.5365200000001</v>
      </c>
      <c r="AO17" s="97">
        <v>3730.2055999999998</v>
      </c>
      <c r="AP17" s="97">
        <v>3870.7786599999999</v>
      </c>
      <c r="AQ17" s="97">
        <v>3830.2340300000001</v>
      </c>
      <c r="AR17" s="98">
        <v>540.93375000000003</v>
      </c>
      <c r="AS17" s="98">
        <v>3176.15515</v>
      </c>
      <c r="AT17" s="98">
        <v>2515.1318000000001</v>
      </c>
      <c r="AU17" s="98">
        <v>284.08</v>
      </c>
      <c r="AV17" s="98">
        <v>123.05535</v>
      </c>
      <c r="AW17" s="98">
        <v>703.68904999999995</v>
      </c>
      <c r="AX17" s="98">
        <v>219.91034999999999</v>
      </c>
      <c r="AY17" s="98">
        <v>85.491249999999994</v>
      </c>
      <c r="AZ17" s="98">
        <v>298.40280000000001</v>
      </c>
      <c r="BA17" s="98">
        <v>5.8745000000000003</v>
      </c>
      <c r="BB17" s="76">
        <v>374.79374999999999</v>
      </c>
      <c r="BC17" s="76">
        <v>3163.9401499999999</v>
      </c>
      <c r="BD17" s="76">
        <v>2515.1318000000001</v>
      </c>
      <c r="BE17" s="76">
        <v>234.08</v>
      </c>
      <c r="BF17" s="76">
        <v>17.744700000000002</v>
      </c>
      <c r="BG17" s="76">
        <v>631.18904999999995</v>
      </c>
      <c r="BH17" s="76">
        <v>158.63935000000001</v>
      </c>
      <c r="BI17" s="76">
        <v>85.491249999999994</v>
      </c>
      <c r="BJ17" s="76">
        <v>298.40280000000001</v>
      </c>
      <c r="BK17" s="76">
        <v>-31.828499999999998</v>
      </c>
      <c r="BL17" s="76">
        <v>4427.5965800000004</v>
      </c>
      <c r="BM17" s="76">
        <v>6861.4638299999997</v>
      </c>
      <c r="BN17" s="76">
        <v>6736.54918</v>
      </c>
      <c r="BO17" s="76">
        <v>4921.8613699999996</v>
      </c>
      <c r="BP17" s="76">
        <v>4367.1167699999996</v>
      </c>
      <c r="BQ17" s="76">
        <v>5277.6932900000002</v>
      </c>
      <c r="BR17" s="76">
        <v>4243.4468699999998</v>
      </c>
      <c r="BS17" s="76">
        <v>3815.6968499999998</v>
      </c>
      <c r="BT17" s="76">
        <v>4169.1814599999998</v>
      </c>
      <c r="BU17" s="76">
        <v>3836.10853</v>
      </c>
      <c r="BV17" s="98">
        <v>3006.2529500000001</v>
      </c>
      <c r="BW17" s="98">
        <v>3699.4410499999999</v>
      </c>
      <c r="BX17" s="98">
        <v>3200.7966900000001</v>
      </c>
      <c r="BY17" s="98">
        <v>512.09550000000002</v>
      </c>
      <c r="BZ17" s="98">
        <v>1477.08005</v>
      </c>
      <c r="CA17" s="98">
        <v>1248.0624</v>
      </c>
      <c r="CB17" s="98">
        <v>741.22865000000002</v>
      </c>
      <c r="CC17" s="98">
        <v>1074.93685</v>
      </c>
      <c r="CD17" s="98">
        <v>1326.5497</v>
      </c>
      <c r="CE17" s="98">
        <v>1931.3128999999999</v>
      </c>
      <c r="CF17" s="76">
        <v>391.74807000000101</v>
      </c>
      <c r="CG17" s="76">
        <v>106.71826</v>
      </c>
      <c r="CH17" s="76">
        <v>-314.64778999999999</v>
      </c>
      <c r="CI17" s="76">
        <v>-175.38348999999999</v>
      </c>
      <c r="CJ17" s="76">
        <v>-1303.68687</v>
      </c>
      <c r="CK17" s="76">
        <v>-404.69378999999901</v>
      </c>
      <c r="CL17" s="76">
        <v>-111.80235999999999</v>
      </c>
      <c r="CM17" s="76">
        <v>-307.12123000000003</v>
      </c>
      <c r="CN17" s="76">
        <v>-699.23140000000001</v>
      </c>
      <c r="CO17" s="76">
        <v>-511.8347</v>
      </c>
      <c r="CP17" s="76">
        <v>-4230.6009000000004</v>
      </c>
      <c r="CQ17" s="76">
        <v>-3796.2497199999998</v>
      </c>
      <c r="CR17" s="76">
        <v>-6252.82528</v>
      </c>
      <c r="CS17" s="76">
        <v>-8402.7092900000007</v>
      </c>
      <c r="CT17" s="76">
        <v>-8410.8058000000001</v>
      </c>
      <c r="CU17" s="76">
        <v>-7074.2636300000004</v>
      </c>
      <c r="CV17" s="76">
        <v>-7270.7588900000001</v>
      </c>
      <c r="CW17" s="76">
        <v>-7287.5958799999999</v>
      </c>
      <c r="CX17" s="76">
        <v>-7035.9659000000001</v>
      </c>
      <c r="CY17" s="76">
        <v>-6605.1373000000003</v>
      </c>
      <c r="CZ17" s="98">
        <v>557</v>
      </c>
      <c r="DA17" s="98">
        <v>517</v>
      </c>
      <c r="DB17" s="98">
        <v>528</v>
      </c>
      <c r="DC17" s="98">
        <v>539</v>
      </c>
      <c r="DD17" s="98">
        <v>535</v>
      </c>
      <c r="DE17" s="98">
        <v>545</v>
      </c>
      <c r="DF17" s="98">
        <v>521</v>
      </c>
      <c r="DG17" s="98">
        <v>528</v>
      </c>
      <c r="DH17" s="98">
        <v>538</v>
      </c>
      <c r="DI17" s="98">
        <v>530</v>
      </c>
      <c r="DJ17" s="76">
        <v>-434.35118</v>
      </c>
      <c r="DK17" s="76">
        <v>2456.5755600000002</v>
      </c>
      <c r="DL17" s="76">
        <v>2149.8840100000002</v>
      </c>
      <c r="DM17" s="76">
        <v>8.0965100000000003</v>
      </c>
      <c r="DN17" s="76">
        <v>-1336.5421699999999</v>
      </c>
      <c r="DO17" s="76">
        <v>196.49526</v>
      </c>
      <c r="DP17" s="76">
        <v>16.83699</v>
      </c>
      <c r="DQ17" s="76">
        <v>-251.62997999999999</v>
      </c>
      <c r="DR17" s="76">
        <v>-430.82859999999999</v>
      </c>
      <c r="DS17" s="76">
        <v>-611.31611999999996</v>
      </c>
      <c r="DT17" s="76">
        <v>-17.01529</v>
      </c>
      <c r="DU17" s="76">
        <v>-22.869890000000002</v>
      </c>
      <c r="DV17" s="76">
        <v>-24.85717</v>
      </c>
      <c r="DW17" s="76">
        <v>-22.47888</v>
      </c>
      <c r="DX17" s="76">
        <v>-21.209599999999998</v>
      </c>
      <c r="DY17" s="76">
        <v>-32.49127</v>
      </c>
      <c r="DZ17" s="76">
        <v>-20.601240000000001</v>
      </c>
      <c r="EA17" s="76">
        <v>-13.76423</v>
      </c>
      <c r="EB17" s="76">
        <v>-40.566110000000002</v>
      </c>
      <c r="EC17" s="76">
        <v>-29.058730000000001</v>
      </c>
      <c r="ED17" s="76">
        <v>809.14492999999902</v>
      </c>
      <c r="EE17" s="76">
        <v>707.36459000000002</v>
      </c>
      <c r="EF17" s="76">
        <v>365.24779000000001</v>
      </c>
      <c r="EG17" s="76">
        <v>225.98349000000101</v>
      </c>
      <c r="EH17" s="76">
        <v>1354.2868699999999</v>
      </c>
      <c r="EI17" s="76">
        <v>434.69378999999901</v>
      </c>
      <c r="EJ17" s="76">
        <v>141.80235999999999</v>
      </c>
      <c r="EK17" s="76">
        <v>337.12123000000003</v>
      </c>
      <c r="EL17" s="76">
        <v>729.23140000000001</v>
      </c>
      <c r="EM17" s="76">
        <v>579.48761999999999</v>
      </c>
      <c r="EN17" s="98">
        <v>7236.8538500000004</v>
      </c>
      <c r="EO17" s="98">
        <v>7495.6907700000002</v>
      </c>
      <c r="EP17" s="98">
        <v>9453.6219700000001</v>
      </c>
      <c r="EQ17" s="98">
        <v>8914.8047900000001</v>
      </c>
      <c r="ER17" s="98">
        <v>9887.8858500000006</v>
      </c>
      <c r="ES17" s="98">
        <v>8322.3260300000002</v>
      </c>
      <c r="ET17" s="98">
        <v>8011.9875400000001</v>
      </c>
      <c r="EU17" s="98">
        <v>8362.5327300000008</v>
      </c>
      <c r="EV17" s="98">
        <v>8362.5156000000006</v>
      </c>
      <c r="EW17" s="98">
        <v>8536.4501999999993</v>
      </c>
      <c r="EX17" s="98">
        <v>4695808</v>
      </c>
      <c r="EY17" s="98">
        <v>4392673</v>
      </c>
      <c r="EZ17" s="98">
        <v>4586665</v>
      </c>
      <c r="FA17" s="98">
        <v>4863765</v>
      </c>
      <c r="FB17" s="98">
        <v>5598348</v>
      </c>
      <c r="FC17" s="98">
        <v>5008698</v>
      </c>
      <c r="FD17" s="98">
        <v>4165339</v>
      </c>
      <c r="FE17" s="98">
        <v>4067327</v>
      </c>
      <c r="FF17" s="98">
        <v>4600010</v>
      </c>
      <c r="FG17" s="103">
        <v>4409722</v>
      </c>
      <c r="FH17" s="76">
        <v>166.14</v>
      </c>
      <c r="FI17" s="76">
        <v>12.215</v>
      </c>
      <c r="FJ17" s="76">
        <v>0</v>
      </c>
      <c r="FK17" s="76">
        <v>50</v>
      </c>
      <c r="FL17" s="76">
        <v>105.31065</v>
      </c>
      <c r="FM17" s="76">
        <v>72.5</v>
      </c>
      <c r="FN17" s="76">
        <v>61.271000000000001</v>
      </c>
      <c r="FO17" s="76">
        <v>0</v>
      </c>
      <c r="FP17" s="76">
        <v>0</v>
      </c>
      <c r="FQ17" s="77">
        <v>37.703000000000003</v>
      </c>
    </row>
    <row r="18" spans="1:173" x14ac:dyDescent="0.25">
      <c r="A18" s="96" t="s">
        <v>400</v>
      </c>
      <c r="B18" s="96">
        <v>5742</v>
      </c>
      <c r="C18" s="96"/>
      <c r="D18" s="76">
        <v>60.491869999999999</v>
      </c>
      <c r="E18" s="76">
        <v>58.642049999999998</v>
      </c>
      <c r="F18" s="76">
        <v>54.260950000000001</v>
      </c>
      <c r="G18" s="76">
        <v>63.945880000000002</v>
      </c>
      <c r="H18" s="76">
        <v>62.38165</v>
      </c>
      <c r="I18" s="76">
        <v>63.551139999999997</v>
      </c>
      <c r="J18" s="76">
        <v>67.259820000000005</v>
      </c>
      <c r="K18" s="76">
        <v>83.848979999999997</v>
      </c>
      <c r="L18" s="76">
        <v>66.143630000000002</v>
      </c>
      <c r="M18" s="76">
        <v>86.132980000000003</v>
      </c>
      <c r="N18" s="97">
        <v>1196.9677099999999</v>
      </c>
      <c r="O18" s="97">
        <v>1193.3875599999999</v>
      </c>
      <c r="P18" s="97">
        <v>1262.5804700000001</v>
      </c>
      <c r="Q18" s="97">
        <v>1440.6740500000001</v>
      </c>
      <c r="R18" s="97">
        <v>1209.4990499999999</v>
      </c>
      <c r="S18" s="97">
        <v>1217.4143899999999</v>
      </c>
      <c r="T18" s="97">
        <v>1125.99143</v>
      </c>
      <c r="U18" s="97">
        <v>1290.1189899999999</v>
      </c>
      <c r="V18" s="97">
        <v>1281.6893</v>
      </c>
      <c r="W18" s="97">
        <v>1147.3101099999999</v>
      </c>
      <c r="X18" s="98">
        <v>116.66934999999999</v>
      </c>
      <c r="Y18" s="98">
        <v>110.1592</v>
      </c>
      <c r="Z18" s="98">
        <v>131.61474999999999</v>
      </c>
      <c r="AA18" s="98">
        <v>141.1456</v>
      </c>
      <c r="AB18" s="98">
        <v>262.9828</v>
      </c>
      <c r="AC18" s="98">
        <v>309.19144999999997</v>
      </c>
      <c r="AD18" s="98">
        <v>400.7851</v>
      </c>
      <c r="AE18" s="98">
        <v>521.45585000000005</v>
      </c>
      <c r="AF18" s="98">
        <v>506.06195000000002</v>
      </c>
      <c r="AG18" s="98">
        <v>533.29845</v>
      </c>
      <c r="AH18" s="97">
        <v>1129.2637099999999</v>
      </c>
      <c r="AI18" s="97">
        <v>1125.6835599999999</v>
      </c>
      <c r="AJ18" s="97">
        <v>1194.8764699999999</v>
      </c>
      <c r="AK18" s="97">
        <v>1372.9700499999999</v>
      </c>
      <c r="AL18" s="97">
        <v>1141.7950499999999</v>
      </c>
      <c r="AM18" s="97">
        <v>1149.71039</v>
      </c>
      <c r="AN18" s="97">
        <v>1057.57653</v>
      </c>
      <c r="AO18" s="97">
        <v>1207.1189899999999</v>
      </c>
      <c r="AP18" s="97">
        <v>1198.6893</v>
      </c>
      <c r="AQ18" s="97">
        <v>1059.28629</v>
      </c>
      <c r="AR18" s="98">
        <v>77.418049999999994</v>
      </c>
      <c r="AS18" s="98">
        <v>524.69420000000002</v>
      </c>
      <c r="AT18" s="98">
        <v>0</v>
      </c>
      <c r="AU18" s="98">
        <v>0</v>
      </c>
      <c r="AV18" s="98">
        <v>0</v>
      </c>
      <c r="AW18" s="98">
        <v>0</v>
      </c>
      <c r="AX18" s="98">
        <v>4.6665000000000001</v>
      </c>
      <c r="AY18" s="98">
        <v>73.373999999999995</v>
      </c>
      <c r="AZ18" s="98">
        <v>0</v>
      </c>
      <c r="BA18" s="98">
        <v>0</v>
      </c>
      <c r="BB18" s="76">
        <v>77.418049999999994</v>
      </c>
      <c r="BC18" s="76">
        <v>524.69420000000002</v>
      </c>
      <c r="BD18" s="76">
        <v>0</v>
      </c>
      <c r="BE18" s="76">
        <v>0</v>
      </c>
      <c r="BF18" s="76">
        <v>0</v>
      </c>
      <c r="BG18" s="76">
        <v>0</v>
      </c>
      <c r="BH18" s="76">
        <v>4.6665000000000001</v>
      </c>
      <c r="BI18" s="76">
        <v>73.373999999999995</v>
      </c>
      <c r="BJ18" s="76">
        <v>0</v>
      </c>
      <c r="BK18" s="76">
        <v>0</v>
      </c>
      <c r="BL18" s="76">
        <v>1206.6817599999999</v>
      </c>
      <c r="BM18" s="76">
        <v>1650.3777600000001</v>
      </c>
      <c r="BN18" s="76">
        <v>1194.8764699999999</v>
      </c>
      <c r="BO18" s="76">
        <v>1372.9700499999999</v>
      </c>
      <c r="BP18" s="76">
        <v>1141.7950499999999</v>
      </c>
      <c r="BQ18" s="76">
        <v>1149.71039</v>
      </c>
      <c r="BR18" s="76">
        <v>1062.2430300000001</v>
      </c>
      <c r="BS18" s="76">
        <v>1280.49299</v>
      </c>
      <c r="BT18" s="76">
        <v>1198.6893</v>
      </c>
      <c r="BU18" s="76">
        <v>1059.28629</v>
      </c>
      <c r="BV18" s="98">
        <v>206.49795</v>
      </c>
      <c r="BW18" s="98">
        <v>193.8126</v>
      </c>
      <c r="BX18" s="98">
        <v>218.98245</v>
      </c>
      <c r="BY18" s="98">
        <v>253.0034</v>
      </c>
      <c r="BZ18" s="98">
        <v>305.67759999999998</v>
      </c>
      <c r="CA18" s="98">
        <v>355.6207</v>
      </c>
      <c r="CB18" s="98">
        <v>452.66485</v>
      </c>
      <c r="CC18" s="98">
        <v>636.70645000000002</v>
      </c>
      <c r="CD18" s="98">
        <v>549.15875000000005</v>
      </c>
      <c r="CE18" s="98">
        <v>581.85254999999995</v>
      </c>
      <c r="CF18" s="76">
        <v>-192.24454</v>
      </c>
      <c r="CG18" s="76">
        <v>-243.84593000000001</v>
      </c>
      <c r="CH18" s="76">
        <v>-36.088079999999998</v>
      </c>
      <c r="CI18" s="76">
        <v>31.3344400000001</v>
      </c>
      <c r="CJ18" s="76">
        <v>-91.553920000000105</v>
      </c>
      <c r="CK18" s="76">
        <v>-177.48915</v>
      </c>
      <c r="CL18" s="76">
        <v>-101.50509</v>
      </c>
      <c r="CM18" s="76">
        <v>-60.310580000000101</v>
      </c>
      <c r="CN18" s="76">
        <v>-63.067209999999903</v>
      </c>
      <c r="CO18" s="76">
        <v>-123.57599999999999</v>
      </c>
      <c r="CP18" s="76">
        <v>-1030.48775</v>
      </c>
      <c r="CQ18" s="76">
        <v>-847.95726000000002</v>
      </c>
      <c r="CR18" s="76">
        <v>-1061.1015299999999</v>
      </c>
      <c r="CS18" s="76">
        <v>-957.30944999999997</v>
      </c>
      <c r="CT18" s="76">
        <v>-920.93988999999999</v>
      </c>
      <c r="CU18" s="76">
        <v>-761.68196999999998</v>
      </c>
      <c r="CV18" s="76">
        <v>-516.48882000000003</v>
      </c>
      <c r="CW18" s="76">
        <v>-351.23532999999998</v>
      </c>
      <c r="CX18" s="76">
        <v>-281.29874999999998</v>
      </c>
      <c r="CY18" s="76">
        <v>-135.23154</v>
      </c>
      <c r="CZ18" s="98">
        <v>381</v>
      </c>
      <c r="DA18" s="98">
        <v>375</v>
      </c>
      <c r="DB18" s="98">
        <v>377</v>
      </c>
      <c r="DC18" s="98">
        <v>354</v>
      </c>
      <c r="DD18" s="98">
        <v>327</v>
      </c>
      <c r="DE18" s="98">
        <v>314</v>
      </c>
      <c r="DF18" s="98">
        <v>293</v>
      </c>
      <c r="DG18" s="98">
        <v>308</v>
      </c>
      <c r="DH18" s="98">
        <v>297</v>
      </c>
      <c r="DI18" s="98">
        <v>289</v>
      </c>
      <c r="DJ18" s="76">
        <v>-182.53048999999999</v>
      </c>
      <c r="DK18" s="76">
        <v>213.14427000000001</v>
      </c>
      <c r="DL18" s="76">
        <v>-103.79208</v>
      </c>
      <c r="DM18" s="76">
        <v>-36.36956</v>
      </c>
      <c r="DN18" s="76">
        <v>-159.25792000000001</v>
      </c>
      <c r="DO18" s="76">
        <v>-245.19315</v>
      </c>
      <c r="DP18" s="76">
        <v>-165.25349</v>
      </c>
      <c r="DQ18" s="76">
        <v>-69.936580000000006</v>
      </c>
      <c r="DR18" s="76">
        <v>-146.06720999999999</v>
      </c>
      <c r="DS18" s="76">
        <v>-211.59981999999999</v>
      </c>
      <c r="DT18" s="76">
        <v>-7.2121300000000002</v>
      </c>
      <c r="DU18" s="76">
        <v>-9.0619499999999995</v>
      </c>
      <c r="DV18" s="76">
        <v>-13.443049999999999</v>
      </c>
      <c r="DW18" s="76">
        <v>-3.7581199999999999</v>
      </c>
      <c r="DX18" s="76">
        <v>-5.3223500000000001</v>
      </c>
      <c r="DY18" s="76">
        <v>-4.1528600000000004</v>
      </c>
      <c r="DZ18" s="76">
        <v>-1.1551800000000001</v>
      </c>
      <c r="EA18" s="76">
        <v>0.84897999999999996</v>
      </c>
      <c r="EB18" s="76">
        <v>-16.856369999999998</v>
      </c>
      <c r="EC18" s="76">
        <v>-1.8910199999999999</v>
      </c>
      <c r="ED18" s="76">
        <v>259.94853999999998</v>
      </c>
      <c r="EE18" s="76">
        <v>311.54993000000002</v>
      </c>
      <c r="EF18" s="76">
        <v>103.79208</v>
      </c>
      <c r="EG18" s="76">
        <v>36.369560000000099</v>
      </c>
      <c r="EH18" s="76">
        <v>159.25792000000001</v>
      </c>
      <c r="EI18" s="76">
        <v>245.19315</v>
      </c>
      <c r="EJ18" s="76">
        <v>169.91999000000001</v>
      </c>
      <c r="EK18" s="76">
        <v>143.31057999999999</v>
      </c>
      <c r="EL18" s="76">
        <v>146.06720999999999</v>
      </c>
      <c r="EM18" s="76">
        <v>211.59981999999999</v>
      </c>
      <c r="EN18" s="98">
        <v>1236.9857</v>
      </c>
      <c r="EO18" s="98">
        <v>1041.7698600000001</v>
      </c>
      <c r="EP18" s="98">
        <v>1280.0839800000001</v>
      </c>
      <c r="EQ18" s="98">
        <v>1210.31285</v>
      </c>
      <c r="ER18" s="98">
        <v>1226.6174900000001</v>
      </c>
      <c r="ES18" s="98">
        <v>1117.30267</v>
      </c>
      <c r="ET18" s="98">
        <v>969.15367000000003</v>
      </c>
      <c r="EU18" s="98">
        <v>987.94177999999999</v>
      </c>
      <c r="EV18" s="98">
        <v>830.45749999999998</v>
      </c>
      <c r="EW18" s="98">
        <v>717.08408999999995</v>
      </c>
      <c r="EX18" s="98">
        <v>1389212</v>
      </c>
      <c r="EY18" s="98">
        <v>1437233</v>
      </c>
      <c r="EZ18" s="98">
        <v>1298669</v>
      </c>
      <c r="FA18" s="98">
        <v>1409340</v>
      </c>
      <c r="FB18" s="98">
        <v>1301053</v>
      </c>
      <c r="FC18" s="98">
        <v>1394904</v>
      </c>
      <c r="FD18" s="98">
        <v>1227497</v>
      </c>
      <c r="FE18" s="98">
        <v>1350430</v>
      </c>
      <c r="FF18" s="98">
        <v>1344757</v>
      </c>
      <c r="FG18" s="103">
        <v>1270886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7">
        <v>0</v>
      </c>
    </row>
    <row r="19" spans="1:173" x14ac:dyDescent="0.25">
      <c r="A19" s="96" t="s">
        <v>399</v>
      </c>
      <c r="B19" s="96">
        <v>5401</v>
      </c>
      <c r="C19" s="96"/>
      <c r="D19" s="76">
        <v>3336.6934299999998</v>
      </c>
      <c r="E19" s="76">
        <v>2710.74343</v>
      </c>
      <c r="F19" s="76">
        <v>3554.75963</v>
      </c>
      <c r="G19" s="76">
        <v>2939.5887600000001</v>
      </c>
      <c r="H19" s="76">
        <v>2160.6758100000002</v>
      </c>
      <c r="I19" s="76">
        <v>2210.9231199999999</v>
      </c>
      <c r="J19" s="76">
        <v>2932.51044</v>
      </c>
      <c r="K19" s="76">
        <v>2717.8829799999999</v>
      </c>
      <c r="L19" s="76">
        <v>3664.5775100000001</v>
      </c>
      <c r="M19" s="76">
        <v>2627.9108700000002</v>
      </c>
      <c r="N19" s="97">
        <v>47120.93821</v>
      </c>
      <c r="O19" s="97">
        <v>44882.001730000004</v>
      </c>
      <c r="P19" s="97">
        <v>46021.636259999999</v>
      </c>
      <c r="Q19" s="97">
        <v>47985.747009999999</v>
      </c>
      <c r="R19" s="97">
        <v>42573.358160000003</v>
      </c>
      <c r="S19" s="97">
        <v>42948.158029999999</v>
      </c>
      <c r="T19" s="97">
        <v>43456.946790000002</v>
      </c>
      <c r="U19" s="97">
        <v>39412.793160000001</v>
      </c>
      <c r="V19" s="97">
        <v>39084.904990000003</v>
      </c>
      <c r="W19" s="97">
        <v>38631.406430000003</v>
      </c>
      <c r="X19" s="98">
        <v>76937.16</v>
      </c>
      <c r="Y19" s="98">
        <v>73414.92</v>
      </c>
      <c r="Z19" s="98">
        <v>68507.592000000004</v>
      </c>
      <c r="AA19" s="98">
        <v>64182.932000000001</v>
      </c>
      <c r="AB19" s="98">
        <v>57154.237999999998</v>
      </c>
      <c r="AC19" s="98">
        <v>54926.377999999997</v>
      </c>
      <c r="AD19" s="98">
        <v>57221.014999999999</v>
      </c>
      <c r="AE19" s="98">
        <v>59874.66</v>
      </c>
      <c r="AF19" s="98">
        <v>46287.413050000003</v>
      </c>
      <c r="AG19" s="98">
        <v>48087.618049999997</v>
      </c>
      <c r="AH19" s="97">
        <v>43856.688970000003</v>
      </c>
      <c r="AI19" s="97">
        <v>42426.248879999999</v>
      </c>
      <c r="AJ19" s="97">
        <v>43124.93651</v>
      </c>
      <c r="AK19" s="97">
        <v>45089.373820000001</v>
      </c>
      <c r="AL19" s="97">
        <v>40606.23216</v>
      </c>
      <c r="AM19" s="97">
        <v>41123.208030000002</v>
      </c>
      <c r="AN19" s="97">
        <v>41365.639389999997</v>
      </c>
      <c r="AO19" s="97">
        <v>37193.498509999998</v>
      </c>
      <c r="AP19" s="97">
        <v>36172.557509999999</v>
      </c>
      <c r="AQ19" s="97">
        <v>36729.640679999997</v>
      </c>
      <c r="AR19" s="98">
        <v>7078.46083</v>
      </c>
      <c r="AS19" s="98">
        <v>10346.88869</v>
      </c>
      <c r="AT19" s="98">
        <v>18884.814559999999</v>
      </c>
      <c r="AU19" s="98">
        <v>11680.277760000001</v>
      </c>
      <c r="AV19" s="98">
        <v>9829.0401399999992</v>
      </c>
      <c r="AW19" s="98">
        <v>5320.4294099999997</v>
      </c>
      <c r="AX19" s="98">
        <v>3389.7491</v>
      </c>
      <c r="AY19" s="98">
        <v>1974.9944</v>
      </c>
      <c r="AZ19" s="98">
        <v>4478.5440500000004</v>
      </c>
      <c r="BA19" s="98">
        <v>4226.8761000000004</v>
      </c>
      <c r="BB19" s="76">
        <v>6622.9792299999999</v>
      </c>
      <c r="BC19" s="76">
        <v>8883.7314600000009</v>
      </c>
      <c r="BD19" s="76">
        <v>17975.594069999999</v>
      </c>
      <c r="BE19" s="76">
        <v>8478.54061</v>
      </c>
      <c r="BF19" s="76">
        <v>8878.5609399999994</v>
      </c>
      <c r="BG19" s="76">
        <v>4114.9463599999999</v>
      </c>
      <c r="BH19" s="76">
        <v>3080.4410800000001</v>
      </c>
      <c r="BI19" s="76">
        <v>1944.3488500000001</v>
      </c>
      <c r="BJ19" s="76">
        <v>296.00425000000001</v>
      </c>
      <c r="BK19" s="76">
        <v>3932.3991999999998</v>
      </c>
      <c r="BL19" s="76">
        <v>50935.149799999999</v>
      </c>
      <c r="BM19" s="76">
        <v>52773.137569999999</v>
      </c>
      <c r="BN19" s="76">
        <v>62009.751069999998</v>
      </c>
      <c r="BO19" s="76">
        <v>56769.651579999998</v>
      </c>
      <c r="BP19" s="76">
        <v>50435.272299999997</v>
      </c>
      <c r="BQ19" s="76">
        <v>46443.637439999999</v>
      </c>
      <c r="BR19" s="76">
        <v>44755.388489999998</v>
      </c>
      <c r="BS19" s="76">
        <v>39168.492910000001</v>
      </c>
      <c r="BT19" s="76">
        <v>40651.101560000003</v>
      </c>
      <c r="BU19" s="76">
        <v>40956.516779999998</v>
      </c>
      <c r="BV19" s="98">
        <v>81663.177800000005</v>
      </c>
      <c r="BW19" s="98">
        <v>78962.643320000003</v>
      </c>
      <c r="BX19" s="98">
        <v>75749.848050000001</v>
      </c>
      <c r="BY19" s="98">
        <v>67254.395210000002</v>
      </c>
      <c r="BZ19" s="98">
        <v>60794.779949999996</v>
      </c>
      <c r="CA19" s="98">
        <v>60920.926209999998</v>
      </c>
      <c r="CB19" s="98">
        <v>63000.325680000002</v>
      </c>
      <c r="CC19" s="98">
        <v>64210.385419999999</v>
      </c>
      <c r="CD19" s="98">
        <v>51282.057650000002</v>
      </c>
      <c r="CE19" s="98">
        <v>53894.128100000002</v>
      </c>
      <c r="CF19" s="76">
        <v>-5393.0980099999997</v>
      </c>
      <c r="CG19" s="76">
        <v>-3420.6354899999901</v>
      </c>
      <c r="CH19" s="76">
        <v>-1834.6356900000001</v>
      </c>
      <c r="CI19" s="76">
        <v>-1233.3568499999999</v>
      </c>
      <c r="CJ19" s="76">
        <v>-599.37451999999803</v>
      </c>
      <c r="CK19" s="76">
        <v>-5532.4809599999999</v>
      </c>
      <c r="CL19" s="76">
        <v>-3265.02099</v>
      </c>
      <c r="CM19" s="76">
        <v>-4084.4440199999999</v>
      </c>
      <c r="CN19" s="76">
        <v>-5909.3308100000004</v>
      </c>
      <c r="CO19" s="76">
        <v>-2522.1887099999899</v>
      </c>
      <c r="CP19" s="76">
        <v>13069.949559999999</v>
      </c>
      <c r="CQ19" s="76">
        <v>15104.317580000001</v>
      </c>
      <c r="CR19" s="76">
        <v>12096.974459999999</v>
      </c>
      <c r="CS19" s="76">
        <v>-1147.2841699999999</v>
      </c>
      <c r="CT19" s="76">
        <v>-5496.0947399999995</v>
      </c>
      <c r="CU19" s="76">
        <v>-11508.15516</v>
      </c>
      <c r="CV19" s="76">
        <v>-8565.6705600000005</v>
      </c>
      <c r="CW19" s="76">
        <v>-6289.7832500000004</v>
      </c>
      <c r="CX19" s="76">
        <v>-1930.3934300000001</v>
      </c>
      <c r="CY19" s="76">
        <v>6595.2806099999998</v>
      </c>
      <c r="CZ19" s="98">
        <v>10937</v>
      </c>
      <c r="DA19" s="98">
        <v>10828</v>
      </c>
      <c r="DB19" s="98">
        <v>10518</v>
      </c>
      <c r="DC19" s="98">
        <v>10217</v>
      </c>
      <c r="DD19" s="98">
        <v>10134</v>
      </c>
      <c r="DE19" s="98">
        <v>10153</v>
      </c>
      <c r="DF19" s="98">
        <v>9740</v>
      </c>
      <c r="DG19" s="98">
        <v>9757</v>
      </c>
      <c r="DH19" s="98">
        <v>9771</v>
      </c>
      <c r="DI19" s="98">
        <v>9699</v>
      </c>
      <c r="DJ19" s="76">
        <v>-2034.3680199999999</v>
      </c>
      <c r="DK19" s="76">
        <v>3007.34312</v>
      </c>
      <c r="DL19" s="76">
        <v>13244.25863</v>
      </c>
      <c r="DM19" s="76">
        <v>4348.8105699999996</v>
      </c>
      <c r="DN19" s="76">
        <v>6312.0604199999998</v>
      </c>
      <c r="DO19" s="76">
        <v>-3242.4845999999998</v>
      </c>
      <c r="DP19" s="76">
        <v>-2275.8873100000001</v>
      </c>
      <c r="DQ19" s="76">
        <v>-4359.3898200000003</v>
      </c>
      <c r="DR19" s="76">
        <v>-8525.6740399999999</v>
      </c>
      <c r="DS19" s="76">
        <v>-491.55525999999998</v>
      </c>
      <c r="DT19" s="76">
        <v>72.444429999999997</v>
      </c>
      <c r="DU19" s="76">
        <v>254.99043</v>
      </c>
      <c r="DV19" s="76">
        <v>658.05962999999997</v>
      </c>
      <c r="DW19" s="76">
        <v>43.215760000000003</v>
      </c>
      <c r="DX19" s="76">
        <v>193.54981000000001</v>
      </c>
      <c r="DY19" s="76">
        <v>385.97311999999999</v>
      </c>
      <c r="DZ19" s="76">
        <v>841.20344</v>
      </c>
      <c r="EA19" s="76">
        <v>498.58798000000002</v>
      </c>
      <c r="EB19" s="76">
        <v>752.23050999999998</v>
      </c>
      <c r="EC19" s="76">
        <v>726.14486999999997</v>
      </c>
      <c r="ED19" s="76">
        <v>8657.3472500000007</v>
      </c>
      <c r="EE19" s="76">
        <v>5876.3883400000004</v>
      </c>
      <c r="EF19" s="76">
        <v>4731.3354399999998</v>
      </c>
      <c r="EG19" s="76">
        <v>4129.7300400000004</v>
      </c>
      <c r="EH19" s="76">
        <v>2566.5005200000001</v>
      </c>
      <c r="EI19" s="76">
        <v>7357.4309599999997</v>
      </c>
      <c r="EJ19" s="76">
        <v>5356.3283899999997</v>
      </c>
      <c r="EK19" s="76">
        <v>6303.7386699999997</v>
      </c>
      <c r="EL19" s="76">
        <v>8821.6782899999998</v>
      </c>
      <c r="EM19" s="76">
        <v>4423.9544599999999</v>
      </c>
      <c r="EN19" s="98">
        <v>68593.228239999997</v>
      </c>
      <c r="EO19" s="98">
        <v>63858.32574</v>
      </c>
      <c r="EP19" s="98">
        <v>63652.873590000003</v>
      </c>
      <c r="EQ19" s="98">
        <v>68401.679380000001</v>
      </c>
      <c r="ER19" s="98">
        <v>66290.874689999997</v>
      </c>
      <c r="ES19" s="98">
        <v>72429.08137</v>
      </c>
      <c r="ET19" s="98">
        <v>71565.996239999993</v>
      </c>
      <c r="EU19" s="98">
        <v>70500.168669999999</v>
      </c>
      <c r="EV19" s="98">
        <v>53212.451079999999</v>
      </c>
      <c r="EW19" s="98">
        <v>47298.84749</v>
      </c>
      <c r="EX19" s="98">
        <v>52514036</v>
      </c>
      <c r="EY19" s="98">
        <v>48302637</v>
      </c>
      <c r="EZ19" s="98">
        <v>47856272</v>
      </c>
      <c r="FA19" s="98">
        <v>49219104</v>
      </c>
      <c r="FB19" s="98">
        <v>43172733</v>
      </c>
      <c r="FC19" s="98">
        <v>48480639</v>
      </c>
      <c r="FD19" s="98">
        <v>46721968</v>
      </c>
      <c r="FE19" s="98">
        <v>43497237</v>
      </c>
      <c r="FF19" s="98">
        <v>44994236</v>
      </c>
      <c r="FG19" s="103">
        <v>41153595</v>
      </c>
      <c r="FH19" s="76">
        <v>455.48160000000001</v>
      </c>
      <c r="FI19" s="76">
        <v>1463.15723</v>
      </c>
      <c r="FJ19" s="76">
        <v>909.22049000000004</v>
      </c>
      <c r="FK19" s="76">
        <v>3201.7371499999999</v>
      </c>
      <c r="FL19" s="76">
        <v>950.47919999999999</v>
      </c>
      <c r="FM19" s="76">
        <v>1205.48305</v>
      </c>
      <c r="FN19" s="76">
        <v>309.30802</v>
      </c>
      <c r="FO19" s="76">
        <v>30.64555</v>
      </c>
      <c r="FP19" s="76">
        <v>4182.5397999999996</v>
      </c>
      <c r="FQ19" s="77">
        <v>294.4769</v>
      </c>
    </row>
    <row r="20" spans="1:173" x14ac:dyDescent="0.25">
      <c r="A20" s="96" t="s">
        <v>398</v>
      </c>
      <c r="B20" s="96">
        <v>5851</v>
      </c>
      <c r="C20" s="96"/>
      <c r="D20" s="76">
        <v>122.01969</v>
      </c>
      <c r="E20" s="76">
        <v>123.17013</v>
      </c>
      <c r="F20" s="76">
        <v>35.400399999999998</v>
      </c>
      <c r="G20" s="76">
        <v>9.1656099999999991</v>
      </c>
      <c r="H20" s="76">
        <v>70.301280000000006</v>
      </c>
      <c r="I20" s="76">
        <v>-5.4306299999999998</v>
      </c>
      <c r="J20" s="76">
        <v>-2.9193500000000001</v>
      </c>
      <c r="K20" s="76">
        <v>96.787239999999997</v>
      </c>
      <c r="L20" s="76">
        <v>12.6106</v>
      </c>
      <c r="M20" s="76">
        <v>-14.858370000000001</v>
      </c>
      <c r="N20" s="97">
        <v>2810.1319699999999</v>
      </c>
      <c r="O20" s="97">
        <v>2618.3462</v>
      </c>
      <c r="P20" s="97">
        <v>2501.8663999999999</v>
      </c>
      <c r="Q20" s="97">
        <v>2676.52529</v>
      </c>
      <c r="R20" s="97">
        <v>3096.4004300000001</v>
      </c>
      <c r="S20" s="97">
        <v>2641.7523099999999</v>
      </c>
      <c r="T20" s="97">
        <v>2985.39203</v>
      </c>
      <c r="U20" s="97">
        <v>2429.40805</v>
      </c>
      <c r="V20" s="97">
        <v>2717.8049599999999</v>
      </c>
      <c r="W20" s="97">
        <v>2744.54214</v>
      </c>
      <c r="X20" s="98">
        <v>1673.26</v>
      </c>
      <c r="Y20" s="98">
        <v>1736.42</v>
      </c>
      <c r="Z20" s="98">
        <v>1828.4913899999999</v>
      </c>
      <c r="AA20" s="98">
        <v>1299.5763899999999</v>
      </c>
      <c r="AB20" s="98">
        <v>1308.91139</v>
      </c>
      <c r="AC20" s="98">
        <v>1028.91139</v>
      </c>
      <c r="AD20" s="98">
        <v>1028.91093</v>
      </c>
      <c r="AE20" s="98">
        <v>1028.90778</v>
      </c>
      <c r="AF20" s="98">
        <v>1028.9001800000001</v>
      </c>
      <c r="AG20" s="98">
        <v>1028.87447</v>
      </c>
      <c r="AH20" s="97">
        <v>2687.10997</v>
      </c>
      <c r="AI20" s="97">
        <v>2495.9241999999999</v>
      </c>
      <c r="AJ20" s="97">
        <v>2455.4164000000001</v>
      </c>
      <c r="AK20" s="97">
        <v>2654.77529</v>
      </c>
      <c r="AL20" s="97">
        <v>3011.8574800000001</v>
      </c>
      <c r="AM20" s="97">
        <v>2635.05231</v>
      </c>
      <c r="AN20" s="97">
        <v>2978.6920300000002</v>
      </c>
      <c r="AO20" s="97">
        <v>2320.9558000000002</v>
      </c>
      <c r="AP20" s="97">
        <v>2525.5174299999999</v>
      </c>
      <c r="AQ20" s="97">
        <v>2734.6421399999999</v>
      </c>
      <c r="AR20" s="98">
        <v>66.795550000000006</v>
      </c>
      <c r="AS20" s="98">
        <v>169.28921</v>
      </c>
      <c r="AT20" s="98">
        <v>878.94866000000002</v>
      </c>
      <c r="AU20" s="98">
        <v>52.209400000000002</v>
      </c>
      <c r="AV20" s="98">
        <v>11.848699999999999</v>
      </c>
      <c r="AW20" s="98">
        <v>22.574369999999998</v>
      </c>
      <c r="AX20" s="98">
        <v>282.75529999999998</v>
      </c>
      <c r="AY20" s="98">
        <v>449.51179999999999</v>
      </c>
      <c r="AZ20" s="98">
        <v>279.31315000000001</v>
      </c>
      <c r="BA20" s="98">
        <v>77.120990000000006</v>
      </c>
      <c r="BB20" s="76">
        <v>66.795550000000006</v>
      </c>
      <c r="BC20" s="76">
        <v>164.28921</v>
      </c>
      <c r="BD20" s="76">
        <v>878.94866000000002</v>
      </c>
      <c r="BE20" s="76">
        <v>52.209400000000002</v>
      </c>
      <c r="BF20" s="76">
        <v>11.848699999999999</v>
      </c>
      <c r="BG20" s="76">
        <v>22.574369999999998</v>
      </c>
      <c r="BH20" s="76">
        <v>282.30529999999999</v>
      </c>
      <c r="BI20" s="76">
        <v>449.51179999999999</v>
      </c>
      <c r="BJ20" s="76">
        <v>271.50175000000002</v>
      </c>
      <c r="BK20" s="76">
        <v>76.717290000000006</v>
      </c>
      <c r="BL20" s="76">
        <v>2753.9055199999998</v>
      </c>
      <c r="BM20" s="76">
        <v>2665.2134099999998</v>
      </c>
      <c r="BN20" s="76">
        <v>3334.3650600000001</v>
      </c>
      <c r="BO20" s="76">
        <v>2706.9846899999998</v>
      </c>
      <c r="BP20" s="76">
        <v>3023.7061800000001</v>
      </c>
      <c r="BQ20" s="76">
        <v>2657.6266799999999</v>
      </c>
      <c r="BR20" s="76">
        <v>3261.44733</v>
      </c>
      <c r="BS20" s="76">
        <v>2770.4675999999999</v>
      </c>
      <c r="BT20" s="76">
        <v>2804.8305799999998</v>
      </c>
      <c r="BU20" s="76">
        <v>2811.7631299999998</v>
      </c>
      <c r="BV20" s="98">
        <v>2050.9787500000002</v>
      </c>
      <c r="BW20" s="98">
        <v>1963.93433</v>
      </c>
      <c r="BX20" s="98">
        <v>2143.1027300000001</v>
      </c>
      <c r="BY20" s="98">
        <v>1452.1252899999999</v>
      </c>
      <c r="BZ20" s="98">
        <v>1984.4894300000001</v>
      </c>
      <c r="CA20" s="98">
        <v>1312.54186</v>
      </c>
      <c r="CB20" s="98">
        <v>1621.0576000000001</v>
      </c>
      <c r="CC20" s="98">
        <v>1321.6822500000001</v>
      </c>
      <c r="CD20" s="98">
        <v>1521.61358</v>
      </c>
      <c r="CE20" s="98">
        <v>1324.2239999999999</v>
      </c>
      <c r="CF20" s="76">
        <v>-290.88155</v>
      </c>
      <c r="CG20" s="76">
        <v>108.79231</v>
      </c>
      <c r="CH20" s="76">
        <v>150.89098000000001</v>
      </c>
      <c r="CI20" s="76">
        <v>13.207829999999801</v>
      </c>
      <c r="CJ20" s="76">
        <v>-117.57234</v>
      </c>
      <c r="CK20" s="76">
        <v>-8.8833600000002697</v>
      </c>
      <c r="CL20" s="76">
        <v>-388.47955000000002</v>
      </c>
      <c r="CM20" s="76">
        <v>146.27246</v>
      </c>
      <c r="CN20" s="76">
        <v>-661.28538000000003</v>
      </c>
      <c r="CO20" s="76">
        <v>255.77485999999999</v>
      </c>
      <c r="CP20" s="76">
        <v>-3539.24649</v>
      </c>
      <c r="CQ20" s="76">
        <v>-3192.1384899999998</v>
      </c>
      <c r="CR20" s="76">
        <v>-3342.79801</v>
      </c>
      <c r="CS20" s="76">
        <v>-4326.1876499999998</v>
      </c>
      <c r="CT20" s="76">
        <v>-4369.8548799999999</v>
      </c>
      <c r="CU20" s="76">
        <v>-4179.5882899999997</v>
      </c>
      <c r="CV20" s="76">
        <v>-4186.5793000000003</v>
      </c>
      <c r="CW20" s="76">
        <v>-4073.70505</v>
      </c>
      <c r="CX20" s="76">
        <v>-4561.5320599999995</v>
      </c>
      <c r="CY20" s="76">
        <v>-3979.4609</v>
      </c>
      <c r="CZ20" s="98">
        <v>420</v>
      </c>
      <c r="DA20" s="98">
        <v>430</v>
      </c>
      <c r="DB20" s="98">
        <v>443</v>
      </c>
      <c r="DC20" s="98">
        <v>451</v>
      </c>
      <c r="DD20" s="98">
        <v>434</v>
      </c>
      <c r="DE20" s="98">
        <v>442</v>
      </c>
      <c r="DF20" s="98">
        <v>432</v>
      </c>
      <c r="DG20" s="98">
        <v>393</v>
      </c>
      <c r="DH20" s="98">
        <v>401</v>
      </c>
      <c r="DI20" s="98">
        <v>413</v>
      </c>
      <c r="DJ20" s="76">
        <v>-347.108</v>
      </c>
      <c r="DK20" s="76">
        <v>150.65951999999999</v>
      </c>
      <c r="DL20" s="76">
        <v>983.38963999999999</v>
      </c>
      <c r="DM20" s="76">
        <v>43.667230000000004</v>
      </c>
      <c r="DN20" s="76">
        <v>-190.26659000000001</v>
      </c>
      <c r="DO20" s="76">
        <v>6.9910100000000002</v>
      </c>
      <c r="DP20" s="76">
        <v>-112.87425</v>
      </c>
      <c r="DQ20" s="76">
        <v>487.33201000000003</v>
      </c>
      <c r="DR20" s="76">
        <v>-582.07115999999996</v>
      </c>
      <c r="DS20" s="76">
        <v>322.59215</v>
      </c>
      <c r="DT20" s="76">
        <v>-1.00231</v>
      </c>
      <c r="DU20" s="76">
        <v>0.74812999999999996</v>
      </c>
      <c r="DV20" s="76">
        <v>-11.0496</v>
      </c>
      <c r="DW20" s="76">
        <v>-12.584390000000001</v>
      </c>
      <c r="DX20" s="76">
        <v>-14.241720000000001</v>
      </c>
      <c r="DY20" s="76">
        <v>-12.13063</v>
      </c>
      <c r="DZ20" s="76">
        <v>-9.6193500000000007</v>
      </c>
      <c r="EA20" s="76">
        <v>-11.664759999999999</v>
      </c>
      <c r="EB20" s="76">
        <v>-7.1814</v>
      </c>
      <c r="EC20" s="76">
        <v>-24.758369999999999</v>
      </c>
      <c r="ED20" s="76">
        <v>413.90355</v>
      </c>
      <c r="EE20" s="76">
        <v>13.629690000000201</v>
      </c>
      <c r="EF20" s="76">
        <v>-104.44098</v>
      </c>
      <c r="EG20" s="76">
        <v>8.5421700000001692</v>
      </c>
      <c r="EH20" s="76">
        <v>202.11528999999999</v>
      </c>
      <c r="EI20" s="76">
        <v>15.5833600000001</v>
      </c>
      <c r="EJ20" s="76">
        <v>395.17955000000001</v>
      </c>
      <c r="EK20" s="76">
        <v>-37.820210000000301</v>
      </c>
      <c r="EL20" s="76">
        <v>853.57290999999998</v>
      </c>
      <c r="EM20" s="76">
        <v>-245.87486000000001</v>
      </c>
      <c r="EN20" s="98">
        <v>5590.2252399999998</v>
      </c>
      <c r="EO20" s="98">
        <v>5156.0728200000003</v>
      </c>
      <c r="EP20" s="98">
        <v>5485.90074</v>
      </c>
      <c r="EQ20" s="98">
        <v>5778.3129399999998</v>
      </c>
      <c r="ER20" s="98">
        <v>6354.3443100000004</v>
      </c>
      <c r="ES20" s="98">
        <v>5492.13015</v>
      </c>
      <c r="ET20" s="98">
        <v>5807.6369000000004</v>
      </c>
      <c r="EU20" s="98">
        <v>5395.3873000000003</v>
      </c>
      <c r="EV20" s="98">
        <v>6083.1456399999997</v>
      </c>
      <c r="EW20" s="98">
        <v>5303.6849000000002</v>
      </c>
      <c r="EX20" s="98">
        <v>3101014</v>
      </c>
      <c r="EY20" s="98">
        <v>2509554</v>
      </c>
      <c r="EZ20" s="98">
        <v>2350975</v>
      </c>
      <c r="FA20" s="98">
        <v>2663317</v>
      </c>
      <c r="FB20" s="98">
        <v>3213973</v>
      </c>
      <c r="FC20" s="98">
        <v>2650636</v>
      </c>
      <c r="FD20" s="98">
        <v>3373872</v>
      </c>
      <c r="FE20" s="98">
        <v>2283136</v>
      </c>
      <c r="FF20" s="98">
        <v>3379090</v>
      </c>
      <c r="FG20" s="103">
        <v>2488767</v>
      </c>
      <c r="FH20" s="76">
        <v>0</v>
      </c>
      <c r="FI20" s="76">
        <v>5</v>
      </c>
      <c r="FJ20" s="76">
        <v>0</v>
      </c>
      <c r="FK20" s="76">
        <v>0</v>
      </c>
      <c r="FL20" s="76">
        <v>0</v>
      </c>
      <c r="FM20" s="76">
        <v>0</v>
      </c>
      <c r="FN20" s="76">
        <v>0.45</v>
      </c>
      <c r="FO20" s="76">
        <v>0</v>
      </c>
      <c r="FP20" s="76">
        <v>7.8113999999999999</v>
      </c>
      <c r="FQ20" s="77">
        <v>0.4037</v>
      </c>
    </row>
    <row r="21" spans="1:173" x14ac:dyDescent="0.25">
      <c r="A21" s="96" t="s">
        <v>397</v>
      </c>
      <c r="B21" s="96">
        <v>5701</v>
      </c>
      <c r="C21" s="96"/>
      <c r="D21" s="76">
        <v>129.77508</v>
      </c>
      <c r="E21" s="76">
        <v>111.54232</v>
      </c>
      <c r="F21" s="76">
        <v>113.83595</v>
      </c>
      <c r="G21" s="76">
        <v>122.66082</v>
      </c>
      <c r="H21" s="76">
        <v>122.79539</v>
      </c>
      <c r="I21" s="76">
        <v>130.82615999999999</v>
      </c>
      <c r="J21" s="76">
        <v>122.33025000000001</v>
      </c>
      <c r="K21" s="76">
        <v>157.75944000000001</v>
      </c>
      <c r="L21" s="76">
        <v>143.19452000000001</v>
      </c>
      <c r="M21" s="76">
        <v>133.64326</v>
      </c>
      <c r="N21" s="97">
        <v>1335.9692700000001</v>
      </c>
      <c r="O21" s="97">
        <v>1215.5867699999999</v>
      </c>
      <c r="P21" s="97">
        <v>1144.3832399999999</v>
      </c>
      <c r="Q21" s="97">
        <v>1475.41291</v>
      </c>
      <c r="R21" s="97">
        <v>1239.2358200000001</v>
      </c>
      <c r="S21" s="97">
        <v>1271.29837</v>
      </c>
      <c r="T21" s="97">
        <v>1344.1063099999999</v>
      </c>
      <c r="U21" s="97">
        <v>1290.8903</v>
      </c>
      <c r="V21" s="97">
        <v>1477.6848299999999</v>
      </c>
      <c r="W21" s="97">
        <v>1453.3740399999999</v>
      </c>
      <c r="X21" s="98">
        <v>693.72</v>
      </c>
      <c r="Y21" s="98">
        <v>912.48</v>
      </c>
      <c r="Z21" s="98">
        <v>1551.24</v>
      </c>
      <c r="AA21" s="98">
        <v>1597.9949999999999</v>
      </c>
      <c r="AB21" s="98">
        <v>1290.8499999999999</v>
      </c>
      <c r="AC21" s="98">
        <v>1293.7</v>
      </c>
      <c r="AD21" s="98">
        <v>1278.44</v>
      </c>
      <c r="AE21" s="98">
        <v>1488</v>
      </c>
      <c r="AF21" s="98">
        <v>1140.0977700000001</v>
      </c>
      <c r="AG21" s="98">
        <v>1070.00828</v>
      </c>
      <c r="AH21" s="97">
        <v>1187.83231</v>
      </c>
      <c r="AI21" s="97">
        <v>1106.5867699999999</v>
      </c>
      <c r="AJ21" s="97">
        <v>1027.46324</v>
      </c>
      <c r="AK21" s="97">
        <v>1351.41291</v>
      </c>
      <c r="AL21" s="97">
        <v>1115.2358200000001</v>
      </c>
      <c r="AM21" s="97">
        <v>1147.29837</v>
      </c>
      <c r="AN21" s="97">
        <v>1219.4729600000001</v>
      </c>
      <c r="AO21" s="97">
        <v>1138.0998999999999</v>
      </c>
      <c r="AP21" s="97">
        <v>1348.43273</v>
      </c>
      <c r="AQ21" s="97">
        <v>1327.6115400000001</v>
      </c>
      <c r="AR21" s="98">
        <v>58.316960000000002</v>
      </c>
      <c r="AS21" s="98">
        <v>140</v>
      </c>
      <c r="AT21" s="98">
        <v>0</v>
      </c>
      <c r="AU21" s="98">
        <v>0</v>
      </c>
      <c r="AV21" s="98">
        <v>0</v>
      </c>
      <c r="AW21" s="98">
        <v>0</v>
      </c>
      <c r="AX21" s="98">
        <v>6.8973500000000003</v>
      </c>
      <c r="AY21" s="98">
        <v>61.190399999999997</v>
      </c>
      <c r="AZ21" s="98">
        <v>5.2521000000000004</v>
      </c>
      <c r="BA21" s="98">
        <v>1.7625</v>
      </c>
      <c r="BB21" s="76">
        <v>58.316960000000002</v>
      </c>
      <c r="BC21" s="76">
        <v>140</v>
      </c>
      <c r="BD21" s="76">
        <v>0</v>
      </c>
      <c r="BE21" s="76">
        <v>0</v>
      </c>
      <c r="BF21" s="76">
        <v>0</v>
      </c>
      <c r="BG21" s="76">
        <v>0</v>
      </c>
      <c r="BH21" s="76">
        <v>6.8973500000000003</v>
      </c>
      <c r="BI21" s="76">
        <v>61.190399999999997</v>
      </c>
      <c r="BJ21" s="76">
        <v>5.2521000000000004</v>
      </c>
      <c r="BK21" s="76">
        <v>1.7625</v>
      </c>
      <c r="BL21" s="76">
        <v>1246.1492699999999</v>
      </c>
      <c r="BM21" s="76">
        <v>1246.5867699999999</v>
      </c>
      <c r="BN21" s="76">
        <v>1027.46324</v>
      </c>
      <c r="BO21" s="76">
        <v>1351.41291</v>
      </c>
      <c r="BP21" s="76">
        <v>1115.2358200000001</v>
      </c>
      <c r="BQ21" s="76">
        <v>1147.29837</v>
      </c>
      <c r="BR21" s="76">
        <v>1226.37031</v>
      </c>
      <c r="BS21" s="76">
        <v>1199.2902999999999</v>
      </c>
      <c r="BT21" s="76">
        <v>1353.6848299999999</v>
      </c>
      <c r="BU21" s="76">
        <v>1329.3740399999999</v>
      </c>
      <c r="BV21" s="98">
        <v>890.80705999999998</v>
      </c>
      <c r="BW21" s="98">
        <v>1274.69532</v>
      </c>
      <c r="BX21" s="98">
        <v>1587.9308100000001</v>
      </c>
      <c r="BY21" s="98">
        <v>1639.52755</v>
      </c>
      <c r="BZ21" s="98">
        <v>1322.34554</v>
      </c>
      <c r="CA21" s="98">
        <v>1375.66778</v>
      </c>
      <c r="CB21" s="98">
        <v>1404.2141300000001</v>
      </c>
      <c r="CC21" s="98">
        <v>1562.40804</v>
      </c>
      <c r="CD21" s="98">
        <v>1207.89913</v>
      </c>
      <c r="CE21" s="98">
        <v>1152.1679099999999</v>
      </c>
      <c r="CF21" s="76">
        <v>-212.69734</v>
      </c>
      <c r="CG21" s="76">
        <v>-105.20303</v>
      </c>
      <c r="CH21" s="76">
        <v>-253.73464000000001</v>
      </c>
      <c r="CI21" s="76">
        <v>427.60005000000001</v>
      </c>
      <c r="CJ21" s="76">
        <v>11.83942</v>
      </c>
      <c r="CK21" s="76">
        <v>75.363190000000003</v>
      </c>
      <c r="CL21" s="76">
        <v>-71.375470000000206</v>
      </c>
      <c r="CM21" s="76">
        <v>49.881059999999898</v>
      </c>
      <c r="CN21" s="76">
        <v>411.54028</v>
      </c>
      <c r="CO21" s="76">
        <v>350.75081999999998</v>
      </c>
      <c r="CP21" s="76">
        <v>-129.21234000000001</v>
      </c>
      <c r="CQ21" s="76">
        <v>173.30500000000001</v>
      </c>
      <c r="CR21" s="76">
        <v>247.50802999999999</v>
      </c>
      <c r="CS21" s="76">
        <v>646.15767000000005</v>
      </c>
      <c r="CT21" s="76">
        <v>355.41262</v>
      </c>
      <c r="CU21" s="76">
        <v>470.42320000000001</v>
      </c>
      <c r="CV21" s="76">
        <v>510.58600999999999</v>
      </c>
      <c r="CW21" s="76">
        <v>694.15673000000004</v>
      </c>
      <c r="CX21" s="76">
        <v>714.07566999999995</v>
      </c>
      <c r="CY21" s="76">
        <v>440.93538999999998</v>
      </c>
      <c r="CZ21" s="98">
        <v>240</v>
      </c>
      <c r="DA21" s="98">
        <v>226</v>
      </c>
      <c r="DB21" s="98">
        <v>240</v>
      </c>
      <c r="DC21" s="98">
        <v>229</v>
      </c>
      <c r="DD21" s="98">
        <v>235</v>
      </c>
      <c r="DE21" s="98">
        <v>224</v>
      </c>
      <c r="DF21" s="98">
        <v>214</v>
      </c>
      <c r="DG21" s="98">
        <v>208</v>
      </c>
      <c r="DH21" s="98">
        <v>190</v>
      </c>
      <c r="DI21" s="98">
        <v>190</v>
      </c>
      <c r="DJ21" s="76">
        <v>-302.51733999999999</v>
      </c>
      <c r="DK21" s="76">
        <v>-74.203029999999998</v>
      </c>
      <c r="DL21" s="76">
        <v>-370.65463999999997</v>
      </c>
      <c r="DM21" s="76">
        <v>303.60005000000001</v>
      </c>
      <c r="DN21" s="76">
        <v>-112.16058</v>
      </c>
      <c r="DO21" s="76">
        <v>-48.636809999999997</v>
      </c>
      <c r="DP21" s="76">
        <v>-189.11147</v>
      </c>
      <c r="DQ21" s="76">
        <v>-41.718940000000003</v>
      </c>
      <c r="DR21" s="76">
        <v>287.54028</v>
      </c>
      <c r="DS21" s="76">
        <v>226.75082</v>
      </c>
      <c r="DT21" s="76">
        <v>-18.361920000000001</v>
      </c>
      <c r="DU21" s="76">
        <v>2.5423200000000001</v>
      </c>
      <c r="DV21" s="76">
        <v>-3.08405</v>
      </c>
      <c r="DW21" s="76">
        <v>-1.33918</v>
      </c>
      <c r="DX21" s="76">
        <v>-1.20461</v>
      </c>
      <c r="DY21" s="76">
        <v>6.8261599999999998</v>
      </c>
      <c r="DZ21" s="76">
        <v>-2.3027500000000001</v>
      </c>
      <c r="EA21" s="76">
        <v>4.9694399999999996</v>
      </c>
      <c r="EB21" s="76">
        <v>13.94252</v>
      </c>
      <c r="EC21" s="76">
        <v>7.8802599999999998</v>
      </c>
      <c r="ED21" s="76">
        <v>360.83429999999998</v>
      </c>
      <c r="EE21" s="76">
        <v>214.20303000000001</v>
      </c>
      <c r="EF21" s="76">
        <v>370.65463999999997</v>
      </c>
      <c r="EG21" s="76">
        <v>-303.60005000000001</v>
      </c>
      <c r="EH21" s="76">
        <v>112.16058</v>
      </c>
      <c r="EI21" s="76">
        <v>48.636809999999997</v>
      </c>
      <c r="EJ21" s="76">
        <v>196.00881999999999</v>
      </c>
      <c r="EK21" s="76">
        <v>102.90934</v>
      </c>
      <c r="EL21" s="76">
        <v>-282.28818000000001</v>
      </c>
      <c r="EM21" s="76">
        <v>-224.98831999999999</v>
      </c>
      <c r="EN21" s="98">
        <v>1020.0194</v>
      </c>
      <c r="EO21" s="98">
        <v>1101.39032</v>
      </c>
      <c r="EP21" s="98">
        <v>1340.4227800000001</v>
      </c>
      <c r="EQ21" s="98">
        <v>993.36987999999997</v>
      </c>
      <c r="ER21" s="98">
        <v>966.93291999999997</v>
      </c>
      <c r="ES21" s="98">
        <v>905.24458000000004</v>
      </c>
      <c r="ET21" s="98">
        <v>893.62811999999997</v>
      </c>
      <c r="EU21" s="98">
        <v>868.25130999999999</v>
      </c>
      <c r="EV21" s="98">
        <v>493.82346000000001</v>
      </c>
      <c r="EW21" s="98">
        <v>711.23252000000002</v>
      </c>
      <c r="EX21" s="98">
        <v>1548667</v>
      </c>
      <c r="EY21" s="98">
        <v>1320790</v>
      </c>
      <c r="EZ21" s="98">
        <v>1398118</v>
      </c>
      <c r="FA21" s="98">
        <v>1047813</v>
      </c>
      <c r="FB21" s="98">
        <v>1227396</v>
      </c>
      <c r="FC21" s="98">
        <v>1195935</v>
      </c>
      <c r="FD21" s="98">
        <v>1415482</v>
      </c>
      <c r="FE21" s="98">
        <v>1241009</v>
      </c>
      <c r="FF21" s="98">
        <v>1066145</v>
      </c>
      <c r="FG21" s="103">
        <v>1102623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7">
        <v>0</v>
      </c>
    </row>
    <row r="22" spans="1:173" x14ac:dyDescent="0.25">
      <c r="A22" s="96" t="s">
        <v>396</v>
      </c>
      <c r="B22" s="96">
        <v>5743</v>
      </c>
      <c r="C22" s="96"/>
      <c r="D22" s="76">
        <v>247.73739</v>
      </c>
      <c r="E22" s="76">
        <v>186.76666</v>
      </c>
      <c r="F22" s="76">
        <v>193.43141</v>
      </c>
      <c r="G22" s="76">
        <v>101.62260000000001</v>
      </c>
      <c r="H22" s="76">
        <v>98.574920000000006</v>
      </c>
      <c r="I22" s="76">
        <v>167.13929999999999</v>
      </c>
      <c r="J22" s="76">
        <v>192.93325999999999</v>
      </c>
      <c r="K22" s="76">
        <v>220.68004999999999</v>
      </c>
      <c r="L22" s="76">
        <v>242.39632</v>
      </c>
      <c r="M22" s="76">
        <v>249.6892</v>
      </c>
      <c r="N22" s="97">
        <v>2488.6316999999999</v>
      </c>
      <c r="O22" s="97">
        <v>2432.0479599999999</v>
      </c>
      <c r="P22" s="97">
        <v>2523.7569800000001</v>
      </c>
      <c r="Q22" s="97">
        <v>2499.57836</v>
      </c>
      <c r="R22" s="97">
        <v>2408.3712500000001</v>
      </c>
      <c r="S22" s="97">
        <v>2336.27367</v>
      </c>
      <c r="T22" s="97">
        <v>2378.4388600000002</v>
      </c>
      <c r="U22" s="97">
        <v>2347.8375000000001</v>
      </c>
      <c r="V22" s="97">
        <v>1992.6699699999999</v>
      </c>
      <c r="W22" s="97">
        <v>2293.8354800000002</v>
      </c>
      <c r="X22" s="98">
        <v>3601.5668500000002</v>
      </c>
      <c r="Y22" s="98">
        <v>3351.4967000000001</v>
      </c>
      <c r="Z22" s="98">
        <v>3483.51325</v>
      </c>
      <c r="AA22" s="98">
        <v>3605.72372</v>
      </c>
      <c r="AB22" s="98">
        <v>1784.37816</v>
      </c>
      <c r="AC22" s="98">
        <v>1842.9607000000001</v>
      </c>
      <c r="AD22" s="98">
        <v>2308.7422999999999</v>
      </c>
      <c r="AE22" s="98">
        <v>3162.6003599999999</v>
      </c>
      <c r="AF22" s="98">
        <v>3448.3094099999998</v>
      </c>
      <c r="AG22" s="98">
        <v>3549.0155599999998</v>
      </c>
      <c r="AH22" s="97">
        <v>2249.5967000000001</v>
      </c>
      <c r="AI22" s="97">
        <v>2252.7170099999998</v>
      </c>
      <c r="AJ22" s="97">
        <v>2348.33203</v>
      </c>
      <c r="AK22" s="97">
        <v>2416.0133599999999</v>
      </c>
      <c r="AL22" s="97">
        <v>2324.8062500000001</v>
      </c>
      <c r="AM22" s="97">
        <v>2187.7096700000002</v>
      </c>
      <c r="AN22" s="97">
        <v>2214.8738600000001</v>
      </c>
      <c r="AO22" s="97">
        <v>2167.5034999999998</v>
      </c>
      <c r="AP22" s="97">
        <v>1793.63597</v>
      </c>
      <c r="AQ22" s="97">
        <v>2094.18948</v>
      </c>
      <c r="AR22" s="98">
        <v>668.80425000000002</v>
      </c>
      <c r="AS22" s="98">
        <v>381.44729999999998</v>
      </c>
      <c r="AT22" s="98">
        <v>1044.4808</v>
      </c>
      <c r="AU22" s="98">
        <v>1691.45595</v>
      </c>
      <c r="AV22" s="98">
        <v>150.07919999999999</v>
      </c>
      <c r="AW22" s="98">
        <v>0</v>
      </c>
      <c r="AX22" s="98">
        <v>101</v>
      </c>
      <c r="AY22" s="98">
        <v>15</v>
      </c>
      <c r="AZ22" s="98">
        <v>55</v>
      </c>
      <c r="BA22" s="98">
        <v>40</v>
      </c>
      <c r="BB22" s="76">
        <v>668.80425000000002</v>
      </c>
      <c r="BC22" s="76">
        <v>369.84730000000002</v>
      </c>
      <c r="BD22" s="76">
        <v>556.72479999999996</v>
      </c>
      <c r="BE22" s="76">
        <v>1623.45595</v>
      </c>
      <c r="BF22" s="76">
        <v>150.07919999999999</v>
      </c>
      <c r="BG22" s="76">
        <v>0</v>
      </c>
      <c r="BH22" s="76">
        <v>101</v>
      </c>
      <c r="BI22" s="76">
        <v>14.999000000000001</v>
      </c>
      <c r="BJ22" s="76">
        <v>55</v>
      </c>
      <c r="BK22" s="76">
        <v>38.299999999999997</v>
      </c>
      <c r="BL22" s="76">
        <v>2918.4009500000002</v>
      </c>
      <c r="BM22" s="76">
        <v>2634.1643100000001</v>
      </c>
      <c r="BN22" s="76">
        <v>3392.8128299999998</v>
      </c>
      <c r="BO22" s="76">
        <v>4107.4693100000004</v>
      </c>
      <c r="BP22" s="76">
        <v>2474.8854500000002</v>
      </c>
      <c r="BQ22" s="76">
        <v>2187.7096700000002</v>
      </c>
      <c r="BR22" s="76">
        <v>2315.8738600000001</v>
      </c>
      <c r="BS22" s="76">
        <v>2182.5034999999998</v>
      </c>
      <c r="BT22" s="76">
        <v>1848.63597</v>
      </c>
      <c r="BU22" s="76">
        <v>2134.18948</v>
      </c>
      <c r="BV22" s="98">
        <v>3775.06106</v>
      </c>
      <c r="BW22" s="98">
        <v>3511.17724</v>
      </c>
      <c r="BX22" s="98">
        <v>3767.76748</v>
      </c>
      <c r="BY22" s="98">
        <v>3929.4398099999999</v>
      </c>
      <c r="BZ22" s="98">
        <v>2315.39741</v>
      </c>
      <c r="CA22" s="98">
        <v>2119.6915300000001</v>
      </c>
      <c r="CB22" s="98">
        <v>2542.0208600000001</v>
      </c>
      <c r="CC22" s="98">
        <v>3306.44605</v>
      </c>
      <c r="CD22" s="98">
        <v>3551.4901500000001</v>
      </c>
      <c r="CE22" s="98">
        <v>3678.9127600000002</v>
      </c>
      <c r="CF22" s="76">
        <v>-261.54701999999997</v>
      </c>
      <c r="CG22" s="76">
        <v>-337.15762000000001</v>
      </c>
      <c r="CH22" s="76">
        <v>-60.344779999999901</v>
      </c>
      <c r="CI22" s="76">
        <v>-146.62496999999999</v>
      </c>
      <c r="CJ22" s="76">
        <v>-363.73766000000001</v>
      </c>
      <c r="CK22" s="76">
        <v>-99.584519999999898</v>
      </c>
      <c r="CL22" s="76">
        <v>24.107540000000402</v>
      </c>
      <c r="CM22" s="76">
        <v>-403.95319000000001</v>
      </c>
      <c r="CN22" s="76">
        <v>-351.72212999999999</v>
      </c>
      <c r="CO22" s="76">
        <v>92.624570000000404</v>
      </c>
      <c r="CP22" s="76">
        <v>295.18884000000003</v>
      </c>
      <c r="CQ22" s="76">
        <v>126.96661</v>
      </c>
      <c r="CR22" s="76">
        <v>273.60788000000002</v>
      </c>
      <c r="CS22" s="76">
        <v>-447.34719000000001</v>
      </c>
      <c r="CT22" s="76">
        <v>-1840.6131700000001</v>
      </c>
      <c r="CU22" s="76">
        <v>-1543.3897099999999</v>
      </c>
      <c r="CV22" s="76">
        <v>-1295.24119</v>
      </c>
      <c r="CW22" s="76">
        <v>-1256.7837300000001</v>
      </c>
      <c r="CX22" s="76">
        <v>-687.49554000000001</v>
      </c>
      <c r="CY22" s="76">
        <v>-191.73940999999999</v>
      </c>
      <c r="CZ22" s="98">
        <v>692</v>
      </c>
      <c r="DA22" s="98">
        <v>665</v>
      </c>
      <c r="DB22" s="98">
        <v>637</v>
      </c>
      <c r="DC22" s="98">
        <v>633</v>
      </c>
      <c r="DD22" s="98">
        <v>631</v>
      </c>
      <c r="DE22" s="98">
        <v>642</v>
      </c>
      <c r="DF22" s="98">
        <v>632</v>
      </c>
      <c r="DG22" s="98">
        <v>625</v>
      </c>
      <c r="DH22" s="98">
        <v>615</v>
      </c>
      <c r="DI22" s="98">
        <v>600</v>
      </c>
      <c r="DJ22" s="76">
        <v>168.22223</v>
      </c>
      <c r="DK22" s="76">
        <v>-146.64126999999999</v>
      </c>
      <c r="DL22" s="76">
        <v>320.95506999999998</v>
      </c>
      <c r="DM22" s="76">
        <v>1393.2659799999999</v>
      </c>
      <c r="DN22" s="76">
        <v>-297.22345999999999</v>
      </c>
      <c r="DO22" s="76">
        <v>-248.14851999999999</v>
      </c>
      <c r="DP22" s="76">
        <v>-38.457459999999998</v>
      </c>
      <c r="DQ22" s="76">
        <v>-569.28818999999999</v>
      </c>
      <c r="DR22" s="76">
        <v>-495.75612999999998</v>
      </c>
      <c r="DS22" s="76">
        <v>-68.721429999999998</v>
      </c>
      <c r="DT22" s="76">
        <v>8.7023899999999994</v>
      </c>
      <c r="DU22" s="76">
        <v>7.4356600000000004</v>
      </c>
      <c r="DV22" s="76">
        <v>18.006409999999999</v>
      </c>
      <c r="DW22" s="76">
        <v>18.057600000000001</v>
      </c>
      <c r="DX22" s="76">
        <v>15.009919999999999</v>
      </c>
      <c r="DY22" s="76">
        <v>18.575299999999999</v>
      </c>
      <c r="DZ22" s="76">
        <v>29.368259999999999</v>
      </c>
      <c r="EA22" s="76">
        <v>40.346049999999998</v>
      </c>
      <c r="EB22" s="76">
        <v>43.362319999999997</v>
      </c>
      <c r="EC22" s="76">
        <v>50.043199999999999</v>
      </c>
      <c r="ED22" s="76">
        <v>500.58202</v>
      </c>
      <c r="EE22" s="76">
        <v>516.48856999999998</v>
      </c>
      <c r="EF22" s="76">
        <v>235.76973000000001</v>
      </c>
      <c r="EG22" s="76">
        <v>230.18996999999999</v>
      </c>
      <c r="EH22" s="76">
        <v>447.30266</v>
      </c>
      <c r="EI22" s="76">
        <v>248.14851999999999</v>
      </c>
      <c r="EJ22" s="76">
        <v>139.45746</v>
      </c>
      <c r="EK22" s="76">
        <v>584.28719000000001</v>
      </c>
      <c r="EL22" s="76">
        <v>550.75612999999998</v>
      </c>
      <c r="EM22" s="76">
        <v>107.02143</v>
      </c>
      <c r="EN22" s="98">
        <v>3479.8722200000002</v>
      </c>
      <c r="EO22" s="98">
        <v>3384.21063</v>
      </c>
      <c r="EP22" s="98">
        <v>3494.1596</v>
      </c>
      <c r="EQ22" s="98">
        <v>4376.7870000000003</v>
      </c>
      <c r="ER22" s="98">
        <v>4156.0105800000001</v>
      </c>
      <c r="ES22" s="98">
        <v>3663.08124</v>
      </c>
      <c r="ET22" s="98">
        <v>3837.2620499999998</v>
      </c>
      <c r="EU22" s="98">
        <v>4563.2297799999997</v>
      </c>
      <c r="EV22" s="98">
        <v>4238.9856900000004</v>
      </c>
      <c r="EW22" s="98">
        <v>3870.6521699999998</v>
      </c>
      <c r="EX22" s="98">
        <v>2750179</v>
      </c>
      <c r="EY22" s="98">
        <v>2769206</v>
      </c>
      <c r="EZ22" s="98">
        <v>2584102</v>
      </c>
      <c r="FA22" s="98">
        <v>2646203</v>
      </c>
      <c r="FB22" s="98">
        <v>2772109</v>
      </c>
      <c r="FC22" s="98">
        <v>2435858</v>
      </c>
      <c r="FD22" s="98">
        <v>2354331</v>
      </c>
      <c r="FE22" s="98">
        <v>2751791</v>
      </c>
      <c r="FF22" s="98">
        <v>2344392</v>
      </c>
      <c r="FG22" s="103">
        <v>2201211</v>
      </c>
      <c r="FH22" s="76">
        <v>0</v>
      </c>
      <c r="FI22" s="76">
        <v>11.6</v>
      </c>
      <c r="FJ22" s="76">
        <v>487.75599999999997</v>
      </c>
      <c r="FK22" s="76">
        <v>68</v>
      </c>
      <c r="FL22" s="76">
        <v>0</v>
      </c>
      <c r="FM22" s="76">
        <v>0</v>
      </c>
      <c r="FN22" s="76">
        <v>0</v>
      </c>
      <c r="FO22" s="76">
        <v>1E-3</v>
      </c>
      <c r="FP22" s="76">
        <v>0</v>
      </c>
      <c r="FQ22" s="77">
        <v>1.7</v>
      </c>
    </row>
    <row r="23" spans="1:173" x14ac:dyDescent="0.25">
      <c r="A23" s="96" t="s">
        <v>395</v>
      </c>
      <c r="B23" s="96">
        <v>5702</v>
      </c>
      <c r="C23" s="96"/>
      <c r="D23" s="76">
        <v>910.93241</v>
      </c>
      <c r="E23" s="76">
        <v>1026.08591</v>
      </c>
      <c r="F23" s="76">
        <v>1064.32494</v>
      </c>
      <c r="G23" s="76">
        <v>906.20165999999995</v>
      </c>
      <c r="H23" s="76">
        <v>997.07394999999997</v>
      </c>
      <c r="I23" s="76">
        <v>1074.1704500000001</v>
      </c>
      <c r="J23" s="76">
        <v>1194.33889</v>
      </c>
      <c r="K23" s="76">
        <v>1036.2882400000001</v>
      </c>
      <c r="L23" s="76">
        <v>1695.9176</v>
      </c>
      <c r="M23" s="76">
        <v>1041.54152</v>
      </c>
      <c r="N23" s="97">
        <v>19044.277679999999</v>
      </c>
      <c r="O23" s="97">
        <v>18994.104950000001</v>
      </c>
      <c r="P23" s="97">
        <v>19094.324619999999</v>
      </c>
      <c r="Q23" s="97">
        <v>19119.782360000001</v>
      </c>
      <c r="R23" s="97">
        <v>18231.363379999999</v>
      </c>
      <c r="S23" s="97">
        <v>17378.744050000001</v>
      </c>
      <c r="T23" s="97">
        <v>16162.282869999999</v>
      </c>
      <c r="U23" s="97">
        <v>15544.19101</v>
      </c>
      <c r="V23" s="97">
        <v>15636.960349999999</v>
      </c>
      <c r="W23" s="97">
        <v>15146.538640000001</v>
      </c>
      <c r="X23" s="98">
        <v>17614.691849999999</v>
      </c>
      <c r="Y23" s="98">
        <v>20353.991849999999</v>
      </c>
      <c r="Z23" s="98">
        <v>21493.291850000001</v>
      </c>
      <c r="AA23" s="98">
        <v>19132.591850000001</v>
      </c>
      <c r="AB23" s="98">
        <v>18780.356800000001</v>
      </c>
      <c r="AC23" s="98">
        <v>19951.231800000001</v>
      </c>
      <c r="AD23" s="98">
        <v>18966.9653</v>
      </c>
      <c r="AE23" s="98">
        <v>19179.9653</v>
      </c>
      <c r="AF23" s="98">
        <v>18575.668000000001</v>
      </c>
      <c r="AG23" s="98">
        <v>16621.966</v>
      </c>
      <c r="AH23" s="97">
        <v>18141.04307</v>
      </c>
      <c r="AI23" s="97">
        <v>17973.282940000001</v>
      </c>
      <c r="AJ23" s="97">
        <v>18085.616379999999</v>
      </c>
      <c r="AK23" s="97">
        <v>18269.781490000001</v>
      </c>
      <c r="AL23" s="97">
        <v>17133.502420000001</v>
      </c>
      <c r="AM23" s="97">
        <v>16435.404640000001</v>
      </c>
      <c r="AN23" s="97">
        <v>15195.045249999999</v>
      </c>
      <c r="AO23" s="97">
        <v>14723.73768</v>
      </c>
      <c r="AP23" s="97">
        <v>14210.01476</v>
      </c>
      <c r="AQ23" s="97">
        <v>14318.53314</v>
      </c>
      <c r="AR23" s="98">
        <v>2823.8440700000001</v>
      </c>
      <c r="AS23" s="98">
        <v>2116.26296</v>
      </c>
      <c r="AT23" s="98">
        <v>1811.1645100000001</v>
      </c>
      <c r="AU23" s="98">
        <v>2347.8058900000001</v>
      </c>
      <c r="AV23" s="98">
        <v>3429.97757</v>
      </c>
      <c r="AW23" s="98">
        <v>2001.03027</v>
      </c>
      <c r="AX23" s="98">
        <v>1325.50776</v>
      </c>
      <c r="AY23" s="98">
        <v>2296.9548799999998</v>
      </c>
      <c r="AZ23" s="98">
        <v>2236.8696199999999</v>
      </c>
      <c r="BA23" s="98">
        <v>4600.1592300000002</v>
      </c>
      <c r="BB23" s="76">
        <v>2529.7687500000002</v>
      </c>
      <c r="BC23" s="76">
        <v>1708.07251</v>
      </c>
      <c r="BD23" s="76">
        <v>1671.57125</v>
      </c>
      <c r="BE23" s="76">
        <v>2228.2910999999999</v>
      </c>
      <c r="BF23" s="76">
        <v>3300.4305399999998</v>
      </c>
      <c r="BG23" s="76">
        <v>1963.8904600000001</v>
      </c>
      <c r="BH23" s="76">
        <v>991.85202000000004</v>
      </c>
      <c r="BI23" s="76">
        <v>1639.1493800000001</v>
      </c>
      <c r="BJ23" s="76">
        <v>2147.6335100000001</v>
      </c>
      <c r="BK23" s="76">
        <v>4557.0693799999999</v>
      </c>
      <c r="BL23" s="76">
        <v>20964.887139999999</v>
      </c>
      <c r="BM23" s="76">
        <v>20089.545900000001</v>
      </c>
      <c r="BN23" s="76">
        <v>19896.780890000002</v>
      </c>
      <c r="BO23" s="76">
        <v>20617.587380000001</v>
      </c>
      <c r="BP23" s="76">
        <v>20563.47999</v>
      </c>
      <c r="BQ23" s="76">
        <v>18436.43491</v>
      </c>
      <c r="BR23" s="76">
        <v>16520.55301</v>
      </c>
      <c r="BS23" s="76">
        <v>17020.69256</v>
      </c>
      <c r="BT23" s="76">
        <v>16446.88438</v>
      </c>
      <c r="BU23" s="76">
        <v>18918.692370000001</v>
      </c>
      <c r="BV23" s="98">
        <v>19560.730049999998</v>
      </c>
      <c r="BW23" s="98">
        <v>20702.608499999998</v>
      </c>
      <c r="BX23" s="98">
        <v>22412.278969999999</v>
      </c>
      <c r="BY23" s="98">
        <v>20779.408459999999</v>
      </c>
      <c r="BZ23" s="98">
        <v>20746.100139999999</v>
      </c>
      <c r="CA23" s="98">
        <v>21596.393749999999</v>
      </c>
      <c r="CB23" s="98">
        <v>20673.77001</v>
      </c>
      <c r="CC23" s="98">
        <v>20678.221130000002</v>
      </c>
      <c r="CD23" s="98">
        <v>19911.694869999999</v>
      </c>
      <c r="CE23" s="98">
        <v>18341.81495</v>
      </c>
      <c r="CF23" s="76">
        <v>-2228.1776399999999</v>
      </c>
      <c r="CG23" s="76">
        <v>-2808.4135799999999</v>
      </c>
      <c r="CH23" s="76">
        <v>-676.30847000000006</v>
      </c>
      <c r="CI23" s="76">
        <v>-531.54111999999805</v>
      </c>
      <c r="CJ23" s="76">
        <v>-2493.7755400000001</v>
      </c>
      <c r="CK23" s="76">
        <v>-953.91999999999803</v>
      </c>
      <c r="CL23" s="76">
        <v>-1014.71701</v>
      </c>
      <c r="CM23" s="76">
        <v>-409.87723999999997</v>
      </c>
      <c r="CN23" s="76">
        <v>383.23331999999903</v>
      </c>
      <c r="CO23" s="76">
        <v>-736.24302999999998</v>
      </c>
      <c r="CP23" s="76">
        <v>8569.7428</v>
      </c>
      <c r="CQ23" s="76">
        <v>9171.3863000000001</v>
      </c>
      <c r="CR23" s="76">
        <v>11292.54938</v>
      </c>
      <c r="CS23" s="76">
        <v>11372.994839999999</v>
      </c>
      <c r="CT23" s="76">
        <v>10538.245730000001</v>
      </c>
      <c r="CU23" s="76">
        <v>11003.45169</v>
      </c>
      <c r="CV23" s="76">
        <v>11065.82064</v>
      </c>
      <c r="CW23" s="76">
        <v>12093.92325</v>
      </c>
      <c r="CX23" s="76">
        <v>11745.104439999999</v>
      </c>
      <c r="CY23" s="76">
        <v>10686.183199999999</v>
      </c>
      <c r="CZ23" s="98">
        <v>2954</v>
      </c>
      <c r="DA23" s="98">
        <v>2947</v>
      </c>
      <c r="DB23" s="98">
        <v>2912</v>
      </c>
      <c r="DC23" s="98">
        <v>2801</v>
      </c>
      <c r="DD23" s="98">
        <v>2697</v>
      </c>
      <c r="DE23" s="98">
        <v>2653</v>
      </c>
      <c r="DF23" s="98">
        <v>2565</v>
      </c>
      <c r="DG23" s="98">
        <v>2506</v>
      </c>
      <c r="DH23" s="98">
        <v>2442</v>
      </c>
      <c r="DI23" s="98">
        <v>2386</v>
      </c>
      <c r="DJ23" s="76">
        <v>-601.64350000000002</v>
      </c>
      <c r="DK23" s="76">
        <v>-2121.1630799999998</v>
      </c>
      <c r="DL23" s="76">
        <v>-13.445460000000001</v>
      </c>
      <c r="DM23" s="76">
        <v>846.74910999999997</v>
      </c>
      <c r="DN23" s="76">
        <v>-291.20596</v>
      </c>
      <c r="DO23" s="76">
        <v>66.631050000000002</v>
      </c>
      <c r="DP23" s="76">
        <v>-990.10261000000003</v>
      </c>
      <c r="DQ23" s="76">
        <v>408.81880999999998</v>
      </c>
      <c r="DR23" s="76">
        <v>1103.9212399999999</v>
      </c>
      <c r="DS23" s="76">
        <v>2992.8208500000001</v>
      </c>
      <c r="DT23" s="76">
        <v>7.6974099999999996</v>
      </c>
      <c r="DU23" s="76">
        <v>5.2639100000000001</v>
      </c>
      <c r="DV23" s="76">
        <v>55.61694</v>
      </c>
      <c r="DW23" s="76">
        <v>56.200659999999999</v>
      </c>
      <c r="DX23" s="76">
        <v>-100.78704999999999</v>
      </c>
      <c r="DY23" s="76">
        <v>130.83144999999999</v>
      </c>
      <c r="DZ23" s="76">
        <v>227.10088999999999</v>
      </c>
      <c r="EA23" s="76">
        <v>215.83524</v>
      </c>
      <c r="EB23" s="76">
        <v>268.97160000000002</v>
      </c>
      <c r="EC23" s="76">
        <v>213.53551999999999</v>
      </c>
      <c r="ED23" s="76">
        <v>3131.4122499999999</v>
      </c>
      <c r="EE23" s="76">
        <v>3829.2355899999998</v>
      </c>
      <c r="EF23" s="76">
        <v>1685.0167100000001</v>
      </c>
      <c r="EG23" s="76">
        <v>1381.5419899999999</v>
      </c>
      <c r="EH23" s="76">
        <v>3591.6365000000001</v>
      </c>
      <c r="EI23" s="76">
        <v>1897.2594099999999</v>
      </c>
      <c r="EJ23" s="76">
        <v>1981.95463</v>
      </c>
      <c r="EK23" s="76">
        <v>1230.3305700000001</v>
      </c>
      <c r="EL23" s="76">
        <v>1043.71227</v>
      </c>
      <c r="EM23" s="76">
        <v>1564.2485300000001</v>
      </c>
      <c r="EN23" s="98">
        <v>10990.98725</v>
      </c>
      <c r="EO23" s="98">
        <v>11531.2222</v>
      </c>
      <c r="EP23" s="98">
        <v>11119.729590000001</v>
      </c>
      <c r="EQ23" s="98">
        <v>9406.4136199999994</v>
      </c>
      <c r="ER23" s="98">
        <v>10207.85441</v>
      </c>
      <c r="ES23" s="98">
        <v>10592.942059999999</v>
      </c>
      <c r="ET23" s="98">
        <v>9607.9493700000003</v>
      </c>
      <c r="EU23" s="98">
        <v>8584.2978800000001</v>
      </c>
      <c r="EV23" s="98">
        <v>8166.5904300000002</v>
      </c>
      <c r="EW23" s="98">
        <v>7655.6317499999996</v>
      </c>
      <c r="EX23" s="98">
        <v>21272455</v>
      </c>
      <c r="EY23" s="98">
        <v>21802519</v>
      </c>
      <c r="EZ23" s="98">
        <v>19770633</v>
      </c>
      <c r="FA23" s="98">
        <v>19651323</v>
      </c>
      <c r="FB23" s="98">
        <v>20725139</v>
      </c>
      <c r="FC23" s="98">
        <v>18332664</v>
      </c>
      <c r="FD23" s="98">
        <v>17177000</v>
      </c>
      <c r="FE23" s="98">
        <v>15954068</v>
      </c>
      <c r="FF23" s="98">
        <v>15253727</v>
      </c>
      <c r="FG23" s="103">
        <v>15882782</v>
      </c>
      <c r="FH23" s="76">
        <v>294.07531999999998</v>
      </c>
      <c r="FI23" s="76">
        <v>408.19045</v>
      </c>
      <c r="FJ23" s="76">
        <v>139.59325999999999</v>
      </c>
      <c r="FK23" s="76">
        <v>119.51479</v>
      </c>
      <c r="FL23" s="76">
        <v>129.54703000000001</v>
      </c>
      <c r="FM23" s="76">
        <v>37.139809999999997</v>
      </c>
      <c r="FN23" s="76">
        <v>333.65573999999998</v>
      </c>
      <c r="FO23" s="76">
        <v>657.80550000000005</v>
      </c>
      <c r="FP23" s="76">
        <v>89.236109999999996</v>
      </c>
      <c r="FQ23" s="77">
        <v>43.089849999999998</v>
      </c>
    </row>
    <row r="24" spans="1:173" x14ac:dyDescent="0.25">
      <c r="A24" s="96" t="s">
        <v>394</v>
      </c>
      <c r="B24" s="96">
        <v>5511</v>
      </c>
      <c r="C24" s="96"/>
      <c r="D24" s="76">
        <v>454.02231999999998</v>
      </c>
      <c r="E24" s="76">
        <v>420.94076000000001</v>
      </c>
      <c r="F24" s="76">
        <v>447.33794999999998</v>
      </c>
      <c r="G24" s="76">
        <v>479.31063</v>
      </c>
      <c r="H24" s="76">
        <v>936.92287999999996</v>
      </c>
      <c r="I24" s="76">
        <v>934.17399999999998</v>
      </c>
      <c r="J24" s="76">
        <v>939.16655000000003</v>
      </c>
      <c r="K24" s="76">
        <v>607.46351000000004</v>
      </c>
      <c r="L24" s="76">
        <v>763.28588000000002</v>
      </c>
      <c r="M24" s="76">
        <v>964.97384999999997</v>
      </c>
      <c r="N24" s="97">
        <v>8571.4454100000003</v>
      </c>
      <c r="O24" s="97">
        <v>8453.7695999999996</v>
      </c>
      <c r="P24" s="97">
        <v>7895.5220799999997</v>
      </c>
      <c r="Q24" s="97">
        <v>8418.2992200000008</v>
      </c>
      <c r="R24" s="97">
        <v>8433.1891899999991</v>
      </c>
      <c r="S24" s="97">
        <v>7954.3702000000003</v>
      </c>
      <c r="T24" s="97">
        <v>8154.23225</v>
      </c>
      <c r="U24" s="97">
        <v>7416.0223100000003</v>
      </c>
      <c r="V24" s="97">
        <v>7313.2357000000002</v>
      </c>
      <c r="W24" s="97">
        <v>6920.9911099999999</v>
      </c>
      <c r="X24" s="98">
        <v>9127.4263499999997</v>
      </c>
      <c r="Y24" s="98">
        <v>9227.4263499999997</v>
      </c>
      <c r="Z24" s="98">
        <v>9327.4263499999997</v>
      </c>
      <c r="AA24" s="98">
        <v>9387.4263499999997</v>
      </c>
      <c r="AB24" s="98">
        <v>10004.62635</v>
      </c>
      <c r="AC24" s="98">
        <v>9614.6263500000005</v>
      </c>
      <c r="AD24" s="98">
        <v>10397.482459999999</v>
      </c>
      <c r="AE24" s="98">
        <v>9821.6263500000005</v>
      </c>
      <c r="AF24" s="98">
        <v>10022.78635</v>
      </c>
      <c r="AG24" s="98">
        <v>10286.262350000001</v>
      </c>
      <c r="AH24" s="97">
        <v>8219.0454100000006</v>
      </c>
      <c r="AI24" s="97">
        <v>8101.7646000000004</v>
      </c>
      <c r="AJ24" s="97">
        <v>7547.0741799999996</v>
      </c>
      <c r="AK24" s="97">
        <v>8019.2002199999997</v>
      </c>
      <c r="AL24" s="97">
        <v>7614.5713400000004</v>
      </c>
      <c r="AM24" s="97">
        <v>7150.6427999999996</v>
      </c>
      <c r="AN24" s="97">
        <v>7340.73225</v>
      </c>
      <c r="AO24" s="97">
        <v>6952.5223100000003</v>
      </c>
      <c r="AP24" s="97">
        <v>6719.7357000000002</v>
      </c>
      <c r="AQ24" s="97">
        <v>6267.4911099999999</v>
      </c>
      <c r="AR24" s="98">
        <v>0</v>
      </c>
      <c r="AS24" s="98">
        <v>4</v>
      </c>
      <c r="AT24" s="98">
        <v>48.321300000000001</v>
      </c>
      <c r="AU24" s="98">
        <v>203.661</v>
      </c>
      <c r="AV24" s="98">
        <v>550.41654000000005</v>
      </c>
      <c r="AW24" s="98">
        <v>1221.67435</v>
      </c>
      <c r="AX24" s="98">
        <v>945.30579999999998</v>
      </c>
      <c r="AY24" s="98">
        <v>84.760949999999994</v>
      </c>
      <c r="AZ24" s="98">
        <v>17.02375</v>
      </c>
      <c r="BA24" s="98">
        <v>586.50890000000004</v>
      </c>
      <c r="BB24" s="76">
        <v>0</v>
      </c>
      <c r="BC24" s="76">
        <v>3.8</v>
      </c>
      <c r="BD24" s="76">
        <v>48.321300000000001</v>
      </c>
      <c r="BE24" s="76">
        <v>201.45551</v>
      </c>
      <c r="BF24" s="76">
        <v>527.62153999999998</v>
      </c>
      <c r="BG24" s="76">
        <v>1221.67435</v>
      </c>
      <c r="BH24" s="76">
        <v>945.30579999999998</v>
      </c>
      <c r="BI24" s="76">
        <v>84.760949999999994</v>
      </c>
      <c r="BJ24" s="76">
        <v>17.02375</v>
      </c>
      <c r="BK24" s="76">
        <v>586.50890000000004</v>
      </c>
      <c r="BL24" s="76">
        <v>8219.0454100000006</v>
      </c>
      <c r="BM24" s="76">
        <v>8105.7646000000004</v>
      </c>
      <c r="BN24" s="76">
        <v>7595.3954800000001</v>
      </c>
      <c r="BO24" s="76">
        <v>8222.8612200000007</v>
      </c>
      <c r="BP24" s="76">
        <v>8164.9878799999997</v>
      </c>
      <c r="BQ24" s="76">
        <v>8372.3171500000008</v>
      </c>
      <c r="BR24" s="76">
        <v>8286.0380499999992</v>
      </c>
      <c r="BS24" s="76">
        <v>7037.2832600000002</v>
      </c>
      <c r="BT24" s="76">
        <v>6736.7594499999996</v>
      </c>
      <c r="BU24" s="76">
        <v>6854.0000099999997</v>
      </c>
      <c r="BV24" s="98">
        <v>9853.2834600000006</v>
      </c>
      <c r="BW24" s="98">
        <v>10280.34484</v>
      </c>
      <c r="BX24" s="98">
        <v>9793.2332399999996</v>
      </c>
      <c r="BY24" s="98">
        <v>10282.07173</v>
      </c>
      <c r="BZ24" s="98">
        <v>10506.29859</v>
      </c>
      <c r="CA24" s="98">
        <v>10404.651589999999</v>
      </c>
      <c r="CB24" s="98">
        <v>10785.84209</v>
      </c>
      <c r="CC24" s="98">
        <v>10298.297420000001</v>
      </c>
      <c r="CD24" s="98">
        <v>10728.525240000001</v>
      </c>
      <c r="CE24" s="98">
        <v>11041.01554</v>
      </c>
      <c r="CF24" s="76">
        <v>-619.17694999999901</v>
      </c>
      <c r="CG24" s="76">
        <v>-873.51909000000001</v>
      </c>
      <c r="CH24" s="76">
        <v>-505.4196</v>
      </c>
      <c r="CI24" s="76">
        <v>-43.0820799999983</v>
      </c>
      <c r="CJ24" s="76">
        <v>477.20130999999901</v>
      </c>
      <c r="CK24" s="76">
        <v>-662.95150999999998</v>
      </c>
      <c r="CL24" s="76">
        <v>1007.42697</v>
      </c>
      <c r="CM24" s="76">
        <v>-341.85971000000001</v>
      </c>
      <c r="CN24" s="76">
        <v>-703.46101999999996</v>
      </c>
      <c r="CO24" s="76">
        <v>-116.50922</v>
      </c>
      <c r="CP24" s="76">
        <v>-569.42150000000004</v>
      </c>
      <c r="CQ24" s="76">
        <v>402.15544999999997</v>
      </c>
      <c r="CR24" s="76">
        <v>1623.8795399999999</v>
      </c>
      <c r="CS24" s="76">
        <v>2429.4257400000001</v>
      </c>
      <c r="CT24" s="76">
        <v>2672.35131</v>
      </c>
      <c r="CU24" s="76">
        <v>2486.1463100000001</v>
      </c>
      <c r="CV24" s="76">
        <v>2731.1508699999999</v>
      </c>
      <c r="CW24" s="76">
        <v>1591.9181000000001</v>
      </c>
      <c r="CX24" s="76">
        <v>2312.5168600000002</v>
      </c>
      <c r="CY24" s="76">
        <v>3592.4541300000001</v>
      </c>
      <c r="CZ24" s="98">
        <v>1669</v>
      </c>
      <c r="DA24" s="98">
        <v>1669</v>
      </c>
      <c r="DB24" s="98">
        <v>1666</v>
      </c>
      <c r="DC24" s="98">
        <v>1595</v>
      </c>
      <c r="DD24" s="98">
        <v>1593</v>
      </c>
      <c r="DE24" s="98">
        <v>1569</v>
      </c>
      <c r="DF24" s="98">
        <v>1543</v>
      </c>
      <c r="DG24" s="98">
        <v>1502</v>
      </c>
      <c r="DH24" s="98">
        <v>1484</v>
      </c>
      <c r="DI24" s="98">
        <v>1494</v>
      </c>
      <c r="DJ24" s="76">
        <v>-971.57695000000001</v>
      </c>
      <c r="DK24" s="76">
        <v>-1221.7240899999999</v>
      </c>
      <c r="DL24" s="76">
        <v>-805.5462</v>
      </c>
      <c r="DM24" s="76">
        <v>-240.72557</v>
      </c>
      <c r="DN24" s="76">
        <v>186.20500000000001</v>
      </c>
      <c r="DO24" s="76">
        <v>-245.00456</v>
      </c>
      <c r="DP24" s="76">
        <v>1139.2327700000001</v>
      </c>
      <c r="DQ24" s="76">
        <v>-720.59875999999997</v>
      </c>
      <c r="DR24" s="76">
        <v>-1279.9372699999999</v>
      </c>
      <c r="DS24" s="76">
        <v>-183.50031999999999</v>
      </c>
      <c r="DT24" s="76">
        <v>101.62232</v>
      </c>
      <c r="DU24" s="76">
        <v>68.935760000000002</v>
      </c>
      <c r="DV24" s="76">
        <v>98.889949999999999</v>
      </c>
      <c r="DW24" s="76">
        <v>80.21163</v>
      </c>
      <c r="DX24" s="76">
        <v>118.30488</v>
      </c>
      <c r="DY24" s="76">
        <v>130.447</v>
      </c>
      <c r="DZ24" s="76">
        <v>125.66655</v>
      </c>
      <c r="EA24" s="76">
        <v>143.96351000000001</v>
      </c>
      <c r="EB24" s="76">
        <v>169.78587999999999</v>
      </c>
      <c r="EC24" s="76">
        <v>311.47385000000003</v>
      </c>
      <c r="ED24" s="76">
        <v>971.57694999999899</v>
      </c>
      <c r="EE24" s="76">
        <v>1225.5240899999999</v>
      </c>
      <c r="EF24" s="76">
        <v>853.86749999999995</v>
      </c>
      <c r="EG24" s="76">
        <v>442.18107999999899</v>
      </c>
      <c r="EH24" s="76">
        <v>341.41653999999897</v>
      </c>
      <c r="EI24" s="76">
        <v>1466.6789100000001</v>
      </c>
      <c r="EJ24" s="76">
        <v>-193.92697000000001</v>
      </c>
      <c r="EK24" s="76">
        <v>805.35970999999995</v>
      </c>
      <c r="EL24" s="76">
        <v>1296.96102</v>
      </c>
      <c r="EM24" s="76">
        <v>770.00922000000003</v>
      </c>
      <c r="EN24" s="98">
        <v>10422.704959999999</v>
      </c>
      <c r="EO24" s="98">
        <v>9878.1893899999995</v>
      </c>
      <c r="EP24" s="98">
        <v>8169.3536999999997</v>
      </c>
      <c r="EQ24" s="98">
        <v>7852.64599</v>
      </c>
      <c r="ER24" s="98">
        <v>7833.9472800000003</v>
      </c>
      <c r="ES24" s="98">
        <v>7918.5052800000003</v>
      </c>
      <c r="ET24" s="98">
        <v>8054.6912199999997</v>
      </c>
      <c r="EU24" s="98">
        <v>8706.37932</v>
      </c>
      <c r="EV24" s="98">
        <v>8416.0083799999993</v>
      </c>
      <c r="EW24" s="98">
        <v>7448.5614100000003</v>
      </c>
      <c r="EX24" s="98">
        <v>9190622</v>
      </c>
      <c r="EY24" s="98">
        <v>9327289</v>
      </c>
      <c r="EZ24" s="98">
        <v>8400942</v>
      </c>
      <c r="FA24" s="98">
        <v>8461381</v>
      </c>
      <c r="FB24" s="98">
        <v>7955988</v>
      </c>
      <c r="FC24" s="98">
        <v>8617322</v>
      </c>
      <c r="FD24" s="98">
        <v>7146805</v>
      </c>
      <c r="FE24" s="98">
        <v>7757882</v>
      </c>
      <c r="FF24" s="98">
        <v>8016697</v>
      </c>
      <c r="FG24" s="103">
        <v>7037500</v>
      </c>
      <c r="FH24" s="76">
        <v>0</v>
      </c>
      <c r="FI24" s="76">
        <v>0.2</v>
      </c>
      <c r="FJ24" s="76">
        <v>0</v>
      </c>
      <c r="FK24" s="76">
        <v>2.2054900000000002</v>
      </c>
      <c r="FL24" s="76">
        <v>22.795000000000002</v>
      </c>
      <c r="FM24" s="76">
        <v>0</v>
      </c>
      <c r="FN24" s="76">
        <v>0</v>
      </c>
      <c r="FO24" s="76">
        <v>0</v>
      </c>
      <c r="FP24" s="76">
        <v>0</v>
      </c>
      <c r="FQ24" s="77">
        <v>0</v>
      </c>
    </row>
    <row r="25" spans="1:173" x14ac:dyDescent="0.25">
      <c r="A25" s="96" t="s">
        <v>393</v>
      </c>
      <c r="B25" s="96">
        <v>5422</v>
      </c>
      <c r="C25" s="96"/>
      <c r="D25" s="76">
        <v>1163.5710099999999</v>
      </c>
      <c r="E25" s="76">
        <v>1207.41884</v>
      </c>
      <c r="F25" s="76">
        <v>1128.9810199999999</v>
      </c>
      <c r="G25" s="76">
        <v>1067.5771500000001</v>
      </c>
      <c r="H25" s="76">
        <v>1232.0828200000001</v>
      </c>
      <c r="I25" s="76">
        <v>1345.1907000000001</v>
      </c>
      <c r="J25" s="76">
        <v>1359.2496100000001</v>
      </c>
      <c r="K25" s="76">
        <v>1108.72028</v>
      </c>
      <c r="L25" s="76">
        <v>662.27026000000001</v>
      </c>
      <c r="M25" s="76">
        <v>624.90369999999996</v>
      </c>
      <c r="N25" s="97">
        <v>35634.205520000003</v>
      </c>
      <c r="O25" s="97">
        <v>38923.739930000003</v>
      </c>
      <c r="P25" s="97">
        <v>33002.136550000003</v>
      </c>
      <c r="Q25" s="97">
        <v>34505.432200000003</v>
      </c>
      <c r="R25" s="97">
        <v>34664.431479999999</v>
      </c>
      <c r="S25" s="97">
        <v>35192.237450000001</v>
      </c>
      <c r="T25" s="97">
        <v>31747.758900000001</v>
      </c>
      <c r="U25" s="97">
        <v>32584.848910000001</v>
      </c>
      <c r="V25" s="97">
        <v>30990.452550000002</v>
      </c>
      <c r="W25" s="97">
        <v>28541.399720000001</v>
      </c>
      <c r="X25" s="98">
        <v>24176.282190000002</v>
      </c>
      <c r="Y25" s="98">
        <v>24903.248039999999</v>
      </c>
      <c r="Z25" s="98">
        <v>26767.72479</v>
      </c>
      <c r="AA25" s="98">
        <v>29247.024740000001</v>
      </c>
      <c r="AB25" s="98">
        <v>23779.980090000001</v>
      </c>
      <c r="AC25" s="98">
        <v>23801.140340000002</v>
      </c>
      <c r="AD25" s="98">
        <v>24082.826239999999</v>
      </c>
      <c r="AE25" s="98">
        <v>27866.34894</v>
      </c>
      <c r="AF25" s="98">
        <v>19932.97219</v>
      </c>
      <c r="AG25" s="98">
        <v>15995.367469999999</v>
      </c>
      <c r="AH25" s="97">
        <v>34402.880340000003</v>
      </c>
      <c r="AI25" s="97">
        <v>37496.525780000004</v>
      </c>
      <c r="AJ25" s="97">
        <v>31635.349399999999</v>
      </c>
      <c r="AK25" s="97">
        <v>33138.205800000003</v>
      </c>
      <c r="AL25" s="97">
        <v>33299.431479999999</v>
      </c>
      <c r="AM25" s="97">
        <v>33791.097150000001</v>
      </c>
      <c r="AN25" s="97">
        <v>30326.637149999999</v>
      </c>
      <c r="AO25" s="97">
        <v>31428.96891</v>
      </c>
      <c r="AP25" s="97">
        <v>30312.322550000001</v>
      </c>
      <c r="AQ25" s="97">
        <v>27922.087749999999</v>
      </c>
      <c r="AR25" s="98">
        <v>2246.4475000000002</v>
      </c>
      <c r="AS25" s="98">
        <v>5582.2258499999998</v>
      </c>
      <c r="AT25" s="98">
        <v>1764.0418</v>
      </c>
      <c r="AU25" s="98">
        <v>2639.0947000000001</v>
      </c>
      <c r="AV25" s="98">
        <v>1097.80744</v>
      </c>
      <c r="AW25" s="98">
        <v>398.67325</v>
      </c>
      <c r="AX25" s="98">
        <v>1248.7298499999999</v>
      </c>
      <c r="AY25" s="98">
        <v>8721.1167299999997</v>
      </c>
      <c r="AZ25" s="98">
        <v>9040.2312000000002</v>
      </c>
      <c r="BA25" s="98">
        <v>3194.23092</v>
      </c>
      <c r="BB25" s="76">
        <v>1567.8336999999999</v>
      </c>
      <c r="BC25" s="76">
        <v>4764.7803599999997</v>
      </c>
      <c r="BD25" s="76">
        <v>1671.14472</v>
      </c>
      <c r="BE25" s="76">
        <v>2636.5879500000001</v>
      </c>
      <c r="BF25" s="76">
        <v>1077.7245399999999</v>
      </c>
      <c r="BG25" s="76">
        <v>398.66417999999999</v>
      </c>
      <c r="BH25" s="76">
        <v>963.51334999999995</v>
      </c>
      <c r="BI25" s="76">
        <v>8721.0796900000005</v>
      </c>
      <c r="BJ25" s="76">
        <v>8958.1813500000007</v>
      </c>
      <c r="BK25" s="76">
        <v>3075.5136200000002</v>
      </c>
      <c r="BL25" s="76">
        <v>36649.327839999998</v>
      </c>
      <c r="BM25" s="76">
        <v>43078.751629999999</v>
      </c>
      <c r="BN25" s="76">
        <v>33399.391199999998</v>
      </c>
      <c r="BO25" s="76">
        <v>35777.300499999998</v>
      </c>
      <c r="BP25" s="76">
        <v>34397.238920000003</v>
      </c>
      <c r="BQ25" s="76">
        <v>34189.770400000001</v>
      </c>
      <c r="BR25" s="76">
        <v>31575.366999999998</v>
      </c>
      <c r="BS25" s="76">
        <v>40150.085639999998</v>
      </c>
      <c r="BT25" s="76">
        <v>39352.553749999999</v>
      </c>
      <c r="BU25" s="76">
        <v>31116.318670000001</v>
      </c>
      <c r="BV25" s="98">
        <v>28745.813409999999</v>
      </c>
      <c r="BW25" s="98">
        <v>33969.393219999998</v>
      </c>
      <c r="BX25" s="98">
        <v>30195.062269999999</v>
      </c>
      <c r="BY25" s="98">
        <v>32306.559969999998</v>
      </c>
      <c r="BZ25" s="98">
        <v>28379.186740000001</v>
      </c>
      <c r="CA25" s="98">
        <v>29266.526099999999</v>
      </c>
      <c r="CB25" s="98">
        <v>26469.045969999999</v>
      </c>
      <c r="CC25" s="98">
        <v>31416.712240000001</v>
      </c>
      <c r="CD25" s="98">
        <v>24737.520079999998</v>
      </c>
      <c r="CE25" s="98">
        <v>18168.540809999999</v>
      </c>
      <c r="CF25" s="76">
        <v>-2366.05527999999</v>
      </c>
      <c r="CG25" s="76">
        <v>-3596.3628399999898</v>
      </c>
      <c r="CH25" s="76">
        <v>-453.623789999998</v>
      </c>
      <c r="CI25" s="76">
        <v>346.872760000006</v>
      </c>
      <c r="CJ25" s="76">
        <v>-1455.2717</v>
      </c>
      <c r="CK25" s="76">
        <v>316.66436000000198</v>
      </c>
      <c r="CL25" s="76">
        <v>583.68541000000198</v>
      </c>
      <c r="CM25" s="76">
        <v>-4681.8828800000001</v>
      </c>
      <c r="CN25" s="76">
        <v>-1975.41733</v>
      </c>
      <c r="CO25" s="76">
        <v>-1417.7499</v>
      </c>
      <c r="CP25" s="76">
        <v>-3944.8918100000001</v>
      </c>
      <c r="CQ25" s="76">
        <v>-1923.6292000000001</v>
      </c>
      <c r="CR25" s="76">
        <v>-1674.50082</v>
      </c>
      <c r="CS25" s="76">
        <v>-1513.6855</v>
      </c>
      <c r="CT25" s="76">
        <v>-3135.96531</v>
      </c>
      <c r="CU25" s="76">
        <v>-1375.28315</v>
      </c>
      <c r="CV25" s="76">
        <v>-675.79782999999998</v>
      </c>
      <c r="CW25" s="76">
        <v>-757.70668000000001</v>
      </c>
      <c r="CX25" s="76">
        <v>-3615.8207200000002</v>
      </c>
      <c r="CY25" s="76">
        <v>-9982.5915399999994</v>
      </c>
      <c r="CZ25" s="98">
        <v>3792</v>
      </c>
      <c r="DA25" s="98">
        <v>3781</v>
      </c>
      <c r="DB25" s="98">
        <v>3764</v>
      </c>
      <c r="DC25" s="98">
        <v>3817</v>
      </c>
      <c r="DD25" s="98">
        <v>3778</v>
      </c>
      <c r="DE25" s="98">
        <v>3803</v>
      </c>
      <c r="DF25" s="98">
        <v>3794</v>
      </c>
      <c r="DG25" s="98">
        <v>3745</v>
      </c>
      <c r="DH25" s="98">
        <v>3572</v>
      </c>
      <c r="DI25" s="98">
        <v>3539</v>
      </c>
      <c r="DJ25" s="76">
        <v>-2029.5467599999999</v>
      </c>
      <c r="DK25" s="76">
        <v>-258.79662999999999</v>
      </c>
      <c r="DL25" s="76">
        <v>-149.26622</v>
      </c>
      <c r="DM25" s="76">
        <v>1616.2343100000001</v>
      </c>
      <c r="DN25" s="76">
        <v>-1742.5471600000001</v>
      </c>
      <c r="DO25" s="76">
        <v>-685.81176000000005</v>
      </c>
      <c r="DP25" s="76">
        <v>126.07701</v>
      </c>
      <c r="DQ25" s="76">
        <v>2883.3168099999998</v>
      </c>
      <c r="DR25" s="76">
        <v>6304.6340200000004</v>
      </c>
      <c r="DS25" s="76">
        <v>1038.4517499999999</v>
      </c>
      <c r="DT25" s="76">
        <v>-67.753990000000002</v>
      </c>
      <c r="DU25" s="76">
        <v>-219.79516000000001</v>
      </c>
      <c r="DV25" s="76">
        <v>-237.80598000000001</v>
      </c>
      <c r="DW25" s="76">
        <v>-299.64884999999998</v>
      </c>
      <c r="DX25" s="76">
        <v>-132.91718</v>
      </c>
      <c r="DY25" s="76">
        <v>-55.949300000000001</v>
      </c>
      <c r="DZ25" s="76">
        <v>-61.872390000000003</v>
      </c>
      <c r="EA25" s="76">
        <v>-47.15972</v>
      </c>
      <c r="EB25" s="76">
        <v>-15.85974</v>
      </c>
      <c r="EC25" s="76">
        <v>5.5917000000000003</v>
      </c>
      <c r="ED25" s="76">
        <v>3597.3804599999899</v>
      </c>
      <c r="EE25" s="76">
        <v>5023.5769899999896</v>
      </c>
      <c r="EF25" s="76">
        <v>1820.41094</v>
      </c>
      <c r="EG25" s="76">
        <v>1020.35363999999</v>
      </c>
      <c r="EH25" s="76">
        <v>2820.2716999999998</v>
      </c>
      <c r="EI25" s="76">
        <v>1084.47594</v>
      </c>
      <c r="EJ25" s="76">
        <v>837.43633999999997</v>
      </c>
      <c r="EK25" s="76">
        <v>5837.7628800000002</v>
      </c>
      <c r="EL25" s="76">
        <v>2653.5473299999999</v>
      </c>
      <c r="EM25" s="76">
        <v>2037.06187</v>
      </c>
      <c r="EN25" s="98">
        <v>32690.70522</v>
      </c>
      <c r="EO25" s="98">
        <v>35893.022420000001</v>
      </c>
      <c r="EP25" s="98">
        <v>31869.56309</v>
      </c>
      <c r="EQ25" s="98">
        <v>33820.245470000002</v>
      </c>
      <c r="ER25" s="98">
        <v>31515.152050000001</v>
      </c>
      <c r="ES25" s="98">
        <v>30641.809249999998</v>
      </c>
      <c r="ET25" s="98">
        <v>27144.843799999999</v>
      </c>
      <c r="EU25" s="98">
        <v>32174.41892</v>
      </c>
      <c r="EV25" s="98">
        <v>28353.340800000002</v>
      </c>
      <c r="EW25" s="98">
        <v>28151.13235</v>
      </c>
      <c r="EX25" s="98">
        <v>38000261</v>
      </c>
      <c r="EY25" s="98">
        <v>42520103</v>
      </c>
      <c r="EZ25" s="98">
        <v>33455760</v>
      </c>
      <c r="FA25" s="98">
        <v>34158559</v>
      </c>
      <c r="FB25" s="98">
        <v>36119703</v>
      </c>
      <c r="FC25" s="98">
        <v>34875573</v>
      </c>
      <c r="FD25" s="98">
        <v>31164073</v>
      </c>
      <c r="FE25" s="98">
        <v>37266732</v>
      </c>
      <c r="FF25" s="98">
        <v>32965870</v>
      </c>
      <c r="FG25" s="103">
        <v>29959150</v>
      </c>
      <c r="FH25" s="76">
        <v>678.61379999999997</v>
      </c>
      <c r="FI25" s="76">
        <v>817.44548999999995</v>
      </c>
      <c r="FJ25" s="76">
        <v>92.897080000000003</v>
      </c>
      <c r="FK25" s="76">
        <v>2.5067499999999998</v>
      </c>
      <c r="FL25" s="76">
        <v>20.082899999999999</v>
      </c>
      <c r="FM25" s="76">
        <v>9.0699999999999999E-3</v>
      </c>
      <c r="FN25" s="76">
        <v>285.2165</v>
      </c>
      <c r="FO25" s="76">
        <v>3.7039999999999997E-2</v>
      </c>
      <c r="FP25" s="76">
        <v>82.049850000000006</v>
      </c>
      <c r="FQ25" s="77">
        <v>118.71729999999999</v>
      </c>
    </row>
    <row r="26" spans="1:173" x14ac:dyDescent="0.25">
      <c r="A26" s="96" t="s">
        <v>392</v>
      </c>
      <c r="B26" s="96">
        <v>5451</v>
      </c>
      <c r="C26" s="96"/>
      <c r="D26" s="76">
        <v>1909.5509199999999</v>
      </c>
      <c r="E26" s="76">
        <v>1848.9946199999999</v>
      </c>
      <c r="F26" s="76">
        <v>1777.62463</v>
      </c>
      <c r="G26" s="76">
        <v>1524.82773</v>
      </c>
      <c r="H26" s="76">
        <v>1704.0515800000001</v>
      </c>
      <c r="I26" s="76">
        <v>1581.9666199999999</v>
      </c>
      <c r="J26" s="76">
        <v>1224.03288</v>
      </c>
      <c r="K26" s="76">
        <v>1251.6777400000001</v>
      </c>
      <c r="L26" s="76">
        <v>1414.9337599999999</v>
      </c>
      <c r="M26" s="76">
        <v>1400.56332</v>
      </c>
      <c r="N26" s="97">
        <v>18254.113700000002</v>
      </c>
      <c r="O26" s="97">
        <v>17876.341410000001</v>
      </c>
      <c r="P26" s="97">
        <v>19473.326980000002</v>
      </c>
      <c r="Q26" s="97">
        <v>20056.52303</v>
      </c>
      <c r="R26" s="97">
        <v>17303.17297</v>
      </c>
      <c r="S26" s="97">
        <v>16475.158319999999</v>
      </c>
      <c r="T26" s="97">
        <v>17402.63852</v>
      </c>
      <c r="U26" s="97">
        <v>17504.562859999998</v>
      </c>
      <c r="V26" s="97">
        <v>16762.610669999998</v>
      </c>
      <c r="W26" s="97">
        <v>15126.114009999999</v>
      </c>
      <c r="X26" s="98">
        <v>9399.7539500000003</v>
      </c>
      <c r="Y26" s="98">
        <v>15434.812599999999</v>
      </c>
      <c r="Z26" s="98">
        <v>14471.780150000001</v>
      </c>
      <c r="AA26" s="98">
        <v>12506.6518</v>
      </c>
      <c r="AB26" s="98">
        <v>15390.22595</v>
      </c>
      <c r="AC26" s="98">
        <v>11685.78275</v>
      </c>
      <c r="AD26" s="98">
        <v>11948.6494</v>
      </c>
      <c r="AE26" s="98">
        <v>11710.473249999999</v>
      </c>
      <c r="AF26" s="98">
        <v>13493.120699999999</v>
      </c>
      <c r="AG26" s="98">
        <v>17051.45335</v>
      </c>
      <c r="AH26" s="97">
        <v>16274.722449999999</v>
      </c>
      <c r="AI26" s="97">
        <v>15996.17281</v>
      </c>
      <c r="AJ26" s="97">
        <v>17644.42211</v>
      </c>
      <c r="AK26" s="97">
        <v>18552.136839999999</v>
      </c>
      <c r="AL26" s="97">
        <v>15659.28412</v>
      </c>
      <c r="AM26" s="97">
        <v>14937.282869999999</v>
      </c>
      <c r="AN26" s="97">
        <v>16232.15007</v>
      </c>
      <c r="AO26" s="97">
        <v>16328.533960000001</v>
      </c>
      <c r="AP26" s="97">
        <v>15473.828219999999</v>
      </c>
      <c r="AQ26" s="97">
        <v>13873.490239999999</v>
      </c>
      <c r="AR26" s="98">
        <v>1861.8135600000001</v>
      </c>
      <c r="AS26" s="98">
        <v>5633.6982200000002</v>
      </c>
      <c r="AT26" s="98">
        <v>5087.5695800000003</v>
      </c>
      <c r="AU26" s="98">
        <v>6252.25857</v>
      </c>
      <c r="AV26" s="98">
        <v>7632.28017</v>
      </c>
      <c r="AW26" s="98">
        <v>6510.4134599999998</v>
      </c>
      <c r="AX26" s="98">
        <v>3002.06432</v>
      </c>
      <c r="AY26" s="98">
        <v>1288.4348500000001</v>
      </c>
      <c r="AZ26" s="98">
        <v>844.20446000000004</v>
      </c>
      <c r="BA26" s="98">
        <v>9121.5878599999996</v>
      </c>
      <c r="BB26" s="76">
        <v>1726.3476599999999</v>
      </c>
      <c r="BC26" s="76">
        <v>5113.2647200000001</v>
      </c>
      <c r="BD26" s="76">
        <v>3747.5876400000002</v>
      </c>
      <c r="BE26" s="76">
        <v>5061.0270700000001</v>
      </c>
      <c r="BF26" s="76">
        <v>3847.2442700000001</v>
      </c>
      <c r="BG26" s="76">
        <v>6494.2666600000002</v>
      </c>
      <c r="BH26" s="76">
        <v>2828.8293199999998</v>
      </c>
      <c r="BI26" s="76">
        <v>1288.4348500000001</v>
      </c>
      <c r="BJ26" s="76">
        <v>520.30966000000001</v>
      </c>
      <c r="BK26" s="76">
        <v>8125.6960099999997</v>
      </c>
      <c r="BL26" s="76">
        <v>18136.53601</v>
      </c>
      <c r="BM26" s="76">
        <v>21629.871029999998</v>
      </c>
      <c r="BN26" s="76">
        <v>22731.991689999999</v>
      </c>
      <c r="BO26" s="76">
        <v>24804.395410000001</v>
      </c>
      <c r="BP26" s="76">
        <v>23291.564289999998</v>
      </c>
      <c r="BQ26" s="76">
        <v>21447.696329999999</v>
      </c>
      <c r="BR26" s="76">
        <v>19234.214390000001</v>
      </c>
      <c r="BS26" s="76">
        <v>17616.968809999998</v>
      </c>
      <c r="BT26" s="76">
        <v>16318.03268</v>
      </c>
      <c r="BU26" s="76">
        <v>22995.078099999999</v>
      </c>
      <c r="BV26" s="98">
        <v>11688.448270000001</v>
      </c>
      <c r="BW26" s="98">
        <v>18105.402890000001</v>
      </c>
      <c r="BX26" s="98">
        <v>17370.128379999998</v>
      </c>
      <c r="BY26" s="98">
        <v>15016.36069</v>
      </c>
      <c r="BZ26" s="98">
        <v>17719.247790000001</v>
      </c>
      <c r="CA26" s="98">
        <v>15803.492480000001</v>
      </c>
      <c r="CB26" s="98">
        <v>14418.31472</v>
      </c>
      <c r="CC26" s="98">
        <v>13175.48371</v>
      </c>
      <c r="CD26" s="98">
        <v>15185.306930000001</v>
      </c>
      <c r="CE26" s="98">
        <v>20073.851549999999</v>
      </c>
      <c r="CF26" s="76">
        <v>-3833.2447499999998</v>
      </c>
      <c r="CG26" s="76">
        <v>-2476.12014</v>
      </c>
      <c r="CH26" s="76">
        <v>556.72303000000102</v>
      </c>
      <c r="CI26" s="76">
        <v>-378.52780999999999</v>
      </c>
      <c r="CJ26" s="76">
        <v>-6315.1162100000001</v>
      </c>
      <c r="CK26" s="76">
        <v>-1349.0368900000001</v>
      </c>
      <c r="CL26" s="76">
        <v>-3143.6394300000002</v>
      </c>
      <c r="CM26" s="76">
        <v>-854.127719999997</v>
      </c>
      <c r="CN26" s="76">
        <v>-3534.9419499999999</v>
      </c>
      <c r="CO26" s="76">
        <v>-7220.8100199999999</v>
      </c>
      <c r="CP26" s="76">
        <v>4843.1032100000002</v>
      </c>
      <c r="CQ26" s="76">
        <v>8914.4501999999993</v>
      </c>
      <c r="CR26" s="76">
        <v>8128.1635200000001</v>
      </c>
      <c r="CS26" s="76">
        <v>5581.1638700000003</v>
      </c>
      <c r="CT26" s="76">
        <v>2410.3471500000001</v>
      </c>
      <c r="CU26" s="76">
        <v>6535.9481900000001</v>
      </c>
      <c r="CV26" s="76">
        <v>2841.2620200000001</v>
      </c>
      <c r="CW26" s="76">
        <v>4312.7522300000001</v>
      </c>
      <c r="CX26" s="76">
        <v>5060.1229000000003</v>
      </c>
      <c r="CY26" s="76">
        <v>9376.6000899999999</v>
      </c>
      <c r="CZ26" s="98">
        <v>4696</v>
      </c>
      <c r="DA26" s="98">
        <v>4616</v>
      </c>
      <c r="DB26" s="98">
        <v>4482</v>
      </c>
      <c r="DC26" s="98">
        <v>4305</v>
      </c>
      <c r="DD26" s="98">
        <v>4282</v>
      </c>
      <c r="DE26" s="98">
        <v>4210</v>
      </c>
      <c r="DF26" s="98">
        <v>4129</v>
      </c>
      <c r="DG26" s="98">
        <v>4090</v>
      </c>
      <c r="DH26" s="98">
        <v>4030</v>
      </c>
      <c r="DI26" s="98">
        <v>3808</v>
      </c>
      <c r="DJ26" s="76">
        <v>-4086.2883400000001</v>
      </c>
      <c r="DK26" s="76">
        <v>756.97598000000005</v>
      </c>
      <c r="DL26" s="76">
        <v>2475.4058</v>
      </c>
      <c r="DM26" s="76">
        <v>3178.1130699999999</v>
      </c>
      <c r="DN26" s="76">
        <v>-4111.7607900000003</v>
      </c>
      <c r="DO26" s="76">
        <v>3607.3543199999999</v>
      </c>
      <c r="DP26" s="76">
        <v>-1485.29856</v>
      </c>
      <c r="DQ26" s="76">
        <v>-741.72176999999999</v>
      </c>
      <c r="DR26" s="76">
        <v>-4303.4147400000002</v>
      </c>
      <c r="DS26" s="76">
        <v>-347.73777999999999</v>
      </c>
      <c r="DT26" s="76">
        <v>-69.84008</v>
      </c>
      <c r="DU26" s="76">
        <v>-31.174379999999999</v>
      </c>
      <c r="DV26" s="76">
        <v>-51.280369999999998</v>
      </c>
      <c r="DW26" s="76">
        <v>20.44173</v>
      </c>
      <c r="DX26" s="76">
        <v>60.162579999999998</v>
      </c>
      <c r="DY26" s="76">
        <v>44.091619999999999</v>
      </c>
      <c r="DZ26" s="76">
        <v>53.544879999999999</v>
      </c>
      <c r="EA26" s="76">
        <v>75.648740000000004</v>
      </c>
      <c r="EB26" s="76">
        <v>126.15176</v>
      </c>
      <c r="EC26" s="76">
        <v>147.93932000000001</v>
      </c>
      <c r="ED26" s="76">
        <v>5812.6360000000004</v>
      </c>
      <c r="EE26" s="76">
        <v>4356.28874</v>
      </c>
      <c r="EF26" s="76">
        <v>1272.18184</v>
      </c>
      <c r="EG26" s="76">
        <v>1882.914</v>
      </c>
      <c r="EH26" s="76">
        <v>7959.0050600000004</v>
      </c>
      <c r="EI26" s="76">
        <v>2886.9123399999999</v>
      </c>
      <c r="EJ26" s="76">
        <v>4314.12788</v>
      </c>
      <c r="EK26" s="76">
        <v>2030.15662</v>
      </c>
      <c r="EL26" s="76">
        <v>4823.7244000000001</v>
      </c>
      <c r="EM26" s="76">
        <v>8473.4337899999991</v>
      </c>
      <c r="EN26" s="98">
        <v>6845.3450599999996</v>
      </c>
      <c r="EO26" s="98">
        <v>9190.9526900000001</v>
      </c>
      <c r="EP26" s="98">
        <v>9241.96486</v>
      </c>
      <c r="EQ26" s="98">
        <v>9435.1968199999992</v>
      </c>
      <c r="ER26" s="98">
        <v>15308.90064</v>
      </c>
      <c r="ES26" s="98">
        <v>9267.5442899999998</v>
      </c>
      <c r="ET26" s="98">
        <v>11577.0527</v>
      </c>
      <c r="EU26" s="98">
        <v>8862.7314800000004</v>
      </c>
      <c r="EV26" s="98">
        <v>10125.18403</v>
      </c>
      <c r="EW26" s="98">
        <v>10697.251459999999</v>
      </c>
      <c r="EX26" s="98">
        <v>22087358</v>
      </c>
      <c r="EY26" s="98">
        <v>20352462</v>
      </c>
      <c r="EZ26" s="98">
        <v>18916604</v>
      </c>
      <c r="FA26" s="98">
        <v>20435051</v>
      </c>
      <c r="FB26" s="98">
        <v>23618289</v>
      </c>
      <c r="FC26" s="98">
        <v>17824195</v>
      </c>
      <c r="FD26" s="98">
        <v>20546278</v>
      </c>
      <c r="FE26" s="98">
        <v>18358691</v>
      </c>
      <c r="FF26" s="98">
        <v>20297553</v>
      </c>
      <c r="FG26" s="103">
        <v>22346924</v>
      </c>
      <c r="FH26" s="76">
        <v>135.4659</v>
      </c>
      <c r="FI26" s="76">
        <v>520.43349999999998</v>
      </c>
      <c r="FJ26" s="76">
        <v>1339.9819399999999</v>
      </c>
      <c r="FK26" s="76">
        <v>1191.2315000000001</v>
      </c>
      <c r="FL26" s="76">
        <v>3785.0358999999999</v>
      </c>
      <c r="FM26" s="76">
        <v>16.146799999999999</v>
      </c>
      <c r="FN26" s="76">
        <v>173.23500000000001</v>
      </c>
      <c r="FO26" s="76">
        <v>0</v>
      </c>
      <c r="FP26" s="76">
        <v>323.89479999999998</v>
      </c>
      <c r="FQ26" s="77">
        <v>995.89184999999998</v>
      </c>
    </row>
    <row r="27" spans="1:173" x14ac:dyDescent="0.25">
      <c r="A27" s="96" t="s">
        <v>391</v>
      </c>
      <c r="B27" s="96">
        <v>5744</v>
      </c>
      <c r="C27" s="96"/>
      <c r="D27" s="76">
        <v>250.52669</v>
      </c>
      <c r="E27" s="76">
        <v>279.91564</v>
      </c>
      <c r="F27" s="76">
        <v>287.36536999999998</v>
      </c>
      <c r="G27" s="76">
        <v>302.31313</v>
      </c>
      <c r="H27" s="76">
        <v>228.80527000000001</v>
      </c>
      <c r="I27" s="76">
        <v>242.82417000000001</v>
      </c>
      <c r="J27" s="76">
        <v>718.23978</v>
      </c>
      <c r="K27" s="76">
        <v>307.88002</v>
      </c>
      <c r="L27" s="76">
        <v>1161.9767300000001</v>
      </c>
      <c r="M27" s="76">
        <v>687.42828999999995</v>
      </c>
      <c r="N27" s="97">
        <v>6649.6564099999996</v>
      </c>
      <c r="O27" s="97">
        <v>6674.1822300000003</v>
      </c>
      <c r="P27" s="97">
        <v>5882.1253500000003</v>
      </c>
      <c r="Q27" s="97">
        <v>6881.9929099999999</v>
      </c>
      <c r="R27" s="97">
        <v>6785.7831399999995</v>
      </c>
      <c r="S27" s="97">
        <v>6563.7668800000001</v>
      </c>
      <c r="T27" s="97">
        <v>7215.77016</v>
      </c>
      <c r="U27" s="97">
        <v>8142.7372400000004</v>
      </c>
      <c r="V27" s="97">
        <v>8482.3269500000006</v>
      </c>
      <c r="W27" s="97">
        <v>7642.5623599999999</v>
      </c>
      <c r="X27" s="98">
        <v>4746.8449000000001</v>
      </c>
      <c r="Y27" s="98">
        <v>6087.6832000000004</v>
      </c>
      <c r="Z27" s="98">
        <v>6338.7270500000004</v>
      </c>
      <c r="AA27" s="98">
        <v>7691.69175</v>
      </c>
      <c r="AB27" s="98">
        <v>7763.4</v>
      </c>
      <c r="AC27" s="98">
        <v>5895.2</v>
      </c>
      <c r="AD27" s="98">
        <v>6027</v>
      </c>
      <c r="AE27" s="98">
        <v>6478.8</v>
      </c>
      <c r="AF27" s="98">
        <v>6307.1</v>
      </c>
      <c r="AG27" s="98">
        <v>4771.8999999999996</v>
      </c>
      <c r="AH27" s="97">
        <v>6405.4364100000003</v>
      </c>
      <c r="AI27" s="97">
        <v>6405.3522300000004</v>
      </c>
      <c r="AJ27" s="97">
        <v>5595.4703499999996</v>
      </c>
      <c r="AK27" s="97">
        <v>6594.4929099999999</v>
      </c>
      <c r="AL27" s="97">
        <v>6574.9831400000003</v>
      </c>
      <c r="AM27" s="97">
        <v>6334.9968799999997</v>
      </c>
      <c r="AN27" s="97">
        <v>6543.1201600000004</v>
      </c>
      <c r="AO27" s="97">
        <v>7906.6073399999996</v>
      </c>
      <c r="AP27" s="97">
        <v>7395.8438999999998</v>
      </c>
      <c r="AQ27" s="97">
        <v>7034.1239599999999</v>
      </c>
      <c r="AR27" s="98">
        <v>550.58479</v>
      </c>
      <c r="AS27" s="98">
        <v>692.98442</v>
      </c>
      <c r="AT27" s="98">
        <v>405.78471999999999</v>
      </c>
      <c r="AU27" s="98">
        <v>2056.0053499999999</v>
      </c>
      <c r="AV27" s="98">
        <v>2125.3020099999999</v>
      </c>
      <c r="AW27" s="98">
        <v>985.87792000000002</v>
      </c>
      <c r="AX27" s="98">
        <v>1377.6665</v>
      </c>
      <c r="AY27" s="98">
        <v>1476.4219399999999</v>
      </c>
      <c r="AZ27" s="98">
        <v>2056.8183399999998</v>
      </c>
      <c r="BA27" s="98">
        <v>1397.89573</v>
      </c>
      <c r="BB27" s="76">
        <v>106.97284000000001</v>
      </c>
      <c r="BC27" s="76">
        <v>692.98442</v>
      </c>
      <c r="BD27" s="76">
        <v>323.27582000000001</v>
      </c>
      <c r="BE27" s="76">
        <v>2031.7408499999999</v>
      </c>
      <c r="BF27" s="76">
        <v>2046.95201</v>
      </c>
      <c r="BG27" s="76">
        <v>667.57207000000005</v>
      </c>
      <c r="BH27" s="76">
        <v>1304.2345</v>
      </c>
      <c r="BI27" s="76">
        <v>1067.36834</v>
      </c>
      <c r="BJ27" s="76">
        <v>1974.6285800000001</v>
      </c>
      <c r="BK27" s="76">
        <v>1340.01773</v>
      </c>
      <c r="BL27" s="76">
        <v>6956.0212000000001</v>
      </c>
      <c r="BM27" s="76">
        <v>7098.3366500000002</v>
      </c>
      <c r="BN27" s="76">
        <v>6001.2550700000002</v>
      </c>
      <c r="BO27" s="76">
        <v>8650.4982600000003</v>
      </c>
      <c r="BP27" s="76">
        <v>8700.2851499999997</v>
      </c>
      <c r="BQ27" s="76">
        <v>7320.8747999999996</v>
      </c>
      <c r="BR27" s="76">
        <v>7920.7866599999998</v>
      </c>
      <c r="BS27" s="76">
        <v>9383.0292800000007</v>
      </c>
      <c r="BT27" s="76">
        <v>9452.6622399999997</v>
      </c>
      <c r="BU27" s="76">
        <v>8432.0196899999992</v>
      </c>
      <c r="BV27" s="98">
        <v>5848.2044900000001</v>
      </c>
      <c r="BW27" s="98">
        <v>6635.0418499999996</v>
      </c>
      <c r="BX27" s="98">
        <v>7022.5035099999996</v>
      </c>
      <c r="BY27" s="98">
        <v>8862.7669700000006</v>
      </c>
      <c r="BZ27" s="98">
        <v>8013.30134</v>
      </c>
      <c r="CA27" s="98">
        <v>6902.2628400000003</v>
      </c>
      <c r="CB27" s="98">
        <v>6583.9490500000002</v>
      </c>
      <c r="CC27" s="98">
        <v>7039.6019399999996</v>
      </c>
      <c r="CD27" s="98">
        <v>7671.1427400000002</v>
      </c>
      <c r="CE27" s="98">
        <v>5083.08194</v>
      </c>
      <c r="CF27" s="76">
        <v>-839.36522000000105</v>
      </c>
      <c r="CG27" s="76">
        <v>-983.21942999999999</v>
      </c>
      <c r="CH27" s="76">
        <v>-227.15602999999999</v>
      </c>
      <c r="CI27" s="76">
        <v>-864.80879000000004</v>
      </c>
      <c r="CJ27" s="76">
        <v>-441.59777000000003</v>
      </c>
      <c r="CK27" s="76">
        <v>-614.74361999999996</v>
      </c>
      <c r="CL27" s="76">
        <v>-784.75166999999999</v>
      </c>
      <c r="CM27" s="76">
        <v>-238.73517000000001</v>
      </c>
      <c r="CN27" s="76">
        <v>-634.42461000000003</v>
      </c>
      <c r="CO27" s="76">
        <v>-541.47766999999999</v>
      </c>
      <c r="CP27" s="76">
        <v>930.03575000000001</v>
      </c>
      <c r="CQ27" s="76">
        <v>1907.7264299999999</v>
      </c>
      <c r="CR27" s="76">
        <v>2468.0352800000001</v>
      </c>
      <c r="CS27" s="76">
        <v>2659.7351899999999</v>
      </c>
      <c r="CT27" s="76">
        <v>1781.44778</v>
      </c>
      <c r="CU27" s="76">
        <v>386.89353999999997</v>
      </c>
      <c r="CV27" s="76">
        <v>562.83509000000004</v>
      </c>
      <c r="CW27" s="76">
        <v>716.00225999999998</v>
      </c>
      <c r="CX27" s="76">
        <v>147.99898999999999</v>
      </c>
      <c r="CY27" s="76">
        <v>-111.02663</v>
      </c>
      <c r="CZ27" s="98">
        <v>1152</v>
      </c>
      <c r="DA27" s="98">
        <v>1173</v>
      </c>
      <c r="DB27" s="98">
        <v>1143</v>
      </c>
      <c r="DC27" s="98">
        <v>1108</v>
      </c>
      <c r="DD27" s="98">
        <v>1075</v>
      </c>
      <c r="DE27" s="98">
        <v>1095</v>
      </c>
      <c r="DF27" s="98">
        <v>1101</v>
      </c>
      <c r="DG27" s="98">
        <v>1069</v>
      </c>
      <c r="DH27" s="98">
        <v>1037</v>
      </c>
      <c r="DI27" s="98">
        <v>974</v>
      </c>
      <c r="DJ27" s="76">
        <v>-976.61238000000003</v>
      </c>
      <c r="DK27" s="76">
        <v>-559.06501000000003</v>
      </c>
      <c r="DL27" s="76">
        <v>-190.53521000000001</v>
      </c>
      <c r="DM27" s="76">
        <v>879.43205999999998</v>
      </c>
      <c r="DN27" s="76">
        <v>1394.5542399999999</v>
      </c>
      <c r="DO27" s="76">
        <v>-175.94155000000001</v>
      </c>
      <c r="DP27" s="76">
        <v>-153.16717</v>
      </c>
      <c r="DQ27" s="76">
        <v>592.50327000000004</v>
      </c>
      <c r="DR27" s="76">
        <v>253.72092000000001</v>
      </c>
      <c r="DS27" s="76">
        <v>190.10166000000001</v>
      </c>
      <c r="DT27" s="76">
        <v>6.3066899999999997</v>
      </c>
      <c r="DU27" s="76">
        <v>11.08564</v>
      </c>
      <c r="DV27" s="76">
        <v>0.71036999999999995</v>
      </c>
      <c r="DW27" s="76">
        <v>14.813129999999999</v>
      </c>
      <c r="DX27" s="76">
        <v>18.005269999999999</v>
      </c>
      <c r="DY27" s="76">
        <v>14.054169999999999</v>
      </c>
      <c r="DZ27" s="76">
        <v>45.589779999999998</v>
      </c>
      <c r="EA27" s="76">
        <v>71.750020000000006</v>
      </c>
      <c r="EB27" s="76">
        <v>75.493729999999999</v>
      </c>
      <c r="EC27" s="76">
        <v>78.990290000000002</v>
      </c>
      <c r="ED27" s="76">
        <v>1083.5852199999999</v>
      </c>
      <c r="EE27" s="76">
        <v>1252.04943</v>
      </c>
      <c r="EF27" s="76">
        <v>513.81103000000098</v>
      </c>
      <c r="EG27" s="76">
        <v>1152.30879</v>
      </c>
      <c r="EH27" s="76">
        <v>652.39777000000004</v>
      </c>
      <c r="EI27" s="76">
        <v>843.51362000000097</v>
      </c>
      <c r="EJ27" s="76">
        <v>1457.40167</v>
      </c>
      <c r="EK27" s="76">
        <v>474.86507000000103</v>
      </c>
      <c r="EL27" s="76">
        <v>1720.9076600000001</v>
      </c>
      <c r="EM27" s="76">
        <v>1149.91607</v>
      </c>
      <c r="EN27" s="98">
        <v>4918.1687400000001</v>
      </c>
      <c r="EO27" s="98">
        <v>4727.3154199999999</v>
      </c>
      <c r="EP27" s="98">
        <v>4554.4682300000004</v>
      </c>
      <c r="EQ27" s="98">
        <v>6203.0317800000003</v>
      </c>
      <c r="ER27" s="98">
        <v>6231.8535599999996</v>
      </c>
      <c r="ES27" s="98">
        <v>6515.3693000000003</v>
      </c>
      <c r="ET27" s="98">
        <v>6021.1139599999997</v>
      </c>
      <c r="EU27" s="98">
        <v>6323.5996800000003</v>
      </c>
      <c r="EV27" s="98">
        <v>7523.1437500000002</v>
      </c>
      <c r="EW27" s="98">
        <v>5194.1085700000003</v>
      </c>
      <c r="EX27" s="98">
        <v>7489022</v>
      </c>
      <c r="EY27" s="98">
        <v>7657402</v>
      </c>
      <c r="EZ27" s="98">
        <v>6109281</v>
      </c>
      <c r="FA27" s="98">
        <v>7746802</v>
      </c>
      <c r="FB27" s="98">
        <v>7227381</v>
      </c>
      <c r="FC27" s="98">
        <v>7178511</v>
      </c>
      <c r="FD27" s="98">
        <v>8000522</v>
      </c>
      <c r="FE27" s="98">
        <v>8381472</v>
      </c>
      <c r="FF27" s="98">
        <v>9116752</v>
      </c>
      <c r="FG27" s="103">
        <v>8184040</v>
      </c>
      <c r="FH27" s="76">
        <v>443.61194999999998</v>
      </c>
      <c r="FI27" s="76">
        <v>0</v>
      </c>
      <c r="FJ27" s="76">
        <v>82.508899999999997</v>
      </c>
      <c r="FK27" s="76">
        <v>24.264500000000002</v>
      </c>
      <c r="FL27" s="76">
        <v>78.349999999999994</v>
      </c>
      <c r="FM27" s="76">
        <v>318.30585000000002</v>
      </c>
      <c r="FN27" s="76">
        <v>73.432000000000002</v>
      </c>
      <c r="FO27" s="76">
        <v>409.05360000000002</v>
      </c>
      <c r="FP27" s="76">
        <v>82.189760000000007</v>
      </c>
      <c r="FQ27" s="77">
        <v>57.878</v>
      </c>
    </row>
    <row r="28" spans="1:173" x14ac:dyDescent="0.25">
      <c r="A28" s="96" t="s">
        <v>390</v>
      </c>
      <c r="B28" s="96">
        <v>5423</v>
      </c>
      <c r="C28" s="96"/>
      <c r="D28" s="76">
        <v>198.58698000000001</v>
      </c>
      <c r="E28" s="76">
        <v>242.08533</v>
      </c>
      <c r="F28" s="76">
        <v>233.72766999999999</v>
      </c>
      <c r="G28" s="76">
        <v>274.2303</v>
      </c>
      <c r="H28" s="76">
        <v>269.55594000000002</v>
      </c>
      <c r="I28" s="76">
        <v>266.21658000000002</v>
      </c>
      <c r="J28" s="76">
        <v>271.79291000000001</v>
      </c>
      <c r="K28" s="76">
        <v>278.89438000000001</v>
      </c>
      <c r="L28" s="76">
        <v>263.22444000000002</v>
      </c>
      <c r="M28" s="76">
        <v>147.13955000000001</v>
      </c>
      <c r="N28" s="97">
        <v>2553.4971999999998</v>
      </c>
      <c r="O28" s="97">
        <v>2365.5141400000002</v>
      </c>
      <c r="P28" s="97">
        <v>2687.1489900000001</v>
      </c>
      <c r="Q28" s="97">
        <v>2569.27151</v>
      </c>
      <c r="R28" s="97">
        <v>2404.0044899999998</v>
      </c>
      <c r="S28" s="97">
        <v>2357.2414199999998</v>
      </c>
      <c r="T28" s="97">
        <v>2715.8851199999999</v>
      </c>
      <c r="U28" s="97">
        <v>2334.5497700000001</v>
      </c>
      <c r="V28" s="97">
        <v>2280.33464</v>
      </c>
      <c r="W28" s="97">
        <v>2290.05242</v>
      </c>
      <c r="X28" s="98">
        <v>5457.05476</v>
      </c>
      <c r="Y28" s="98">
        <v>5727.8490700000002</v>
      </c>
      <c r="Z28" s="98">
        <v>6082.7740199999998</v>
      </c>
      <c r="AA28" s="98">
        <v>6987.3244299999997</v>
      </c>
      <c r="AB28" s="98">
        <v>7398.5172700000003</v>
      </c>
      <c r="AC28" s="98">
        <v>7575.8822799999998</v>
      </c>
      <c r="AD28" s="98">
        <v>7422.6091800000004</v>
      </c>
      <c r="AE28" s="98">
        <v>7527.1770800000004</v>
      </c>
      <c r="AF28" s="98">
        <v>7477.1041800000003</v>
      </c>
      <c r="AG28" s="98">
        <v>5878.7336299999997</v>
      </c>
      <c r="AH28" s="97">
        <v>2395.0472</v>
      </c>
      <c r="AI28" s="97">
        <v>2203.7328900000002</v>
      </c>
      <c r="AJ28" s="97">
        <v>2527.8639899999998</v>
      </c>
      <c r="AK28" s="97">
        <v>2376.8545100000001</v>
      </c>
      <c r="AL28" s="97">
        <v>2220.5864900000001</v>
      </c>
      <c r="AM28" s="97">
        <v>2184.8234200000002</v>
      </c>
      <c r="AN28" s="97">
        <v>2549.56212</v>
      </c>
      <c r="AO28" s="97">
        <v>2171.0397699999999</v>
      </c>
      <c r="AP28" s="97">
        <v>2125.2946400000001</v>
      </c>
      <c r="AQ28" s="97">
        <v>2159.51242</v>
      </c>
      <c r="AR28" s="98">
        <v>0</v>
      </c>
      <c r="AS28" s="98">
        <v>71.351699999999994</v>
      </c>
      <c r="AT28" s="98">
        <v>24.371949999999998</v>
      </c>
      <c r="AU28" s="98">
        <v>20.267849999999999</v>
      </c>
      <c r="AV28" s="98">
        <v>21.765499999999999</v>
      </c>
      <c r="AW28" s="98">
        <v>114.91845000000001</v>
      </c>
      <c r="AX28" s="98">
        <v>78.501750000000001</v>
      </c>
      <c r="AY28" s="98">
        <v>24.2</v>
      </c>
      <c r="AZ28" s="98">
        <v>441.58190000000002</v>
      </c>
      <c r="BA28" s="98">
        <v>3100.326</v>
      </c>
      <c r="BB28" s="76">
        <v>0</v>
      </c>
      <c r="BC28" s="76">
        <v>71.351699999999994</v>
      </c>
      <c r="BD28" s="76">
        <v>-682.32759999999996</v>
      </c>
      <c r="BE28" s="76">
        <v>16.364850000000001</v>
      </c>
      <c r="BF28" s="76">
        <v>14.306800000000001</v>
      </c>
      <c r="BG28" s="76">
        <v>94.998450000000005</v>
      </c>
      <c r="BH28" s="76">
        <v>78.501750000000001</v>
      </c>
      <c r="BI28" s="76">
        <v>24.2</v>
      </c>
      <c r="BJ28" s="76">
        <v>346.84620000000001</v>
      </c>
      <c r="BK28" s="76">
        <v>1078.87925</v>
      </c>
      <c r="BL28" s="76">
        <v>2395.0472</v>
      </c>
      <c r="BM28" s="76">
        <v>2275.0845899999999</v>
      </c>
      <c r="BN28" s="76">
        <v>2552.23594</v>
      </c>
      <c r="BO28" s="76">
        <v>2397.1223599999998</v>
      </c>
      <c r="BP28" s="76">
        <v>2242.3519900000001</v>
      </c>
      <c r="BQ28" s="76">
        <v>2299.7418699999998</v>
      </c>
      <c r="BR28" s="76">
        <v>2628.06387</v>
      </c>
      <c r="BS28" s="76">
        <v>2195.2397700000001</v>
      </c>
      <c r="BT28" s="76">
        <v>2566.8765400000002</v>
      </c>
      <c r="BU28" s="76">
        <v>5259.83842</v>
      </c>
      <c r="BV28" s="98">
        <v>5689.5587400000004</v>
      </c>
      <c r="BW28" s="98">
        <v>5980.3802299999998</v>
      </c>
      <c r="BX28" s="98">
        <v>6393.7143400000004</v>
      </c>
      <c r="BY28" s="98">
        <v>7174.6753200000003</v>
      </c>
      <c r="BZ28" s="98">
        <v>7689.3924200000001</v>
      </c>
      <c r="CA28" s="98">
        <v>7872.1051600000001</v>
      </c>
      <c r="CB28" s="98">
        <v>7858.5989900000004</v>
      </c>
      <c r="CC28" s="98">
        <v>7737.7458900000001</v>
      </c>
      <c r="CD28" s="98">
        <v>7741.3660200000004</v>
      </c>
      <c r="CE28" s="98">
        <v>6204.2743300000002</v>
      </c>
      <c r="CF28" s="76">
        <v>-363.90877999999998</v>
      </c>
      <c r="CG28" s="76">
        <v>-137.97138000000001</v>
      </c>
      <c r="CH28" s="76">
        <v>-27.590219999999999</v>
      </c>
      <c r="CI28" s="76">
        <v>-252.46503999999999</v>
      </c>
      <c r="CJ28" s="76">
        <v>-61.433190000000202</v>
      </c>
      <c r="CK28" s="76">
        <v>-180.17212000000001</v>
      </c>
      <c r="CL28" s="76">
        <v>443.45071999999999</v>
      </c>
      <c r="CM28" s="76">
        <v>-292.58443999999997</v>
      </c>
      <c r="CN28" s="76">
        <v>40.560449999999904</v>
      </c>
      <c r="CO28" s="76">
        <v>86.226070000000206</v>
      </c>
      <c r="CP28" s="76">
        <v>-550.81596000000002</v>
      </c>
      <c r="CQ28" s="76">
        <v>-28.457180000000001</v>
      </c>
      <c r="CR28" s="76">
        <v>319.94375000000002</v>
      </c>
      <c r="CS28" s="76">
        <v>1159.4769799999999</v>
      </c>
      <c r="CT28" s="76">
        <v>1787.9670100000001</v>
      </c>
      <c r="CU28" s="76">
        <v>2124.6564100000001</v>
      </c>
      <c r="CV28" s="76">
        <v>2083.3049799999999</v>
      </c>
      <c r="CW28" s="76">
        <v>1720.0484100000001</v>
      </c>
      <c r="CX28" s="76">
        <v>1146.7363499999999</v>
      </c>
      <c r="CY28" s="76">
        <v>894.32915000000003</v>
      </c>
      <c r="CZ28" s="98">
        <v>590</v>
      </c>
      <c r="DA28" s="98">
        <v>567</v>
      </c>
      <c r="DB28" s="98">
        <v>562</v>
      </c>
      <c r="DC28" s="98">
        <v>545</v>
      </c>
      <c r="DD28" s="98">
        <v>536</v>
      </c>
      <c r="DE28" s="98">
        <v>527</v>
      </c>
      <c r="DF28" s="98">
        <v>508</v>
      </c>
      <c r="DG28" s="98">
        <v>509</v>
      </c>
      <c r="DH28" s="98">
        <v>507</v>
      </c>
      <c r="DI28" s="98">
        <v>488</v>
      </c>
      <c r="DJ28" s="76">
        <v>-522.35878000000002</v>
      </c>
      <c r="DK28" s="76">
        <v>-228.40092999999999</v>
      </c>
      <c r="DL28" s="76">
        <v>-869.20281999999997</v>
      </c>
      <c r="DM28" s="76">
        <v>-428.51719000000003</v>
      </c>
      <c r="DN28" s="76">
        <v>-230.54438999999999</v>
      </c>
      <c r="DO28" s="76">
        <v>-257.59167000000002</v>
      </c>
      <c r="DP28" s="76">
        <v>355.62947000000003</v>
      </c>
      <c r="DQ28" s="76">
        <v>-431.89443999999997</v>
      </c>
      <c r="DR28" s="76">
        <v>232.36664999999999</v>
      </c>
      <c r="DS28" s="76">
        <v>1034.5653199999999</v>
      </c>
      <c r="DT28" s="76">
        <v>40.136980000000001</v>
      </c>
      <c r="DU28" s="76">
        <v>80.304329999999993</v>
      </c>
      <c r="DV28" s="76">
        <v>74.442670000000007</v>
      </c>
      <c r="DW28" s="76">
        <v>81.813299999999998</v>
      </c>
      <c r="DX28" s="76">
        <v>86.13794</v>
      </c>
      <c r="DY28" s="76">
        <v>93.798580000000001</v>
      </c>
      <c r="DZ28" s="76">
        <v>105.46991</v>
      </c>
      <c r="EA28" s="76">
        <v>115.38437999999999</v>
      </c>
      <c r="EB28" s="76">
        <v>108.18444</v>
      </c>
      <c r="EC28" s="76">
        <v>16.599550000000001</v>
      </c>
      <c r="ED28" s="76">
        <v>522.35878000000002</v>
      </c>
      <c r="EE28" s="76">
        <v>299.75263000000001</v>
      </c>
      <c r="EF28" s="76">
        <v>186.87522000000001</v>
      </c>
      <c r="EG28" s="76">
        <v>444.88204000000002</v>
      </c>
      <c r="EH28" s="76">
        <v>244.85119</v>
      </c>
      <c r="EI28" s="76">
        <v>352.59012000000001</v>
      </c>
      <c r="EJ28" s="76">
        <v>-277.12772000000001</v>
      </c>
      <c r="EK28" s="76">
        <v>456.09444000000002</v>
      </c>
      <c r="EL28" s="76">
        <v>114.47955</v>
      </c>
      <c r="EM28" s="76">
        <v>44.3139299999998</v>
      </c>
      <c r="EN28" s="98">
        <v>6240.3747000000003</v>
      </c>
      <c r="EO28" s="98">
        <v>6008.8374100000001</v>
      </c>
      <c r="EP28" s="98">
        <v>6073.7705900000001</v>
      </c>
      <c r="EQ28" s="98">
        <v>6015.1983399999999</v>
      </c>
      <c r="ER28" s="98">
        <v>5901.4254099999998</v>
      </c>
      <c r="ES28" s="98">
        <v>5747.4487499999996</v>
      </c>
      <c r="ET28" s="98">
        <v>5775.2940099999996</v>
      </c>
      <c r="EU28" s="98">
        <v>6017.6974799999998</v>
      </c>
      <c r="EV28" s="98">
        <v>6594.6296700000003</v>
      </c>
      <c r="EW28" s="98">
        <v>5309.9451799999997</v>
      </c>
      <c r="EX28" s="98">
        <v>2917406</v>
      </c>
      <c r="EY28" s="98">
        <v>2503486</v>
      </c>
      <c r="EZ28" s="98">
        <v>2714739</v>
      </c>
      <c r="FA28" s="98">
        <v>2821737</v>
      </c>
      <c r="FB28" s="98">
        <v>2465438</v>
      </c>
      <c r="FC28" s="98">
        <v>2537414</v>
      </c>
      <c r="FD28" s="98">
        <v>2272434</v>
      </c>
      <c r="FE28" s="98">
        <v>2627134</v>
      </c>
      <c r="FF28" s="98">
        <v>2239774</v>
      </c>
      <c r="FG28" s="103">
        <v>2203826</v>
      </c>
      <c r="FH28" s="76">
        <v>0</v>
      </c>
      <c r="FI28" s="76">
        <v>0</v>
      </c>
      <c r="FJ28" s="76">
        <v>706.69955000000004</v>
      </c>
      <c r="FK28" s="76">
        <v>3.903</v>
      </c>
      <c r="FL28" s="76">
        <v>7.4587000000000003</v>
      </c>
      <c r="FM28" s="76">
        <v>19.920000000000002</v>
      </c>
      <c r="FN28" s="76">
        <v>0</v>
      </c>
      <c r="FO28" s="76">
        <v>0</v>
      </c>
      <c r="FP28" s="76">
        <v>94.735699999999994</v>
      </c>
      <c r="FQ28" s="77">
        <v>2021.4467500000001</v>
      </c>
    </row>
    <row r="29" spans="1:173" x14ac:dyDescent="0.25">
      <c r="A29" s="96" t="s">
        <v>389</v>
      </c>
      <c r="B29" s="96">
        <v>5703</v>
      </c>
      <c r="C29" s="96"/>
      <c r="D29" s="76">
        <v>869.72197000000006</v>
      </c>
      <c r="E29" s="76">
        <v>933.38217999999995</v>
      </c>
      <c r="F29" s="76">
        <v>862.99102000000005</v>
      </c>
      <c r="G29" s="76">
        <v>864.92250000000001</v>
      </c>
      <c r="H29" s="76">
        <v>901.33590000000004</v>
      </c>
      <c r="I29" s="76">
        <v>898.05033000000003</v>
      </c>
      <c r="J29" s="76">
        <v>784.53674999999998</v>
      </c>
      <c r="K29" s="76">
        <v>733.87282000000005</v>
      </c>
      <c r="L29" s="76">
        <v>719.40845000000002</v>
      </c>
      <c r="M29" s="76">
        <v>664.01286000000005</v>
      </c>
      <c r="N29" s="97">
        <v>8199.0734599999996</v>
      </c>
      <c r="O29" s="97">
        <v>8495.8264400000007</v>
      </c>
      <c r="P29" s="97">
        <v>7335.4554799999996</v>
      </c>
      <c r="Q29" s="97">
        <v>7567.7589900000003</v>
      </c>
      <c r="R29" s="97">
        <v>6604.0351700000001</v>
      </c>
      <c r="S29" s="97">
        <v>6303.9746800000003</v>
      </c>
      <c r="T29" s="97">
        <v>6190.9570199999998</v>
      </c>
      <c r="U29" s="97">
        <v>7325.0978999999998</v>
      </c>
      <c r="V29" s="97">
        <v>8022.5203499999998</v>
      </c>
      <c r="W29" s="97">
        <v>7741.9000100000003</v>
      </c>
      <c r="X29" s="98">
        <v>15079.87753</v>
      </c>
      <c r="Y29" s="98">
        <v>15525.567499999999</v>
      </c>
      <c r="Z29" s="98">
        <v>14214.1175</v>
      </c>
      <c r="AA29" s="98">
        <v>14702.414199999999</v>
      </c>
      <c r="AB29" s="98">
        <v>15505.168600000001</v>
      </c>
      <c r="AC29" s="98">
        <v>15737.027700000001</v>
      </c>
      <c r="AD29" s="98">
        <v>15805.2675</v>
      </c>
      <c r="AE29" s="98">
        <v>15995.994350000001</v>
      </c>
      <c r="AF29" s="98">
        <v>16422.3</v>
      </c>
      <c r="AG29" s="98">
        <v>13355.7469</v>
      </c>
      <c r="AH29" s="97">
        <v>7608.9784600000003</v>
      </c>
      <c r="AI29" s="97">
        <v>7857.3214399999997</v>
      </c>
      <c r="AJ29" s="97">
        <v>6772.94308</v>
      </c>
      <c r="AK29" s="97">
        <v>7011.8639899999998</v>
      </c>
      <c r="AL29" s="97">
        <v>5983.9491699999999</v>
      </c>
      <c r="AM29" s="97">
        <v>5722.4122799999996</v>
      </c>
      <c r="AN29" s="97">
        <v>5691.4039199999997</v>
      </c>
      <c r="AO29" s="97">
        <v>6922.3528999999999</v>
      </c>
      <c r="AP29" s="97">
        <v>7613.7895500000004</v>
      </c>
      <c r="AQ29" s="97">
        <v>7335.19236</v>
      </c>
      <c r="AR29" s="98">
        <v>63.841909999999999</v>
      </c>
      <c r="AS29" s="98">
        <v>2438.4899500000001</v>
      </c>
      <c r="AT29" s="98">
        <v>104.87285</v>
      </c>
      <c r="AU29" s="98">
        <v>159.46764999999999</v>
      </c>
      <c r="AV29" s="98">
        <v>270.75040000000001</v>
      </c>
      <c r="AW29" s="98">
        <v>407.20314999999999</v>
      </c>
      <c r="AX29" s="98">
        <v>900.13559999999995</v>
      </c>
      <c r="AY29" s="98">
        <v>1571.7609</v>
      </c>
      <c r="AZ29" s="98">
        <v>2125.3741</v>
      </c>
      <c r="BA29" s="98">
        <v>1410.36025</v>
      </c>
      <c r="BB29" s="76">
        <v>55.195210000000003</v>
      </c>
      <c r="BC29" s="76">
        <v>2341.8905599999998</v>
      </c>
      <c r="BD29" s="76">
        <v>90.272850000000005</v>
      </c>
      <c r="BE29" s="76">
        <v>72.128249999999994</v>
      </c>
      <c r="BF29" s="76">
        <v>-33.486150000000002</v>
      </c>
      <c r="BG29" s="76">
        <v>407.20314999999999</v>
      </c>
      <c r="BH29" s="76">
        <v>900.13559999999995</v>
      </c>
      <c r="BI29" s="76">
        <v>1571.7609</v>
      </c>
      <c r="BJ29" s="76">
        <v>1950.8670999999999</v>
      </c>
      <c r="BK29" s="76">
        <v>1410.36025</v>
      </c>
      <c r="BL29" s="76">
        <v>7672.8203700000004</v>
      </c>
      <c r="BM29" s="76">
        <v>10295.811390000001</v>
      </c>
      <c r="BN29" s="76">
        <v>6877.8159299999998</v>
      </c>
      <c r="BO29" s="76">
        <v>7171.3316400000003</v>
      </c>
      <c r="BP29" s="76">
        <v>6254.6995699999998</v>
      </c>
      <c r="BQ29" s="76">
        <v>6129.6154299999998</v>
      </c>
      <c r="BR29" s="76">
        <v>6591.5395200000003</v>
      </c>
      <c r="BS29" s="76">
        <v>8494.1137999999992</v>
      </c>
      <c r="BT29" s="76">
        <v>9739.1636500000004</v>
      </c>
      <c r="BU29" s="76">
        <v>8745.5526100000006</v>
      </c>
      <c r="BV29" s="98">
        <v>16249.74308</v>
      </c>
      <c r="BW29" s="98">
        <v>17105.92324</v>
      </c>
      <c r="BX29" s="98">
        <v>15480.285</v>
      </c>
      <c r="BY29" s="98">
        <v>16329.650729999999</v>
      </c>
      <c r="BZ29" s="98">
        <v>17093.990570000002</v>
      </c>
      <c r="CA29" s="98">
        <v>17327.746029999998</v>
      </c>
      <c r="CB29" s="98">
        <v>18451.644049999999</v>
      </c>
      <c r="CC29" s="98">
        <v>18272.910100000001</v>
      </c>
      <c r="CD29" s="98">
        <v>17300.949059999999</v>
      </c>
      <c r="CE29" s="98">
        <v>14571.172629999999</v>
      </c>
      <c r="CF29" s="76">
        <v>-274.74020000000002</v>
      </c>
      <c r="CG29" s="76">
        <v>-100.57216</v>
      </c>
      <c r="CH29" s="76">
        <v>-371.04980000000103</v>
      </c>
      <c r="CI29" s="76">
        <v>250.53945999999999</v>
      </c>
      <c r="CJ29" s="76">
        <v>102.9221</v>
      </c>
      <c r="CK29" s="76">
        <v>-1071.0168200000001</v>
      </c>
      <c r="CL29" s="76">
        <v>33.123099999999802</v>
      </c>
      <c r="CM29" s="76">
        <v>353.09258999999997</v>
      </c>
      <c r="CN29" s="76">
        <v>767.05285000000003</v>
      </c>
      <c r="CO29" s="76">
        <v>101.8882</v>
      </c>
      <c r="CP29" s="76">
        <v>12787.080809999999</v>
      </c>
      <c r="CQ29" s="76">
        <v>13596.720799999999</v>
      </c>
      <c r="CR29" s="76">
        <v>11993.9074</v>
      </c>
      <c r="CS29" s="76">
        <v>12837.196749999999</v>
      </c>
      <c r="CT29" s="76">
        <v>13291.755440000001</v>
      </c>
      <c r="CU29" s="76">
        <v>13922.540489999999</v>
      </c>
      <c r="CV29" s="76">
        <v>15227.91656</v>
      </c>
      <c r="CW29" s="76">
        <v>14874.356959999999</v>
      </c>
      <c r="CX29" s="76">
        <v>13449.08497</v>
      </c>
      <c r="CY29" s="76">
        <v>11158.588019999999</v>
      </c>
      <c r="CZ29" s="98">
        <v>1478</v>
      </c>
      <c r="DA29" s="98">
        <v>1487</v>
      </c>
      <c r="DB29" s="98">
        <v>1475</v>
      </c>
      <c r="DC29" s="98">
        <v>1395</v>
      </c>
      <c r="DD29" s="98">
        <v>1347</v>
      </c>
      <c r="DE29" s="98">
        <v>1356</v>
      </c>
      <c r="DF29" s="98">
        <v>1311</v>
      </c>
      <c r="DG29" s="98">
        <v>1320</v>
      </c>
      <c r="DH29" s="98">
        <v>1318</v>
      </c>
      <c r="DI29" s="98">
        <v>1301</v>
      </c>
      <c r="DJ29" s="76">
        <v>-809.63999000000001</v>
      </c>
      <c r="DK29" s="76">
        <v>1602.8134</v>
      </c>
      <c r="DL29" s="76">
        <v>-843.28935000000001</v>
      </c>
      <c r="DM29" s="76">
        <v>-233.22729000000001</v>
      </c>
      <c r="DN29" s="76">
        <v>-550.65004999999996</v>
      </c>
      <c r="DO29" s="76">
        <v>-1245.37607</v>
      </c>
      <c r="DP29" s="76">
        <v>433.7056</v>
      </c>
      <c r="DQ29" s="76">
        <v>1522.1084900000001</v>
      </c>
      <c r="DR29" s="76">
        <v>2309.1891500000002</v>
      </c>
      <c r="DS29" s="76">
        <v>1105.5408</v>
      </c>
      <c r="DT29" s="76">
        <v>279.62696999999997</v>
      </c>
      <c r="DU29" s="76">
        <v>294.87718000000001</v>
      </c>
      <c r="DV29" s="76">
        <v>300.47901999999999</v>
      </c>
      <c r="DW29" s="76">
        <v>309.02749999999997</v>
      </c>
      <c r="DX29" s="76">
        <v>281.24990000000003</v>
      </c>
      <c r="DY29" s="76">
        <v>316.48833000000002</v>
      </c>
      <c r="DZ29" s="76">
        <v>284.98374999999999</v>
      </c>
      <c r="EA29" s="76">
        <v>331.12781999999999</v>
      </c>
      <c r="EB29" s="76">
        <v>310.67745000000002</v>
      </c>
      <c r="EC29" s="76">
        <v>257.30486000000002</v>
      </c>
      <c r="ED29" s="76">
        <v>864.83519999999999</v>
      </c>
      <c r="EE29" s="76">
        <v>739.07716000000096</v>
      </c>
      <c r="EF29" s="76">
        <v>933.56219999999996</v>
      </c>
      <c r="EG29" s="76">
        <v>305.35554000000002</v>
      </c>
      <c r="EH29" s="76">
        <v>517.16390000000001</v>
      </c>
      <c r="EI29" s="76">
        <v>1652.5792200000001</v>
      </c>
      <c r="EJ29" s="76">
        <v>466.43</v>
      </c>
      <c r="EK29" s="76">
        <v>49.652409999999698</v>
      </c>
      <c r="EL29" s="76">
        <v>-358.32205000000101</v>
      </c>
      <c r="EM29" s="76">
        <v>304.81945000000002</v>
      </c>
      <c r="EN29" s="98">
        <v>3462.6622699999998</v>
      </c>
      <c r="EO29" s="98">
        <v>3509.20244</v>
      </c>
      <c r="EP29" s="98">
        <v>3486.3775999999998</v>
      </c>
      <c r="EQ29" s="98">
        <v>3492.4539799999998</v>
      </c>
      <c r="ER29" s="98">
        <v>3802.23513</v>
      </c>
      <c r="ES29" s="98">
        <v>3405.2055399999999</v>
      </c>
      <c r="ET29" s="98">
        <v>3223.7274900000002</v>
      </c>
      <c r="EU29" s="98">
        <v>3398.55314</v>
      </c>
      <c r="EV29" s="98">
        <v>3851.86409</v>
      </c>
      <c r="EW29" s="98">
        <v>3412.5846099999999</v>
      </c>
      <c r="EX29" s="98">
        <v>8473814</v>
      </c>
      <c r="EY29" s="98">
        <v>8596399</v>
      </c>
      <c r="EZ29" s="98">
        <v>7706505</v>
      </c>
      <c r="FA29" s="98">
        <v>7317220</v>
      </c>
      <c r="FB29" s="98">
        <v>6501113</v>
      </c>
      <c r="FC29" s="98">
        <v>7374992</v>
      </c>
      <c r="FD29" s="98">
        <v>6157834</v>
      </c>
      <c r="FE29" s="98">
        <v>6972005</v>
      </c>
      <c r="FF29" s="98">
        <v>7255468</v>
      </c>
      <c r="FG29" s="103">
        <v>7640012</v>
      </c>
      <c r="FH29" s="76">
        <v>8.6466999999999992</v>
      </c>
      <c r="FI29" s="76">
        <v>96.59939</v>
      </c>
      <c r="FJ29" s="76">
        <v>14.6</v>
      </c>
      <c r="FK29" s="76">
        <v>87.339399999999998</v>
      </c>
      <c r="FL29" s="76">
        <v>304.23655000000002</v>
      </c>
      <c r="FM29" s="76">
        <v>0</v>
      </c>
      <c r="FN29" s="76">
        <v>0</v>
      </c>
      <c r="FO29" s="76">
        <v>0</v>
      </c>
      <c r="FP29" s="76">
        <v>174.50700000000001</v>
      </c>
      <c r="FQ29" s="77">
        <v>0</v>
      </c>
    </row>
    <row r="30" spans="1:173" x14ac:dyDescent="0.25">
      <c r="A30" s="96" t="s">
        <v>388</v>
      </c>
      <c r="B30" s="96">
        <v>5745</v>
      </c>
      <c r="C30" s="96"/>
      <c r="D30" s="76">
        <v>492.84719000000001</v>
      </c>
      <c r="E30" s="76">
        <v>500.43959000000001</v>
      </c>
      <c r="F30" s="76">
        <v>356.33622000000003</v>
      </c>
      <c r="G30" s="76">
        <v>345.50423999999998</v>
      </c>
      <c r="H30" s="76">
        <v>381.22980999999999</v>
      </c>
      <c r="I30" s="76">
        <v>534.47256000000004</v>
      </c>
      <c r="J30" s="76">
        <v>555.45182</v>
      </c>
      <c r="K30" s="76">
        <v>550.55406000000005</v>
      </c>
      <c r="L30" s="76">
        <v>562.54643999999996</v>
      </c>
      <c r="M30" s="76">
        <v>571.58811000000003</v>
      </c>
      <c r="N30" s="97">
        <v>6436.6336099999999</v>
      </c>
      <c r="O30" s="97">
        <v>6282.8363900000004</v>
      </c>
      <c r="P30" s="97">
        <v>4944.5187999999998</v>
      </c>
      <c r="Q30" s="97">
        <v>4826.3794799999996</v>
      </c>
      <c r="R30" s="97">
        <v>4965.1483500000004</v>
      </c>
      <c r="S30" s="97">
        <v>4961.1265800000001</v>
      </c>
      <c r="T30" s="97">
        <v>5107.9610199999997</v>
      </c>
      <c r="U30" s="97">
        <v>4844.0808699999998</v>
      </c>
      <c r="V30" s="97">
        <v>4872.9515899999997</v>
      </c>
      <c r="W30" s="97">
        <v>5114.5079299999998</v>
      </c>
      <c r="X30" s="98">
        <v>12342.55</v>
      </c>
      <c r="Y30" s="98">
        <v>10697.7904</v>
      </c>
      <c r="Z30" s="98">
        <v>10776.36788</v>
      </c>
      <c r="AA30" s="98">
        <v>7783.1066799999999</v>
      </c>
      <c r="AB30" s="98">
        <v>8068.2398499999999</v>
      </c>
      <c r="AC30" s="98">
        <v>5829.8566000000001</v>
      </c>
      <c r="AD30" s="98">
        <v>6030.2246999999998</v>
      </c>
      <c r="AE30" s="98">
        <v>6272.7898999999998</v>
      </c>
      <c r="AF30" s="98">
        <v>6920.299</v>
      </c>
      <c r="AG30" s="98">
        <v>6988.4303499999996</v>
      </c>
      <c r="AH30" s="97">
        <v>5972.5836099999997</v>
      </c>
      <c r="AI30" s="97">
        <v>5793.8958300000004</v>
      </c>
      <c r="AJ30" s="97">
        <v>4599.5087999999996</v>
      </c>
      <c r="AK30" s="97">
        <v>4497.1294799999996</v>
      </c>
      <c r="AL30" s="97">
        <v>4607.0963499999998</v>
      </c>
      <c r="AM30" s="97">
        <v>4455.14858</v>
      </c>
      <c r="AN30" s="97">
        <v>4589.33302</v>
      </c>
      <c r="AO30" s="97">
        <v>4334.7528700000003</v>
      </c>
      <c r="AP30" s="97">
        <v>4358.9235900000003</v>
      </c>
      <c r="AQ30" s="97">
        <v>4601.3799300000001</v>
      </c>
      <c r="AR30" s="98">
        <v>938.25058000000001</v>
      </c>
      <c r="AS30" s="98">
        <v>1622.6643200000001</v>
      </c>
      <c r="AT30" s="98">
        <v>2091.4757300000001</v>
      </c>
      <c r="AU30" s="98">
        <v>514.26134999999999</v>
      </c>
      <c r="AV30" s="98">
        <v>31.966699999999999</v>
      </c>
      <c r="AW30" s="98">
        <v>1021.016</v>
      </c>
      <c r="AX30" s="98">
        <v>339.18531000000002</v>
      </c>
      <c r="AY30" s="98">
        <v>88.177949999999996</v>
      </c>
      <c r="AZ30" s="98">
        <v>300.83460000000002</v>
      </c>
      <c r="BA30" s="98">
        <v>331.91385000000002</v>
      </c>
      <c r="BB30" s="76">
        <v>769.72288000000003</v>
      </c>
      <c r="BC30" s="76">
        <v>1622.6643200000001</v>
      </c>
      <c r="BD30" s="76">
        <v>1901.5776699999999</v>
      </c>
      <c r="BE30" s="76">
        <v>514.26134999999999</v>
      </c>
      <c r="BF30" s="76">
        <v>-120.47929999999999</v>
      </c>
      <c r="BG30" s="76">
        <v>921.01599999999996</v>
      </c>
      <c r="BH30" s="76">
        <v>267.53431</v>
      </c>
      <c r="BI30" s="76">
        <v>-152.82204999999999</v>
      </c>
      <c r="BJ30" s="76">
        <v>265.63459999999998</v>
      </c>
      <c r="BK30" s="76">
        <v>215.01384999999999</v>
      </c>
      <c r="BL30" s="76">
        <v>6910.8341899999996</v>
      </c>
      <c r="BM30" s="76">
        <v>7416.5601500000002</v>
      </c>
      <c r="BN30" s="76">
        <v>6690.9845299999997</v>
      </c>
      <c r="BO30" s="76">
        <v>5011.3908300000003</v>
      </c>
      <c r="BP30" s="76">
        <v>4639.0630499999997</v>
      </c>
      <c r="BQ30" s="76">
        <v>5476.1645799999997</v>
      </c>
      <c r="BR30" s="76">
        <v>4928.5183299999999</v>
      </c>
      <c r="BS30" s="76">
        <v>4422.9308199999996</v>
      </c>
      <c r="BT30" s="76">
        <v>4659.7581899999996</v>
      </c>
      <c r="BU30" s="76">
        <v>4933.29378</v>
      </c>
      <c r="BV30" s="98">
        <v>12736.253500000001</v>
      </c>
      <c r="BW30" s="98">
        <v>11421.9097</v>
      </c>
      <c r="BX30" s="98">
        <v>11631.224969999999</v>
      </c>
      <c r="BY30" s="98">
        <v>8706.2729299999992</v>
      </c>
      <c r="BZ30" s="98">
        <v>8772.4230900000002</v>
      </c>
      <c r="CA30" s="98">
        <v>6220.4754899999998</v>
      </c>
      <c r="CB30" s="98">
        <v>6556.7697799999996</v>
      </c>
      <c r="CC30" s="98">
        <v>6852.2654899999998</v>
      </c>
      <c r="CD30" s="98">
        <v>7793.8837400000002</v>
      </c>
      <c r="CE30" s="98">
        <v>7477.4361099999996</v>
      </c>
      <c r="CF30" s="76">
        <v>55.610029999999803</v>
      </c>
      <c r="CG30" s="76">
        <v>45.103310000000398</v>
      </c>
      <c r="CH30" s="76">
        <v>-222.49852999999999</v>
      </c>
      <c r="CI30" s="76">
        <v>-37.498400000000402</v>
      </c>
      <c r="CJ30" s="76">
        <v>-245.93651</v>
      </c>
      <c r="CK30" s="76">
        <v>-680.05056000000002</v>
      </c>
      <c r="CL30" s="76">
        <v>187.6559</v>
      </c>
      <c r="CM30" s="76">
        <v>-25.394720000000198</v>
      </c>
      <c r="CN30" s="76">
        <v>-235.14209</v>
      </c>
      <c r="CO30" s="76">
        <v>134.79648</v>
      </c>
      <c r="CP30" s="76">
        <v>5707.4510399999999</v>
      </c>
      <c r="CQ30" s="76">
        <v>5382.64923</v>
      </c>
      <c r="CR30" s="76">
        <v>4256.6835099999998</v>
      </c>
      <c r="CS30" s="76">
        <v>2872.56322</v>
      </c>
      <c r="CT30" s="76">
        <v>2725.0502700000002</v>
      </c>
      <c r="CU30" s="76">
        <v>3449.5180799999998</v>
      </c>
      <c r="CV30" s="76">
        <v>3714.39194</v>
      </c>
      <c r="CW30" s="76">
        <v>3741.49188</v>
      </c>
      <c r="CX30" s="76">
        <v>4407.2380499999999</v>
      </c>
      <c r="CY30" s="76">
        <v>4837.5285899999999</v>
      </c>
      <c r="CZ30" s="98">
        <v>1132</v>
      </c>
      <c r="DA30" s="98">
        <v>1126</v>
      </c>
      <c r="DB30" s="98">
        <v>1074</v>
      </c>
      <c r="DC30" s="98">
        <v>1042</v>
      </c>
      <c r="DD30" s="98">
        <v>1027</v>
      </c>
      <c r="DE30" s="98">
        <v>1053</v>
      </c>
      <c r="DF30" s="98">
        <v>1055</v>
      </c>
      <c r="DG30" s="98">
        <v>1034</v>
      </c>
      <c r="DH30" s="98">
        <v>1019</v>
      </c>
      <c r="DI30" s="98">
        <v>1015</v>
      </c>
      <c r="DJ30" s="76">
        <v>361.28291000000002</v>
      </c>
      <c r="DK30" s="76">
        <v>1178.82707</v>
      </c>
      <c r="DL30" s="76">
        <v>1334.0691400000001</v>
      </c>
      <c r="DM30" s="76">
        <v>147.51294999999999</v>
      </c>
      <c r="DN30" s="76">
        <v>-724.46780999999999</v>
      </c>
      <c r="DO30" s="76">
        <v>-265.01256000000001</v>
      </c>
      <c r="DP30" s="76">
        <v>-63.43779</v>
      </c>
      <c r="DQ30" s="76">
        <v>-687.54476999999997</v>
      </c>
      <c r="DR30" s="76">
        <v>-483.53548999999998</v>
      </c>
      <c r="DS30" s="76">
        <v>-163.31766999999999</v>
      </c>
      <c r="DT30" s="76">
        <v>28.797190000000001</v>
      </c>
      <c r="DU30" s="76">
        <v>11.49859</v>
      </c>
      <c r="DV30" s="76">
        <v>11.326219999999999</v>
      </c>
      <c r="DW30" s="76">
        <v>16.254239999999999</v>
      </c>
      <c r="DX30" s="76">
        <v>23.177810000000001</v>
      </c>
      <c r="DY30" s="76">
        <v>28.49456</v>
      </c>
      <c r="DZ30" s="76">
        <v>36.823819999999998</v>
      </c>
      <c r="EA30" s="76">
        <v>41.226059999999997</v>
      </c>
      <c r="EB30" s="76">
        <v>48.518439999999998</v>
      </c>
      <c r="EC30" s="76">
        <v>58.46011</v>
      </c>
      <c r="ED30" s="76">
        <v>408.43997000000002</v>
      </c>
      <c r="EE30" s="76">
        <v>443.83724999999998</v>
      </c>
      <c r="EF30" s="76">
        <v>567.50852999999995</v>
      </c>
      <c r="EG30" s="76">
        <v>366.7484</v>
      </c>
      <c r="EH30" s="76">
        <v>603.98851000000002</v>
      </c>
      <c r="EI30" s="76">
        <v>1186.02856</v>
      </c>
      <c r="EJ30" s="76">
        <v>330.97210000000001</v>
      </c>
      <c r="EK30" s="76">
        <v>534.72271999999998</v>
      </c>
      <c r="EL30" s="76">
        <v>749.17008999999996</v>
      </c>
      <c r="EM30" s="76">
        <v>378.33152000000001</v>
      </c>
      <c r="EN30" s="98">
        <v>7028.8024599999999</v>
      </c>
      <c r="EO30" s="98">
        <v>6039.2604700000002</v>
      </c>
      <c r="EP30" s="98">
        <v>7374.5414600000004</v>
      </c>
      <c r="EQ30" s="98">
        <v>5833.7097100000001</v>
      </c>
      <c r="ER30" s="98">
        <v>6047.3728199999996</v>
      </c>
      <c r="ES30" s="98">
        <v>2770.95741</v>
      </c>
      <c r="ET30" s="98">
        <v>2842.3778400000001</v>
      </c>
      <c r="EU30" s="98">
        <v>3110.7736100000002</v>
      </c>
      <c r="EV30" s="98">
        <v>3386.6456899999998</v>
      </c>
      <c r="EW30" s="98">
        <v>2639.9075200000002</v>
      </c>
      <c r="EX30" s="98">
        <v>6381024</v>
      </c>
      <c r="EY30" s="98">
        <v>6237733</v>
      </c>
      <c r="EZ30" s="98">
        <v>5167017</v>
      </c>
      <c r="FA30" s="98">
        <v>4863878</v>
      </c>
      <c r="FB30" s="98">
        <v>5211085</v>
      </c>
      <c r="FC30" s="98">
        <v>5641177</v>
      </c>
      <c r="FD30" s="98">
        <v>4920305</v>
      </c>
      <c r="FE30" s="98">
        <v>4869476</v>
      </c>
      <c r="FF30" s="98">
        <v>5108094</v>
      </c>
      <c r="FG30" s="103">
        <v>4979711</v>
      </c>
      <c r="FH30" s="76">
        <v>168.52770000000001</v>
      </c>
      <c r="FI30" s="76">
        <v>0</v>
      </c>
      <c r="FJ30" s="76">
        <v>189.89805999999999</v>
      </c>
      <c r="FK30" s="76">
        <v>0</v>
      </c>
      <c r="FL30" s="76">
        <v>152.446</v>
      </c>
      <c r="FM30" s="76">
        <v>100</v>
      </c>
      <c r="FN30" s="76">
        <v>71.650999999999996</v>
      </c>
      <c r="FO30" s="76">
        <v>241</v>
      </c>
      <c r="FP30" s="76">
        <v>35.200000000000003</v>
      </c>
      <c r="FQ30" s="77">
        <v>116.9</v>
      </c>
    </row>
    <row r="31" spans="1:173" x14ac:dyDescent="0.25">
      <c r="A31" s="96" t="s">
        <v>387</v>
      </c>
      <c r="B31" s="96">
        <v>5746</v>
      </c>
      <c r="C31" s="96"/>
      <c r="D31" s="76">
        <v>361.04811999999998</v>
      </c>
      <c r="E31" s="76">
        <v>396.86926</v>
      </c>
      <c r="F31" s="76">
        <v>372.35638999999998</v>
      </c>
      <c r="G31" s="76">
        <v>372.86558000000002</v>
      </c>
      <c r="H31" s="76">
        <v>386.62335000000002</v>
      </c>
      <c r="I31" s="76">
        <v>485.79014999999998</v>
      </c>
      <c r="J31" s="76">
        <v>422.49473999999998</v>
      </c>
      <c r="K31" s="76">
        <v>418.61198999999999</v>
      </c>
      <c r="L31" s="76">
        <v>412.40082000000001</v>
      </c>
      <c r="M31" s="76">
        <v>423.01056</v>
      </c>
      <c r="N31" s="97">
        <v>4609.9314400000003</v>
      </c>
      <c r="O31" s="97">
        <v>4213.6230299999997</v>
      </c>
      <c r="P31" s="97">
        <v>4140.2516699999996</v>
      </c>
      <c r="Q31" s="97">
        <v>4070.19643</v>
      </c>
      <c r="R31" s="97">
        <v>3984.3227099999999</v>
      </c>
      <c r="S31" s="97">
        <v>4156.19578</v>
      </c>
      <c r="T31" s="97">
        <v>3802.16588</v>
      </c>
      <c r="U31" s="97">
        <v>3678.8614200000002</v>
      </c>
      <c r="V31" s="97">
        <v>3599.71326</v>
      </c>
      <c r="W31" s="97">
        <v>3217.9999899999998</v>
      </c>
      <c r="X31" s="98">
        <v>7150.9</v>
      </c>
      <c r="Y31" s="98">
        <v>6898.6</v>
      </c>
      <c r="Z31" s="98">
        <v>7633.9</v>
      </c>
      <c r="AA31" s="98">
        <v>6569.2</v>
      </c>
      <c r="AB31" s="98">
        <v>6609.3</v>
      </c>
      <c r="AC31" s="98">
        <v>6771</v>
      </c>
      <c r="AD31" s="98">
        <v>4815</v>
      </c>
      <c r="AE31" s="98">
        <v>4918.55</v>
      </c>
      <c r="AF31" s="98">
        <v>4022.5</v>
      </c>
      <c r="AG31" s="98">
        <v>4126.45</v>
      </c>
      <c r="AH31" s="97">
        <v>4303.7822200000001</v>
      </c>
      <c r="AI31" s="97">
        <v>3864.9954299999999</v>
      </c>
      <c r="AJ31" s="97">
        <v>3813.3387200000002</v>
      </c>
      <c r="AK31" s="97">
        <v>3756.0436300000001</v>
      </c>
      <c r="AL31" s="97">
        <v>3677.8839400000002</v>
      </c>
      <c r="AM31" s="97">
        <v>3740.8557799999999</v>
      </c>
      <c r="AN31" s="97">
        <v>3446.9258799999998</v>
      </c>
      <c r="AO31" s="97">
        <v>3331.2696599999999</v>
      </c>
      <c r="AP31" s="97">
        <v>3257.9132599999998</v>
      </c>
      <c r="AQ31" s="97">
        <v>2876.1999900000001</v>
      </c>
      <c r="AR31" s="98">
        <v>351.29462000000001</v>
      </c>
      <c r="AS31" s="98">
        <v>1342.3918000000001</v>
      </c>
      <c r="AT31" s="98">
        <v>790.69640000000004</v>
      </c>
      <c r="AU31" s="98">
        <v>107.94635</v>
      </c>
      <c r="AV31" s="98">
        <v>750.00144999999998</v>
      </c>
      <c r="AW31" s="98">
        <v>2309.4453699999999</v>
      </c>
      <c r="AX31" s="98">
        <v>513.80994999999996</v>
      </c>
      <c r="AY31" s="98">
        <v>531.15734999999995</v>
      </c>
      <c r="AZ31" s="98">
        <v>173.07589999999999</v>
      </c>
      <c r="BA31" s="98">
        <v>20</v>
      </c>
      <c r="BB31" s="76">
        <v>57.896619999999999</v>
      </c>
      <c r="BC31" s="76">
        <v>1185.2209</v>
      </c>
      <c r="BD31" s="76">
        <v>760.08820000000003</v>
      </c>
      <c r="BE31" s="76">
        <v>93.978949999999998</v>
      </c>
      <c r="BF31" s="76">
        <v>-918.90060000000005</v>
      </c>
      <c r="BG31" s="76">
        <v>2119.4453699999999</v>
      </c>
      <c r="BH31" s="76">
        <v>513.80994999999996</v>
      </c>
      <c r="BI31" s="76">
        <v>444.65735000000001</v>
      </c>
      <c r="BJ31" s="76">
        <v>173.07589999999999</v>
      </c>
      <c r="BK31" s="76">
        <v>20</v>
      </c>
      <c r="BL31" s="76">
        <v>4655.0768399999997</v>
      </c>
      <c r="BM31" s="76">
        <v>5207.3872300000003</v>
      </c>
      <c r="BN31" s="76">
        <v>4604.0351199999996</v>
      </c>
      <c r="BO31" s="76">
        <v>3863.9899799999998</v>
      </c>
      <c r="BP31" s="76">
        <v>4427.8853900000004</v>
      </c>
      <c r="BQ31" s="76">
        <v>6050.3011500000002</v>
      </c>
      <c r="BR31" s="76">
        <v>3960.7358300000001</v>
      </c>
      <c r="BS31" s="76">
        <v>3862.4270099999999</v>
      </c>
      <c r="BT31" s="76">
        <v>3430.9891600000001</v>
      </c>
      <c r="BU31" s="76">
        <v>2896.1999900000001</v>
      </c>
      <c r="BV31" s="98">
        <v>7863.9631300000001</v>
      </c>
      <c r="BW31" s="98">
        <v>7327.4709000000003</v>
      </c>
      <c r="BX31" s="98">
        <v>8496.0970699999998</v>
      </c>
      <c r="BY31" s="98">
        <v>6972.90967</v>
      </c>
      <c r="BZ31" s="98">
        <v>7141.8040099999998</v>
      </c>
      <c r="CA31" s="98">
        <v>7712.0358299999998</v>
      </c>
      <c r="CB31" s="98">
        <v>5375.4398499999998</v>
      </c>
      <c r="CC31" s="98">
        <v>5346.43595</v>
      </c>
      <c r="CD31" s="98">
        <v>4566.0647300000001</v>
      </c>
      <c r="CE31" s="98">
        <v>4349.5636000000004</v>
      </c>
      <c r="CF31" s="76">
        <v>61.074650000000503</v>
      </c>
      <c r="CG31" s="76">
        <v>-72.095949999999903</v>
      </c>
      <c r="CH31" s="76">
        <v>-698.43893000000003</v>
      </c>
      <c r="CI31" s="76">
        <v>-9.5763900000001705</v>
      </c>
      <c r="CJ31" s="76">
        <v>-32.278240000000103</v>
      </c>
      <c r="CK31" s="76">
        <v>310.55527000000001</v>
      </c>
      <c r="CL31" s="76">
        <v>70.425040000000095</v>
      </c>
      <c r="CM31" s="76">
        <v>-9.0461499999996704</v>
      </c>
      <c r="CN31" s="76">
        <v>118.06905999999999</v>
      </c>
      <c r="CO31" s="76">
        <v>-239.26898</v>
      </c>
      <c r="CP31" s="76">
        <v>3083.4209300000002</v>
      </c>
      <c r="CQ31" s="76">
        <v>3270.59888</v>
      </c>
      <c r="CR31" s="76">
        <v>2509.1015299999999</v>
      </c>
      <c r="CS31" s="76">
        <v>2777.3652099999999</v>
      </c>
      <c r="CT31" s="76">
        <v>3010.1154499999998</v>
      </c>
      <c r="CU31" s="76">
        <v>4267.7330599999996</v>
      </c>
      <c r="CV31" s="76">
        <v>2256.07242</v>
      </c>
      <c r="CW31" s="76">
        <v>2034.07743</v>
      </c>
      <c r="CX31" s="76">
        <v>1949.05799</v>
      </c>
      <c r="CY31" s="76">
        <v>2004.4537800000001</v>
      </c>
      <c r="CZ31" s="98">
        <v>1009</v>
      </c>
      <c r="DA31" s="98">
        <v>978</v>
      </c>
      <c r="DB31" s="98">
        <v>994</v>
      </c>
      <c r="DC31" s="98">
        <v>952</v>
      </c>
      <c r="DD31" s="98">
        <v>942</v>
      </c>
      <c r="DE31" s="98">
        <v>928</v>
      </c>
      <c r="DF31" s="98">
        <v>939</v>
      </c>
      <c r="DG31" s="98">
        <v>939</v>
      </c>
      <c r="DH31" s="98">
        <v>919</v>
      </c>
      <c r="DI31" s="98">
        <v>876</v>
      </c>
      <c r="DJ31" s="76">
        <v>-187.17795000000001</v>
      </c>
      <c r="DK31" s="76">
        <v>764.49734999999998</v>
      </c>
      <c r="DL31" s="76">
        <v>-265.26368000000002</v>
      </c>
      <c r="DM31" s="76">
        <v>-229.75023999999999</v>
      </c>
      <c r="DN31" s="76">
        <v>-1257.61761</v>
      </c>
      <c r="DO31" s="76">
        <v>2014.6606400000001</v>
      </c>
      <c r="DP31" s="76">
        <v>228.99499</v>
      </c>
      <c r="DQ31" s="76">
        <v>88.019440000000003</v>
      </c>
      <c r="DR31" s="76">
        <v>-50.65504</v>
      </c>
      <c r="DS31" s="76">
        <v>-561.06898000000001</v>
      </c>
      <c r="DT31" s="76">
        <v>54.899120000000003</v>
      </c>
      <c r="DU31" s="76">
        <v>48.241259999999997</v>
      </c>
      <c r="DV31" s="76">
        <v>45.443390000000001</v>
      </c>
      <c r="DW31" s="76">
        <v>58.712580000000003</v>
      </c>
      <c r="DX31" s="76">
        <v>80.184349999999995</v>
      </c>
      <c r="DY31" s="76">
        <v>70.450149999999994</v>
      </c>
      <c r="DZ31" s="76">
        <v>67.254739999999998</v>
      </c>
      <c r="EA31" s="76">
        <v>71.019990000000007</v>
      </c>
      <c r="EB31" s="76">
        <v>70.600819999999999</v>
      </c>
      <c r="EC31" s="76">
        <v>81.210560000000001</v>
      </c>
      <c r="ED31" s="76">
        <v>245.07456999999999</v>
      </c>
      <c r="EE31" s="76">
        <v>420.72354999999999</v>
      </c>
      <c r="EF31" s="76">
        <v>1025.3518799999999</v>
      </c>
      <c r="EG31" s="76">
        <v>323.72919000000002</v>
      </c>
      <c r="EH31" s="76">
        <v>338.71701000000002</v>
      </c>
      <c r="EI31" s="76">
        <v>104.78473</v>
      </c>
      <c r="EJ31" s="76">
        <v>284.81495999999999</v>
      </c>
      <c r="EK31" s="76">
        <v>356.63790999999998</v>
      </c>
      <c r="EL31" s="76">
        <v>223.73094</v>
      </c>
      <c r="EM31" s="76">
        <v>581.06898000000001</v>
      </c>
      <c r="EN31" s="98">
        <v>4780.5421999999999</v>
      </c>
      <c r="EO31" s="98">
        <v>4056.8720199999998</v>
      </c>
      <c r="EP31" s="98">
        <v>5986.9955399999999</v>
      </c>
      <c r="EQ31" s="98">
        <v>4195.5444600000001</v>
      </c>
      <c r="ER31" s="98">
        <v>4131.6885599999996</v>
      </c>
      <c r="ES31" s="98">
        <v>3444.3027699999998</v>
      </c>
      <c r="ET31" s="98">
        <v>3119.3674299999998</v>
      </c>
      <c r="EU31" s="98">
        <v>3312.3585200000002</v>
      </c>
      <c r="EV31" s="98">
        <v>2617.0067399999998</v>
      </c>
      <c r="EW31" s="98">
        <v>2345.1098200000001</v>
      </c>
      <c r="EX31" s="98">
        <v>4548857</v>
      </c>
      <c r="EY31" s="98">
        <v>4285719</v>
      </c>
      <c r="EZ31" s="98">
        <v>4838691</v>
      </c>
      <c r="FA31" s="98">
        <v>4079773</v>
      </c>
      <c r="FB31" s="98">
        <v>4016601</v>
      </c>
      <c r="FC31" s="98">
        <v>3845641</v>
      </c>
      <c r="FD31" s="98">
        <v>3731741</v>
      </c>
      <c r="FE31" s="98">
        <v>3687908</v>
      </c>
      <c r="FF31" s="98">
        <v>3481644</v>
      </c>
      <c r="FG31" s="103">
        <v>3457269</v>
      </c>
      <c r="FH31" s="76">
        <v>293.39800000000002</v>
      </c>
      <c r="FI31" s="76">
        <v>157.17089999999999</v>
      </c>
      <c r="FJ31" s="76">
        <v>30.6082</v>
      </c>
      <c r="FK31" s="76">
        <v>13.9674</v>
      </c>
      <c r="FL31" s="76">
        <v>1668.9020499999999</v>
      </c>
      <c r="FM31" s="76">
        <v>190</v>
      </c>
      <c r="FN31" s="76">
        <v>0</v>
      </c>
      <c r="FO31" s="76">
        <v>86.5</v>
      </c>
      <c r="FP31" s="76">
        <v>0</v>
      </c>
      <c r="FQ31" s="77">
        <v>0</v>
      </c>
    </row>
    <row r="32" spans="1:173" x14ac:dyDescent="0.25">
      <c r="A32" s="96" t="s">
        <v>386</v>
      </c>
      <c r="B32" s="96">
        <v>5704</v>
      </c>
      <c r="C32" s="96"/>
      <c r="D32" s="76">
        <v>711.70627999999999</v>
      </c>
      <c r="E32" s="76">
        <v>302.89285999999998</v>
      </c>
      <c r="F32" s="76">
        <v>728.48661000000004</v>
      </c>
      <c r="G32" s="76">
        <v>754.50978999999995</v>
      </c>
      <c r="H32" s="76">
        <v>834.32685000000004</v>
      </c>
      <c r="I32" s="76">
        <v>898.18352000000004</v>
      </c>
      <c r="J32" s="76">
        <v>964.01768000000004</v>
      </c>
      <c r="K32" s="76">
        <v>1130.3809000000001</v>
      </c>
      <c r="L32" s="76">
        <v>1020.92853</v>
      </c>
      <c r="M32" s="76">
        <v>1138.1406999999999</v>
      </c>
      <c r="N32" s="97">
        <v>12708.53132</v>
      </c>
      <c r="O32" s="97">
        <v>16520.562409999999</v>
      </c>
      <c r="P32" s="97">
        <v>12762.75794</v>
      </c>
      <c r="Q32" s="97">
        <v>12707.13286</v>
      </c>
      <c r="R32" s="97">
        <v>12123.078030000001</v>
      </c>
      <c r="S32" s="97">
        <v>11872.561809999999</v>
      </c>
      <c r="T32" s="97">
        <v>12021.68744</v>
      </c>
      <c r="U32" s="97">
        <v>10997.16735</v>
      </c>
      <c r="V32" s="97">
        <v>10358.44418</v>
      </c>
      <c r="W32" s="97">
        <v>10571.58879</v>
      </c>
      <c r="X32" s="98">
        <v>16168.166450000001</v>
      </c>
      <c r="Y32" s="98">
        <v>17053.499800000001</v>
      </c>
      <c r="Z32" s="98">
        <v>18038.833149999999</v>
      </c>
      <c r="AA32" s="98">
        <v>19024.166499999999</v>
      </c>
      <c r="AB32" s="98">
        <v>20009.49985</v>
      </c>
      <c r="AC32" s="98">
        <v>20994.833200000001</v>
      </c>
      <c r="AD32" s="98">
        <v>21980.166550000002</v>
      </c>
      <c r="AE32" s="98">
        <v>23485.499899999999</v>
      </c>
      <c r="AF32" s="98">
        <v>24050.83325</v>
      </c>
      <c r="AG32" s="98">
        <v>21498.6666</v>
      </c>
      <c r="AH32" s="97">
        <v>12086.53132</v>
      </c>
      <c r="AI32" s="97">
        <v>15898.56241</v>
      </c>
      <c r="AJ32" s="97">
        <v>12140.75794</v>
      </c>
      <c r="AK32" s="97">
        <v>12085.13286</v>
      </c>
      <c r="AL32" s="97">
        <v>11501.078030000001</v>
      </c>
      <c r="AM32" s="97">
        <v>11250.561809999999</v>
      </c>
      <c r="AN32" s="97">
        <v>11399.68744</v>
      </c>
      <c r="AO32" s="97">
        <v>10263.45219</v>
      </c>
      <c r="AP32" s="97">
        <v>9873.1108299999996</v>
      </c>
      <c r="AQ32" s="97">
        <v>9894.6813999999995</v>
      </c>
      <c r="AR32" s="98">
        <v>649.32352000000003</v>
      </c>
      <c r="AS32" s="98">
        <v>932.76193000000001</v>
      </c>
      <c r="AT32" s="98">
        <v>1029.9590599999999</v>
      </c>
      <c r="AU32" s="98">
        <v>959.62249999999995</v>
      </c>
      <c r="AV32" s="98">
        <v>1616.24864</v>
      </c>
      <c r="AW32" s="98">
        <v>458.87398999999999</v>
      </c>
      <c r="AX32" s="98">
        <v>628.25612999999998</v>
      </c>
      <c r="AY32" s="98">
        <v>2396.9155599999999</v>
      </c>
      <c r="AZ32" s="98">
        <v>4716.4267799999998</v>
      </c>
      <c r="BA32" s="98">
        <v>3795.8270000000002</v>
      </c>
      <c r="BB32" s="76">
        <v>649.32352000000003</v>
      </c>
      <c r="BC32" s="76">
        <v>759.87492999999995</v>
      </c>
      <c r="BD32" s="76">
        <v>914.98806000000002</v>
      </c>
      <c r="BE32" s="76">
        <v>921.74974999999995</v>
      </c>
      <c r="BF32" s="76">
        <v>1606.2426399999999</v>
      </c>
      <c r="BG32" s="76">
        <v>322.79914000000002</v>
      </c>
      <c r="BH32" s="76">
        <v>-3695.7767699999999</v>
      </c>
      <c r="BI32" s="76">
        <v>2273.7965600000002</v>
      </c>
      <c r="BJ32" s="76">
        <v>4715.5937800000002</v>
      </c>
      <c r="BK32" s="76">
        <v>3634.9940000000001</v>
      </c>
      <c r="BL32" s="76">
        <v>12735.85484</v>
      </c>
      <c r="BM32" s="76">
        <v>16831.324339999999</v>
      </c>
      <c r="BN32" s="76">
        <v>13170.717000000001</v>
      </c>
      <c r="BO32" s="76">
        <v>13044.755359999999</v>
      </c>
      <c r="BP32" s="76">
        <v>13117.32667</v>
      </c>
      <c r="BQ32" s="76">
        <v>11709.435799999999</v>
      </c>
      <c r="BR32" s="76">
        <v>12027.943569999999</v>
      </c>
      <c r="BS32" s="76">
        <v>12660.367749999999</v>
      </c>
      <c r="BT32" s="76">
        <v>14589.537609999999</v>
      </c>
      <c r="BU32" s="76">
        <v>13690.508400000001</v>
      </c>
      <c r="BV32" s="98">
        <v>16998.711569999999</v>
      </c>
      <c r="BW32" s="98">
        <v>21449.216339999999</v>
      </c>
      <c r="BX32" s="98">
        <v>19112.528549999999</v>
      </c>
      <c r="BY32" s="98">
        <v>20035.327219999999</v>
      </c>
      <c r="BZ32" s="98">
        <v>21260.924770000001</v>
      </c>
      <c r="CA32" s="98">
        <v>21719.122800000001</v>
      </c>
      <c r="CB32" s="98">
        <v>22635.96889</v>
      </c>
      <c r="CC32" s="98">
        <v>23941.229810000001</v>
      </c>
      <c r="CD32" s="98">
        <v>24660.058580000001</v>
      </c>
      <c r="CE32" s="98">
        <v>22664.878949999998</v>
      </c>
      <c r="CF32" s="76">
        <v>-2110.3259499999999</v>
      </c>
      <c r="CG32" s="76">
        <v>-1603.7364700000001</v>
      </c>
      <c r="CH32" s="76">
        <v>-657.134240000001</v>
      </c>
      <c r="CI32" s="76">
        <v>-513.64428999999996</v>
      </c>
      <c r="CJ32" s="76">
        <v>-917.64713999999901</v>
      </c>
      <c r="CK32" s="76">
        <v>-1578.2103199999999</v>
      </c>
      <c r="CL32" s="76">
        <v>-698.63865000000101</v>
      </c>
      <c r="CM32" s="76">
        <v>-4609.5850600000003</v>
      </c>
      <c r="CN32" s="76">
        <v>-1349.3704700000001</v>
      </c>
      <c r="CO32" s="76">
        <v>-1857.6470099999999</v>
      </c>
      <c r="CP32" s="76">
        <v>-1480.5646899999999</v>
      </c>
      <c r="CQ32" s="76">
        <v>602.43773999999996</v>
      </c>
      <c r="CR32" s="76">
        <v>2068.2992800000002</v>
      </c>
      <c r="CS32" s="76">
        <v>2432.4454599999999</v>
      </c>
      <c r="CT32" s="76">
        <v>2646.34</v>
      </c>
      <c r="CU32" s="76">
        <v>2579.7444999999998</v>
      </c>
      <c r="CV32" s="76">
        <v>4457.1556799999998</v>
      </c>
      <c r="CW32" s="76">
        <v>9473.5710999999992</v>
      </c>
      <c r="CX32" s="76">
        <v>12541.63466</v>
      </c>
      <c r="CY32" s="76">
        <v>9679.1447000000007</v>
      </c>
      <c r="CZ32" s="98">
        <v>1938</v>
      </c>
      <c r="DA32" s="98">
        <v>1941</v>
      </c>
      <c r="DB32" s="98">
        <v>1928</v>
      </c>
      <c r="DC32" s="98">
        <v>1931</v>
      </c>
      <c r="DD32" s="98">
        <v>1952</v>
      </c>
      <c r="DE32" s="98">
        <v>1910</v>
      </c>
      <c r="DF32" s="98">
        <v>1856</v>
      </c>
      <c r="DG32" s="98">
        <v>1802</v>
      </c>
      <c r="DH32" s="98">
        <v>1698</v>
      </c>
      <c r="DI32" s="98">
        <v>1635</v>
      </c>
      <c r="DJ32" s="76">
        <v>-2083.00243</v>
      </c>
      <c r="DK32" s="76">
        <v>-1465.8615400000001</v>
      </c>
      <c r="DL32" s="76">
        <v>-364.14618000000002</v>
      </c>
      <c r="DM32" s="76">
        <v>-213.89454000000001</v>
      </c>
      <c r="DN32" s="76">
        <v>66.595500000000001</v>
      </c>
      <c r="DO32" s="76">
        <v>-1877.4111800000001</v>
      </c>
      <c r="DP32" s="76">
        <v>-5016.4154200000003</v>
      </c>
      <c r="DQ32" s="76">
        <v>-3069.5036599999999</v>
      </c>
      <c r="DR32" s="76">
        <v>2880.88996</v>
      </c>
      <c r="DS32" s="76">
        <v>1100.4395999999999</v>
      </c>
      <c r="DT32" s="76">
        <v>89.706280000000007</v>
      </c>
      <c r="DU32" s="76">
        <v>-319.10714000000002</v>
      </c>
      <c r="DV32" s="76">
        <v>106.48661</v>
      </c>
      <c r="DW32" s="76">
        <v>132.50979000000001</v>
      </c>
      <c r="DX32" s="76">
        <v>212.32685000000001</v>
      </c>
      <c r="DY32" s="76">
        <v>276.18351999999999</v>
      </c>
      <c r="DZ32" s="76">
        <v>342.01767999999998</v>
      </c>
      <c r="EA32" s="76">
        <v>396.66590000000002</v>
      </c>
      <c r="EB32" s="76">
        <v>535.59553000000005</v>
      </c>
      <c r="EC32" s="76">
        <v>461.2337</v>
      </c>
      <c r="ED32" s="76">
        <v>2732.3259499999999</v>
      </c>
      <c r="EE32" s="76">
        <v>2225.7364699999998</v>
      </c>
      <c r="EF32" s="76">
        <v>1279.1342400000001</v>
      </c>
      <c r="EG32" s="76">
        <v>1135.64429</v>
      </c>
      <c r="EH32" s="76">
        <v>1539.64714</v>
      </c>
      <c r="EI32" s="76">
        <v>2200.2103200000001</v>
      </c>
      <c r="EJ32" s="76">
        <v>1320.6386500000001</v>
      </c>
      <c r="EK32" s="76">
        <v>5343.3002200000001</v>
      </c>
      <c r="EL32" s="76">
        <v>1834.70382</v>
      </c>
      <c r="EM32" s="76">
        <v>2534.5544</v>
      </c>
      <c r="EN32" s="98">
        <v>18479.276259999999</v>
      </c>
      <c r="EO32" s="98">
        <v>20846.778600000001</v>
      </c>
      <c r="EP32" s="98">
        <v>17044.22927</v>
      </c>
      <c r="EQ32" s="98">
        <v>17602.88176</v>
      </c>
      <c r="ER32" s="98">
        <v>18614.584770000001</v>
      </c>
      <c r="ES32" s="98">
        <v>19139.3783</v>
      </c>
      <c r="ET32" s="98">
        <v>18178.81321</v>
      </c>
      <c r="EU32" s="98">
        <v>14467.65871</v>
      </c>
      <c r="EV32" s="98">
        <v>12118.423919999999</v>
      </c>
      <c r="EW32" s="98">
        <v>12985.73425</v>
      </c>
      <c r="EX32" s="98">
        <v>14818857</v>
      </c>
      <c r="EY32" s="98">
        <v>18124299</v>
      </c>
      <c r="EZ32" s="98">
        <v>13419892</v>
      </c>
      <c r="FA32" s="98">
        <v>13220777</v>
      </c>
      <c r="FB32" s="98">
        <v>13040725</v>
      </c>
      <c r="FC32" s="98">
        <v>13450772</v>
      </c>
      <c r="FD32" s="98">
        <v>12720326</v>
      </c>
      <c r="FE32" s="98">
        <v>15606752</v>
      </c>
      <c r="FF32" s="98">
        <v>11707815</v>
      </c>
      <c r="FG32" s="103">
        <v>12429236</v>
      </c>
      <c r="FH32" s="76">
        <v>0</v>
      </c>
      <c r="FI32" s="76">
        <v>172.887</v>
      </c>
      <c r="FJ32" s="76">
        <v>114.971</v>
      </c>
      <c r="FK32" s="76">
        <v>37.872750000000003</v>
      </c>
      <c r="FL32" s="76">
        <v>10.006</v>
      </c>
      <c r="FM32" s="76">
        <v>136.07485</v>
      </c>
      <c r="FN32" s="76">
        <v>4324.0329000000002</v>
      </c>
      <c r="FO32" s="76">
        <v>123.119</v>
      </c>
      <c r="FP32" s="76">
        <v>0.83299999999999996</v>
      </c>
      <c r="FQ32" s="77">
        <v>160.833</v>
      </c>
    </row>
    <row r="33" spans="1:173" ht="25.5" x14ac:dyDescent="0.25">
      <c r="A33" s="96" t="s">
        <v>385</v>
      </c>
      <c r="B33" s="96">
        <v>5581</v>
      </c>
      <c r="C33" s="96"/>
      <c r="D33" s="76">
        <v>2127.1905200000001</v>
      </c>
      <c r="E33" s="76">
        <v>1680.5956100000001</v>
      </c>
      <c r="F33" s="76">
        <v>1736.6437800000001</v>
      </c>
      <c r="G33" s="76">
        <v>1699.0465999999999</v>
      </c>
      <c r="H33" s="76">
        <v>2742.47822</v>
      </c>
      <c r="I33" s="76">
        <v>2112.09292</v>
      </c>
      <c r="J33" s="76">
        <v>2138.1941299999999</v>
      </c>
      <c r="K33" s="76">
        <v>1336.1969300000001</v>
      </c>
      <c r="L33" s="76">
        <v>1694.7915700000001</v>
      </c>
      <c r="M33" s="76">
        <v>1495.80062</v>
      </c>
      <c r="N33" s="97">
        <v>26231.311720000002</v>
      </c>
      <c r="O33" s="97">
        <v>23770.695879999999</v>
      </c>
      <c r="P33" s="97">
        <v>23068.76944</v>
      </c>
      <c r="Q33" s="97">
        <v>24218.830620000001</v>
      </c>
      <c r="R33" s="97">
        <v>23062.896990000001</v>
      </c>
      <c r="S33" s="97">
        <v>23221.50015</v>
      </c>
      <c r="T33" s="97">
        <v>21894.150259999999</v>
      </c>
      <c r="U33" s="97">
        <v>19952.285820000001</v>
      </c>
      <c r="V33" s="97">
        <v>20058.424630000001</v>
      </c>
      <c r="W33" s="97">
        <v>18371.210210000001</v>
      </c>
      <c r="X33" s="98">
        <v>25670</v>
      </c>
      <c r="Y33" s="98">
        <v>28465</v>
      </c>
      <c r="Z33" s="98">
        <v>29760</v>
      </c>
      <c r="AA33" s="98">
        <v>32055</v>
      </c>
      <c r="AB33" s="98">
        <v>32850</v>
      </c>
      <c r="AC33" s="98">
        <v>35645</v>
      </c>
      <c r="AD33" s="98">
        <v>31940</v>
      </c>
      <c r="AE33" s="98">
        <v>33256.193339999998</v>
      </c>
      <c r="AF33" s="98">
        <v>31530</v>
      </c>
      <c r="AG33" s="98">
        <v>28000</v>
      </c>
      <c r="AH33" s="97">
        <v>24505.52477</v>
      </c>
      <c r="AI33" s="97">
        <v>22485.80399</v>
      </c>
      <c r="AJ33" s="97">
        <v>21717.633900000001</v>
      </c>
      <c r="AK33" s="97">
        <v>22921.33007</v>
      </c>
      <c r="AL33" s="97">
        <v>20810.937870000002</v>
      </c>
      <c r="AM33" s="97">
        <v>21692.94803</v>
      </c>
      <c r="AN33" s="97">
        <v>20395.035660000001</v>
      </c>
      <c r="AO33" s="97">
        <v>19285.994070000001</v>
      </c>
      <c r="AP33" s="97">
        <v>19111.954580000001</v>
      </c>
      <c r="AQ33" s="97">
        <v>17521.889159999999</v>
      </c>
      <c r="AR33" s="98">
        <v>2277.2772100000002</v>
      </c>
      <c r="AS33" s="98">
        <v>1643.0126499999999</v>
      </c>
      <c r="AT33" s="98">
        <v>349.65640000000002</v>
      </c>
      <c r="AU33" s="98">
        <v>404.80860000000001</v>
      </c>
      <c r="AV33" s="98">
        <v>2178.1869499999998</v>
      </c>
      <c r="AW33" s="98">
        <v>4815.4575999999997</v>
      </c>
      <c r="AX33" s="98">
        <v>20695.17411</v>
      </c>
      <c r="AY33" s="98">
        <v>1258.7076999999999</v>
      </c>
      <c r="AZ33" s="98">
        <v>8856.4945800000005</v>
      </c>
      <c r="BA33" s="98">
        <v>9792.5627999999997</v>
      </c>
      <c r="BB33" s="76">
        <v>2277.2772100000002</v>
      </c>
      <c r="BC33" s="76">
        <v>1643.0126499999999</v>
      </c>
      <c r="BD33" s="76">
        <v>303.00125000000003</v>
      </c>
      <c r="BE33" s="76">
        <v>20.400320000000001</v>
      </c>
      <c r="BF33" s="76">
        <v>1734.1720499999999</v>
      </c>
      <c r="BG33" s="76">
        <v>4254.0832</v>
      </c>
      <c r="BH33" s="76">
        <v>-276.76909999999998</v>
      </c>
      <c r="BI33" s="76">
        <v>-739.42904999999996</v>
      </c>
      <c r="BJ33" s="76">
        <v>8519.2363299999997</v>
      </c>
      <c r="BK33" s="76">
        <v>9053.4462500000009</v>
      </c>
      <c r="BL33" s="76">
        <v>26782.80198</v>
      </c>
      <c r="BM33" s="76">
        <v>24128.816640000001</v>
      </c>
      <c r="BN33" s="76">
        <v>22067.290300000001</v>
      </c>
      <c r="BO33" s="76">
        <v>23326.13867</v>
      </c>
      <c r="BP33" s="76">
        <v>22989.124820000001</v>
      </c>
      <c r="BQ33" s="76">
        <v>26508.405630000001</v>
      </c>
      <c r="BR33" s="76">
        <v>41090.209770000001</v>
      </c>
      <c r="BS33" s="76">
        <v>20544.70177</v>
      </c>
      <c r="BT33" s="76">
        <v>27968.44916</v>
      </c>
      <c r="BU33" s="76">
        <v>27314.451959999999</v>
      </c>
      <c r="BV33" s="98">
        <v>28784.79261</v>
      </c>
      <c r="BW33" s="98">
        <v>30826.05458</v>
      </c>
      <c r="BX33" s="98">
        <v>32200.158879999999</v>
      </c>
      <c r="BY33" s="98">
        <v>35315.681579999997</v>
      </c>
      <c r="BZ33" s="98">
        <v>35771.323239999998</v>
      </c>
      <c r="CA33" s="98">
        <v>40962.56452</v>
      </c>
      <c r="CB33" s="98">
        <v>34514.009760000001</v>
      </c>
      <c r="CC33" s="98">
        <v>36136.476139999999</v>
      </c>
      <c r="CD33" s="98">
        <v>35151.45723</v>
      </c>
      <c r="CE33" s="98">
        <v>31608.645929999999</v>
      </c>
      <c r="CF33" s="76">
        <v>-1393.02676</v>
      </c>
      <c r="CG33" s="76">
        <v>-2839.7321299999999</v>
      </c>
      <c r="CH33" s="76">
        <v>-2962.72417</v>
      </c>
      <c r="CI33" s="76">
        <v>-1052.86247</v>
      </c>
      <c r="CJ33" s="76">
        <v>-164.074099999998</v>
      </c>
      <c r="CK33" s="76">
        <v>-790.49828000000002</v>
      </c>
      <c r="CL33" s="76">
        <v>442.94630999999902</v>
      </c>
      <c r="CM33" s="76">
        <v>-490.58668</v>
      </c>
      <c r="CN33" s="76">
        <v>-28.990369999999501</v>
      </c>
      <c r="CO33" s="76">
        <v>-2498.8952899999999</v>
      </c>
      <c r="CP33" s="76">
        <v>12797.795679999999</v>
      </c>
      <c r="CQ33" s="76">
        <v>13639.332179999999</v>
      </c>
      <c r="CR33" s="76">
        <v>16120.193569999999</v>
      </c>
      <c r="CS33" s="76">
        <v>20134.102029999998</v>
      </c>
      <c r="CT33" s="76">
        <v>19904.423330000001</v>
      </c>
      <c r="CU33" s="76">
        <v>20586.284500000002</v>
      </c>
      <c r="CV33" s="76">
        <v>18595.90785</v>
      </c>
      <c r="CW33" s="76">
        <v>20663.894789999998</v>
      </c>
      <c r="CX33" s="76">
        <v>22749.910070000002</v>
      </c>
      <c r="CY33" s="76">
        <v>15822.73444</v>
      </c>
      <c r="CZ33" s="98">
        <v>3835</v>
      </c>
      <c r="DA33" s="98">
        <v>3871</v>
      </c>
      <c r="DB33" s="98">
        <v>3756</v>
      </c>
      <c r="DC33" s="98">
        <v>3773</v>
      </c>
      <c r="DD33" s="98">
        <v>3732</v>
      </c>
      <c r="DE33" s="98">
        <v>3662</v>
      </c>
      <c r="DF33" s="98">
        <v>3564</v>
      </c>
      <c r="DG33" s="98">
        <v>3602</v>
      </c>
      <c r="DH33" s="98">
        <v>3554</v>
      </c>
      <c r="DI33" s="98">
        <v>3536</v>
      </c>
      <c r="DJ33" s="76">
        <v>-841.53650000000005</v>
      </c>
      <c r="DK33" s="76">
        <v>-2481.6113700000001</v>
      </c>
      <c r="DL33" s="76">
        <v>-4010.8584599999999</v>
      </c>
      <c r="DM33" s="76">
        <v>-2329.9627</v>
      </c>
      <c r="DN33" s="76">
        <v>-681.86117000000002</v>
      </c>
      <c r="DO33" s="76">
        <v>1935.0328</v>
      </c>
      <c r="DP33" s="76">
        <v>-1332.9373900000001</v>
      </c>
      <c r="DQ33" s="76">
        <v>-1896.3074799999999</v>
      </c>
      <c r="DR33" s="76">
        <v>7543.7759100000003</v>
      </c>
      <c r="DS33" s="76">
        <v>5705.22991</v>
      </c>
      <c r="DT33" s="76">
        <v>401.40352000000001</v>
      </c>
      <c r="DU33" s="76">
        <v>395.70361000000003</v>
      </c>
      <c r="DV33" s="76">
        <v>385.50778000000003</v>
      </c>
      <c r="DW33" s="76">
        <v>401.54559999999998</v>
      </c>
      <c r="DX33" s="76">
        <v>490.51922000000002</v>
      </c>
      <c r="DY33" s="76">
        <v>583.54092000000003</v>
      </c>
      <c r="DZ33" s="76">
        <v>639.07912999999996</v>
      </c>
      <c r="EA33" s="76">
        <v>669.90493000000004</v>
      </c>
      <c r="EB33" s="76">
        <v>748.32156999999995</v>
      </c>
      <c r="EC33" s="76">
        <v>646.47961999999995</v>
      </c>
      <c r="ED33" s="76">
        <v>3118.8137099999999</v>
      </c>
      <c r="EE33" s="76">
        <v>4124.6240200000002</v>
      </c>
      <c r="EF33" s="76">
        <v>4313.8597099999997</v>
      </c>
      <c r="EG33" s="76">
        <v>2350.3630199999998</v>
      </c>
      <c r="EH33" s="76">
        <v>2416.0332199999998</v>
      </c>
      <c r="EI33" s="76">
        <v>2319.0504000000001</v>
      </c>
      <c r="EJ33" s="76">
        <v>1056.1682900000001</v>
      </c>
      <c r="EK33" s="76">
        <v>1156.87843</v>
      </c>
      <c r="EL33" s="76">
        <v>975.46041999999898</v>
      </c>
      <c r="EM33" s="76">
        <v>3348.2163399999999</v>
      </c>
      <c r="EN33" s="98">
        <v>15986.996929999999</v>
      </c>
      <c r="EO33" s="98">
        <v>17186.722399999999</v>
      </c>
      <c r="EP33" s="98">
        <v>16079.96531</v>
      </c>
      <c r="EQ33" s="98">
        <v>15181.57955</v>
      </c>
      <c r="ER33" s="98">
        <v>15866.89991</v>
      </c>
      <c r="ES33" s="98">
        <v>20376.280019999998</v>
      </c>
      <c r="ET33" s="98">
        <v>15918.101909999999</v>
      </c>
      <c r="EU33" s="98">
        <v>15472.58135</v>
      </c>
      <c r="EV33" s="98">
        <v>12401.54716</v>
      </c>
      <c r="EW33" s="98">
        <v>15785.91149</v>
      </c>
      <c r="EX33" s="98">
        <v>27624338</v>
      </c>
      <c r="EY33" s="98">
        <v>26610428</v>
      </c>
      <c r="EZ33" s="98">
        <v>26031494</v>
      </c>
      <c r="FA33" s="98">
        <v>25271693</v>
      </c>
      <c r="FB33" s="98">
        <v>23226971</v>
      </c>
      <c r="FC33" s="98">
        <v>24011998</v>
      </c>
      <c r="FD33" s="98">
        <v>21451204</v>
      </c>
      <c r="FE33" s="98">
        <v>20442873</v>
      </c>
      <c r="FF33" s="98">
        <v>20087415</v>
      </c>
      <c r="FG33" s="103">
        <v>20870106</v>
      </c>
      <c r="FH33" s="76">
        <v>0</v>
      </c>
      <c r="FI33" s="76">
        <v>0</v>
      </c>
      <c r="FJ33" s="76">
        <v>46.655149999999999</v>
      </c>
      <c r="FK33" s="76">
        <v>384.40827999999999</v>
      </c>
      <c r="FL33" s="76">
        <v>444.01490000000001</v>
      </c>
      <c r="FM33" s="76">
        <v>561.37440000000004</v>
      </c>
      <c r="FN33" s="76">
        <v>20971.943210000001</v>
      </c>
      <c r="FO33" s="76">
        <v>1998.1367499999999</v>
      </c>
      <c r="FP33" s="76">
        <v>337.25824999999998</v>
      </c>
      <c r="FQ33" s="77">
        <v>739.11654999999996</v>
      </c>
    </row>
    <row r="34" spans="1:173" x14ac:dyDescent="0.25">
      <c r="A34" s="96" t="s">
        <v>384</v>
      </c>
      <c r="B34" s="96">
        <v>5902</v>
      </c>
      <c r="C34" s="96"/>
      <c r="D34" s="76">
        <v>179.44811999999999</v>
      </c>
      <c r="E34" s="76">
        <v>151.31224</v>
      </c>
      <c r="F34" s="76">
        <v>151.95294999999999</v>
      </c>
      <c r="G34" s="76">
        <v>139.00857999999999</v>
      </c>
      <c r="H34" s="76">
        <v>75.283810000000003</v>
      </c>
      <c r="I34" s="76">
        <v>42.692680000000003</v>
      </c>
      <c r="J34" s="76">
        <v>32.659910000000004</v>
      </c>
      <c r="K34" s="76">
        <v>34.800350000000002</v>
      </c>
      <c r="L34" s="76">
        <v>13.163869999999999</v>
      </c>
      <c r="M34" s="76">
        <v>9.70641</v>
      </c>
      <c r="N34" s="97">
        <v>1486.95037</v>
      </c>
      <c r="O34" s="97">
        <v>1368.0710799999999</v>
      </c>
      <c r="P34" s="97">
        <v>1577.72063</v>
      </c>
      <c r="Q34" s="97">
        <v>1144.26511</v>
      </c>
      <c r="R34" s="97">
        <v>979.69350999999995</v>
      </c>
      <c r="S34" s="97">
        <v>1381.4346</v>
      </c>
      <c r="T34" s="97">
        <v>935.80687</v>
      </c>
      <c r="U34" s="97">
        <v>1293.7164399999999</v>
      </c>
      <c r="V34" s="97">
        <v>1047.1440299999999</v>
      </c>
      <c r="W34" s="97">
        <v>988.02237000000002</v>
      </c>
      <c r="X34" s="98">
        <v>3254.2</v>
      </c>
      <c r="Y34" s="98">
        <v>3411.5</v>
      </c>
      <c r="Z34" s="98">
        <v>3060</v>
      </c>
      <c r="AA34" s="98">
        <v>2895</v>
      </c>
      <c r="AB34" s="98">
        <v>2975</v>
      </c>
      <c r="AC34" s="98">
        <v>1255</v>
      </c>
      <c r="AD34" s="98">
        <v>405</v>
      </c>
      <c r="AE34" s="98">
        <v>455</v>
      </c>
      <c r="AF34" s="98">
        <v>505</v>
      </c>
      <c r="AG34" s="98">
        <v>5</v>
      </c>
      <c r="AH34" s="97">
        <v>1329.4853700000001</v>
      </c>
      <c r="AI34" s="97">
        <v>1241.0060800000001</v>
      </c>
      <c r="AJ34" s="97">
        <v>1450.65563</v>
      </c>
      <c r="AK34" s="97">
        <v>1031.70011</v>
      </c>
      <c r="AL34" s="97">
        <v>918.31210999999996</v>
      </c>
      <c r="AM34" s="97">
        <v>1328.7665999999999</v>
      </c>
      <c r="AN34" s="97">
        <v>894.45487000000003</v>
      </c>
      <c r="AO34" s="97">
        <v>1251.4854399999999</v>
      </c>
      <c r="AP34" s="97">
        <v>1021.79203</v>
      </c>
      <c r="AQ34" s="97">
        <v>960.83537000000001</v>
      </c>
      <c r="AR34" s="98">
        <v>282.48320000000001</v>
      </c>
      <c r="AS34" s="98">
        <v>252.02025</v>
      </c>
      <c r="AT34" s="98">
        <v>798.43573000000004</v>
      </c>
      <c r="AU34" s="98">
        <v>1347.17994</v>
      </c>
      <c r="AV34" s="98">
        <v>632.96685000000002</v>
      </c>
      <c r="AW34" s="98">
        <v>708.50819999999999</v>
      </c>
      <c r="AX34" s="98">
        <v>49.607999999999997</v>
      </c>
      <c r="AY34" s="98">
        <v>119.42775</v>
      </c>
      <c r="AZ34" s="98">
        <v>389.59435000000002</v>
      </c>
      <c r="BA34" s="98">
        <v>120.7578</v>
      </c>
      <c r="BB34" s="76">
        <v>282.48320000000001</v>
      </c>
      <c r="BC34" s="76">
        <v>222.64025000000001</v>
      </c>
      <c r="BD34" s="76">
        <v>798.43573000000004</v>
      </c>
      <c r="BE34" s="76">
        <v>1347.17994</v>
      </c>
      <c r="BF34" s="76">
        <v>632.96685000000002</v>
      </c>
      <c r="BG34" s="76">
        <v>664.21420000000001</v>
      </c>
      <c r="BH34" s="76">
        <v>49.607999999999997</v>
      </c>
      <c r="BI34" s="76">
        <v>119.42775</v>
      </c>
      <c r="BJ34" s="76">
        <v>389.59435000000002</v>
      </c>
      <c r="BK34" s="76">
        <v>120.7568</v>
      </c>
      <c r="BL34" s="76">
        <v>1611.96857</v>
      </c>
      <c r="BM34" s="76">
        <v>1493.0263299999999</v>
      </c>
      <c r="BN34" s="76">
        <v>2249.0913599999999</v>
      </c>
      <c r="BO34" s="76">
        <v>2378.8800500000002</v>
      </c>
      <c r="BP34" s="76">
        <v>1551.2789600000001</v>
      </c>
      <c r="BQ34" s="76">
        <v>2037.2747999999999</v>
      </c>
      <c r="BR34" s="76">
        <v>944.06286999999998</v>
      </c>
      <c r="BS34" s="76">
        <v>1370.91319</v>
      </c>
      <c r="BT34" s="76">
        <v>1411.3863799999999</v>
      </c>
      <c r="BU34" s="76">
        <v>1081.5931700000001</v>
      </c>
      <c r="BV34" s="98">
        <v>3579.8265999999999</v>
      </c>
      <c r="BW34" s="98">
        <v>3562.6794199999999</v>
      </c>
      <c r="BX34" s="98">
        <v>3307.8451599999999</v>
      </c>
      <c r="BY34" s="98">
        <v>3510.97991</v>
      </c>
      <c r="BZ34" s="98">
        <v>3018.42173</v>
      </c>
      <c r="CA34" s="98">
        <v>1633.4474299999999</v>
      </c>
      <c r="CB34" s="98">
        <v>502.8956</v>
      </c>
      <c r="CC34" s="98">
        <v>628.92224999999996</v>
      </c>
      <c r="CD34" s="98">
        <v>756.45955000000004</v>
      </c>
      <c r="CE34" s="98">
        <v>364.53735</v>
      </c>
      <c r="CF34" s="76">
        <v>-95.634550000000004</v>
      </c>
      <c r="CG34" s="76">
        <v>-35.400690000000203</v>
      </c>
      <c r="CH34" s="76">
        <v>206.63056</v>
      </c>
      <c r="CI34" s="76">
        <v>-773.98272999999995</v>
      </c>
      <c r="CJ34" s="76">
        <v>-331.74901999999997</v>
      </c>
      <c r="CK34" s="76">
        <v>155.86108999999999</v>
      </c>
      <c r="CL34" s="76">
        <v>-255.47202999999999</v>
      </c>
      <c r="CM34" s="76">
        <v>185.72388000000001</v>
      </c>
      <c r="CN34" s="76">
        <v>-182.49256</v>
      </c>
      <c r="CO34" s="76">
        <v>-113.02258</v>
      </c>
      <c r="CP34" s="76">
        <v>1412.1099899999999</v>
      </c>
      <c r="CQ34" s="76">
        <v>1291.3018400000001</v>
      </c>
      <c r="CR34" s="76">
        <v>1206.42373</v>
      </c>
      <c r="CS34" s="76">
        <v>721.39944000000003</v>
      </c>
      <c r="CT34" s="76">
        <v>-257.83996999999999</v>
      </c>
      <c r="CU34" s="76">
        <v>-466.60194999999999</v>
      </c>
      <c r="CV34" s="76">
        <v>-1257.4963399999999</v>
      </c>
      <c r="CW34" s="76">
        <v>-961.59761000000003</v>
      </c>
      <c r="CX34" s="76">
        <v>-1236.4812400000001</v>
      </c>
      <c r="CY34" s="76">
        <v>-1486.63753</v>
      </c>
      <c r="CZ34" s="98">
        <v>434</v>
      </c>
      <c r="DA34" s="98">
        <v>415</v>
      </c>
      <c r="DB34" s="98">
        <v>396</v>
      </c>
      <c r="DC34" s="98">
        <v>374</v>
      </c>
      <c r="DD34" s="98">
        <v>384</v>
      </c>
      <c r="DE34" s="98">
        <v>378</v>
      </c>
      <c r="DF34" s="98">
        <v>368</v>
      </c>
      <c r="DG34" s="98">
        <v>369</v>
      </c>
      <c r="DH34" s="98">
        <v>357</v>
      </c>
      <c r="DI34" s="98">
        <v>357</v>
      </c>
      <c r="DJ34" s="76">
        <v>29.383649999999999</v>
      </c>
      <c r="DK34" s="76">
        <v>60.17456</v>
      </c>
      <c r="DL34" s="76">
        <v>878.00129000000004</v>
      </c>
      <c r="DM34" s="76">
        <v>460.63220999999999</v>
      </c>
      <c r="DN34" s="76">
        <v>239.83643000000001</v>
      </c>
      <c r="DO34" s="76">
        <v>767.40728999999999</v>
      </c>
      <c r="DP34" s="76">
        <v>-247.21602999999999</v>
      </c>
      <c r="DQ34" s="76">
        <v>262.92063000000002</v>
      </c>
      <c r="DR34" s="76">
        <v>181.74978999999999</v>
      </c>
      <c r="DS34" s="76">
        <v>-19.452780000000001</v>
      </c>
      <c r="DT34" s="76">
        <v>21.98312</v>
      </c>
      <c r="DU34" s="76">
        <v>24.247240000000001</v>
      </c>
      <c r="DV34" s="76">
        <v>24.88795</v>
      </c>
      <c r="DW34" s="76">
        <v>26.443580000000001</v>
      </c>
      <c r="DX34" s="76">
        <v>13.902810000000001</v>
      </c>
      <c r="DY34" s="76">
        <v>-9.97532</v>
      </c>
      <c r="DZ34" s="76">
        <v>-8.6920900000000003</v>
      </c>
      <c r="EA34" s="76">
        <v>-7.43065</v>
      </c>
      <c r="EB34" s="76">
        <v>-12.188129999999999</v>
      </c>
      <c r="EC34" s="76">
        <v>-17.480589999999999</v>
      </c>
      <c r="ED34" s="76">
        <v>253.09954999999999</v>
      </c>
      <c r="EE34" s="76">
        <v>162.46569</v>
      </c>
      <c r="EF34" s="76">
        <v>-79.565560000000005</v>
      </c>
      <c r="EG34" s="76">
        <v>886.54773</v>
      </c>
      <c r="EH34" s="76">
        <v>393.13042000000002</v>
      </c>
      <c r="EI34" s="76">
        <v>-103.19309</v>
      </c>
      <c r="EJ34" s="76">
        <v>296.82402999999999</v>
      </c>
      <c r="EK34" s="76">
        <v>-143.49288000000001</v>
      </c>
      <c r="EL34" s="76">
        <v>207.84456</v>
      </c>
      <c r="EM34" s="76">
        <v>140.20957999999999</v>
      </c>
      <c r="EN34" s="98">
        <v>2167.7166099999999</v>
      </c>
      <c r="EO34" s="98">
        <v>2271.3775799999999</v>
      </c>
      <c r="EP34" s="98">
        <v>2101.4214299999999</v>
      </c>
      <c r="EQ34" s="98">
        <v>2789.5804699999999</v>
      </c>
      <c r="ER34" s="98">
        <v>3276.2617</v>
      </c>
      <c r="ES34" s="98">
        <v>2100.0493799999999</v>
      </c>
      <c r="ET34" s="98">
        <v>1760.39194</v>
      </c>
      <c r="EU34" s="98">
        <v>1590.5198600000001</v>
      </c>
      <c r="EV34" s="98">
        <v>1992.9407900000001</v>
      </c>
      <c r="EW34" s="98">
        <v>1851.17488</v>
      </c>
      <c r="EX34" s="98">
        <v>1582585</v>
      </c>
      <c r="EY34" s="98">
        <v>1403472</v>
      </c>
      <c r="EZ34" s="98">
        <v>1371090</v>
      </c>
      <c r="FA34" s="98">
        <v>1918248</v>
      </c>
      <c r="FB34" s="98">
        <v>1311443</v>
      </c>
      <c r="FC34" s="98">
        <v>1225574</v>
      </c>
      <c r="FD34" s="98">
        <v>1191279</v>
      </c>
      <c r="FE34" s="98">
        <v>1107993</v>
      </c>
      <c r="FF34" s="98">
        <v>1229637</v>
      </c>
      <c r="FG34" s="103">
        <v>1101045</v>
      </c>
      <c r="FH34" s="76">
        <v>0</v>
      </c>
      <c r="FI34" s="76">
        <v>29.38</v>
      </c>
      <c r="FJ34" s="76">
        <v>0</v>
      </c>
      <c r="FK34" s="76">
        <v>0</v>
      </c>
      <c r="FL34" s="76">
        <v>0</v>
      </c>
      <c r="FM34" s="76">
        <v>44.293999999999997</v>
      </c>
      <c r="FN34" s="76">
        <v>0</v>
      </c>
      <c r="FO34" s="76">
        <v>0</v>
      </c>
      <c r="FP34" s="76">
        <v>0</v>
      </c>
      <c r="FQ34" s="77">
        <v>1E-3</v>
      </c>
    </row>
    <row r="35" spans="1:173" x14ac:dyDescent="0.25">
      <c r="A35" s="96" t="s">
        <v>383</v>
      </c>
      <c r="B35" s="96">
        <v>5512</v>
      </c>
      <c r="C35" s="96"/>
      <c r="D35" s="76">
        <v>497.96087</v>
      </c>
      <c r="E35" s="76">
        <v>694.16228000000001</v>
      </c>
      <c r="F35" s="76">
        <v>650.75558999999998</v>
      </c>
      <c r="G35" s="76">
        <v>657.78380000000004</v>
      </c>
      <c r="H35" s="76">
        <v>689.71267</v>
      </c>
      <c r="I35" s="76">
        <v>692.89508999999998</v>
      </c>
      <c r="J35" s="76">
        <v>700.17719999999997</v>
      </c>
      <c r="K35" s="76">
        <v>710.80200000000002</v>
      </c>
      <c r="L35" s="76">
        <v>675.00392999999997</v>
      </c>
      <c r="M35" s="76">
        <v>664.79760999999996</v>
      </c>
      <c r="N35" s="97">
        <v>5875.5470599999999</v>
      </c>
      <c r="O35" s="97">
        <v>5955.8759399999999</v>
      </c>
      <c r="P35" s="97">
        <v>5697.2032200000003</v>
      </c>
      <c r="Q35" s="97">
        <v>5731.0246500000003</v>
      </c>
      <c r="R35" s="97">
        <v>5342.6251700000003</v>
      </c>
      <c r="S35" s="97">
        <v>4977.7841900000003</v>
      </c>
      <c r="T35" s="97">
        <v>4993.42436</v>
      </c>
      <c r="U35" s="97">
        <v>4972.7433099999998</v>
      </c>
      <c r="V35" s="97">
        <v>4566.5253300000004</v>
      </c>
      <c r="W35" s="97">
        <v>4538.3634000000002</v>
      </c>
      <c r="X35" s="98">
        <v>11033.2</v>
      </c>
      <c r="Y35" s="98">
        <v>10571.95</v>
      </c>
      <c r="Z35" s="98">
        <v>10769.35</v>
      </c>
      <c r="AA35" s="98">
        <v>10950.603499999999</v>
      </c>
      <c r="AB35" s="98">
        <v>9574.65</v>
      </c>
      <c r="AC35" s="98">
        <v>11250.79745</v>
      </c>
      <c r="AD35" s="98">
        <v>10031.2845</v>
      </c>
      <c r="AE35" s="98">
        <v>10747.018749999999</v>
      </c>
      <c r="AF35" s="98">
        <v>10730.306850000001</v>
      </c>
      <c r="AG35" s="98">
        <v>10683.029</v>
      </c>
      <c r="AH35" s="97">
        <v>5472.12806</v>
      </c>
      <c r="AI35" s="97">
        <v>5358.0885399999997</v>
      </c>
      <c r="AJ35" s="97">
        <v>5142.2032200000003</v>
      </c>
      <c r="AK35" s="97">
        <v>5182.5435500000003</v>
      </c>
      <c r="AL35" s="97">
        <v>4837.7251699999997</v>
      </c>
      <c r="AM35" s="97">
        <v>4471.8621899999998</v>
      </c>
      <c r="AN35" s="97">
        <v>4506.92436</v>
      </c>
      <c r="AO35" s="97">
        <v>4488.2433099999998</v>
      </c>
      <c r="AP35" s="97">
        <v>4117.0853299999999</v>
      </c>
      <c r="AQ35" s="97">
        <v>4097.9633999999996</v>
      </c>
      <c r="AR35" s="98">
        <v>2456.9500400000002</v>
      </c>
      <c r="AS35" s="98">
        <v>2182.6968099999999</v>
      </c>
      <c r="AT35" s="98">
        <v>1207.0233599999999</v>
      </c>
      <c r="AU35" s="98">
        <v>2219.7530499999998</v>
      </c>
      <c r="AV35" s="98">
        <v>646.21690000000001</v>
      </c>
      <c r="AW35" s="98">
        <v>970.39615000000003</v>
      </c>
      <c r="AX35" s="98">
        <v>372.52010000000001</v>
      </c>
      <c r="AY35" s="98">
        <v>386.15705000000003</v>
      </c>
      <c r="AZ35" s="98">
        <v>1769.0414000000001</v>
      </c>
      <c r="BA35" s="98">
        <v>2455.2197999999999</v>
      </c>
      <c r="BB35" s="76">
        <v>2456.9500400000002</v>
      </c>
      <c r="BC35" s="76">
        <v>1448.1235099999999</v>
      </c>
      <c r="BD35" s="76">
        <v>328.82281</v>
      </c>
      <c r="BE35" s="76">
        <v>2098.05305</v>
      </c>
      <c r="BF35" s="76">
        <v>559.67335000000003</v>
      </c>
      <c r="BG35" s="76">
        <v>890.97460000000001</v>
      </c>
      <c r="BH35" s="76">
        <v>18.406749999999999</v>
      </c>
      <c r="BI35" s="76">
        <v>188.17465000000001</v>
      </c>
      <c r="BJ35" s="76">
        <v>1671.52855</v>
      </c>
      <c r="BK35" s="76">
        <v>2060.2804900000001</v>
      </c>
      <c r="BL35" s="76">
        <v>7929.0780999999997</v>
      </c>
      <c r="BM35" s="76">
        <v>7540.7853500000001</v>
      </c>
      <c r="BN35" s="76">
        <v>6349.2265799999996</v>
      </c>
      <c r="BO35" s="76">
        <v>7402.2965999999997</v>
      </c>
      <c r="BP35" s="76">
        <v>5483.9420700000001</v>
      </c>
      <c r="BQ35" s="76">
        <v>5442.2583400000003</v>
      </c>
      <c r="BR35" s="76">
        <v>4879.4444599999997</v>
      </c>
      <c r="BS35" s="76">
        <v>4874.4003599999996</v>
      </c>
      <c r="BT35" s="76">
        <v>5886.12673</v>
      </c>
      <c r="BU35" s="76">
        <v>6553.1832000000004</v>
      </c>
      <c r="BV35" s="98">
        <v>12188.959559999999</v>
      </c>
      <c r="BW35" s="98">
        <v>11382.79724</v>
      </c>
      <c r="BX35" s="98">
        <v>11437.93498</v>
      </c>
      <c r="BY35" s="98">
        <v>11460.956099999999</v>
      </c>
      <c r="BZ35" s="98">
        <v>9993.5899000000009</v>
      </c>
      <c r="CA35" s="98">
        <v>11746.03219</v>
      </c>
      <c r="CB35" s="98">
        <v>10387.45199</v>
      </c>
      <c r="CC35" s="98">
        <v>11067.50359</v>
      </c>
      <c r="CD35" s="98">
        <v>11239.542939999999</v>
      </c>
      <c r="CE35" s="98">
        <v>10989.72532</v>
      </c>
      <c r="CF35" s="76">
        <v>-837.28141000000096</v>
      </c>
      <c r="CG35" s="76">
        <v>-913.21726999999998</v>
      </c>
      <c r="CH35" s="76">
        <v>-485.46447999999998</v>
      </c>
      <c r="CI35" s="76">
        <v>-296.26299999999998</v>
      </c>
      <c r="CJ35" s="76">
        <v>-329.96210000000002</v>
      </c>
      <c r="CK35" s="76">
        <v>-747.47825</v>
      </c>
      <c r="CL35" s="76">
        <v>-70.517219999999696</v>
      </c>
      <c r="CM35" s="76">
        <v>129.13825</v>
      </c>
      <c r="CN35" s="76">
        <v>-588.01463999999896</v>
      </c>
      <c r="CO35" s="76">
        <v>-797.89772000000005</v>
      </c>
      <c r="CP35" s="76">
        <v>8972.4369499999993</v>
      </c>
      <c r="CQ35" s="76">
        <v>7761.1860299999998</v>
      </c>
      <c r="CR35" s="76">
        <v>7824.0671899999998</v>
      </c>
      <c r="CS35" s="76">
        <v>8535.7088600000006</v>
      </c>
      <c r="CT35" s="76">
        <v>7252.3999100000001</v>
      </c>
      <c r="CU35" s="76">
        <v>7527.5886600000003</v>
      </c>
      <c r="CV35" s="76">
        <v>7870.0143099999996</v>
      </c>
      <c r="CW35" s="76">
        <v>8408.6247800000001</v>
      </c>
      <c r="CX35" s="76">
        <v>8645.8118799999993</v>
      </c>
      <c r="CY35" s="76">
        <v>7983.11697</v>
      </c>
      <c r="CZ35" s="98">
        <v>1359</v>
      </c>
      <c r="DA35" s="98">
        <v>1320</v>
      </c>
      <c r="DB35" s="98">
        <v>1323</v>
      </c>
      <c r="DC35" s="98">
        <v>1280</v>
      </c>
      <c r="DD35" s="98">
        <v>1239</v>
      </c>
      <c r="DE35" s="98">
        <v>1221</v>
      </c>
      <c r="DF35" s="98">
        <v>1157</v>
      </c>
      <c r="DG35" s="98">
        <v>1148</v>
      </c>
      <c r="DH35" s="98">
        <v>1143</v>
      </c>
      <c r="DI35" s="98">
        <v>1148</v>
      </c>
      <c r="DJ35" s="76">
        <v>1216.24963</v>
      </c>
      <c r="DK35" s="76">
        <v>-62.881160000000001</v>
      </c>
      <c r="DL35" s="76">
        <v>-711.64166999999998</v>
      </c>
      <c r="DM35" s="76">
        <v>1253.3089500000001</v>
      </c>
      <c r="DN35" s="76">
        <v>-275.18875000000003</v>
      </c>
      <c r="DO35" s="76">
        <v>-362.42565000000002</v>
      </c>
      <c r="DP35" s="76">
        <v>-538.61046999999996</v>
      </c>
      <c r="DQ35" s="76">
        <v>-167.18709999999999</v>
      </c>
      <c r="DR35" s="76">
        <v>634.07390999999996</v>
      </c>
      <c r="DS35" s="76">
        <v>821.98276999999996</v>
      </c>
      <c r="DT35" s="76">
        <v>94.541870000000003</v>
      </c>
      <c r="DU35" s="76">
        <v>96.375280000000004</v>
      </c>
      <c r="DV35" s="76">
        <v>95.755589999999998</v>
      </c>
      <c r="DW35" s="76">
        <v>109.3028</v>
      </c>
      <c r="DX35" s="76">
        <v>184.81267</v>
      </c>
      <c r="DY35" s="76">
        <v>186.97309000000001</v>
      </c>
      <c r="DZ35" s="76">
        <v>213.6772</v>
      </c>
      <c r="EA35" s="76">
        <v>226.30199999999999</v>
      </c>
      <c r="EB35" s="76">
        <v>225.56393</v>
      </c>
      <c r="EC35" s="76">
        <v>224.39760999999999</v>
      </c>
      <c r="ED35" s="76">
        <v>1240.7004099999999</v>
      </c>
      <c r="EE35" s="76">
        <v>1511.00467</v>
      </c>
      <c r="EF35" s="76">
        <v>1040.4644800000001</v>
      </c>
      <c r="EG35" s="76">
        <v>844.7441</v>
      </c>
      <c r="EH35" s="76">
        <v>834.86210000000005</v>
      </c>
      <c r="EI35" s="76">
        <v>1253.4002499999999</v>
      </c>
      <c r="EJ35" s="76">
        <v>557.01721999999995</v>
      </c>
      <c r="EK35" s="76">
        <v>355.36174999999997</v>
      </c>
      <c r="EL35" s="76">
        <v>1037.4546399999999</v>
      </c>
      <c r="EM35" s="76">
        <v>1238.29772</v>
      </c>
      <c r="EN35" s="98">
        <v>3216.52261</v>
      </c>
      <c r="EO35" s="98">
        <v>3621.61121</v>
      </c>
      <c r="EP35" s="98">
        <v>3613.8677899999998</v>
      </c>
      <c r="EQ35" s="98">
        <v>2925.2472400000001</v>
      </c>
      <c r="ER35" s="98">
        <v>2741.1899899999999</v>
      </c>
      <c r="ES35" s="98">
        <v>4218.4435299999996</v>
      </c>
      <c r="ET35" s="98">
        <v>2517.43768</v>
      </c>
      <c r="EU35" s="98">
        <v>2658.8788100000002</v>
      </c>
      <c r="EV35" s="98">
        <v>2593.7310600000001</v>
      </c>
      <c r="EW35" s="98">
        <v>3006.60835</v>
      </c>
      <c r="EX35" s="98">
        <v>6712828</v>
      </c>
      <c r="EY35" s="98">
        <v>6869093</v>
      </c>
      <c r="EZ35" s="98">
        <v>6182668</v>
      </c>
      <c r="FA35" s="98">
        <v>6027288</v>
      </c>
      <c r="FB35" s="98">
        <v>5672587</v>
      </c>
      <c r="FC35" s="98">
        <v>5725262</v>
      </c>
      <c r="FD35" s="98">
        <v>5063942</v>
      </c>
      <c r="FE35" s="98">
        <v>4843605</v>
      </c>
      <c r="FF35" s="98">
        <v>5154540</v>
      </c>
      <c r="FG35" s="103">
        <v>5336261</v>
      </c>
      <c r="FH35" s="76">
        <v>0</v>
      </c>
      <c r="FI35" s="76">
        <v>734.57330000000002</v>
      </c>
      <c r="FJ35" s="76">
        <v>878.20055000000002</v>
      </c>
      <c r="FK35" s="76">
        <v>121.7</v>
      </c>
      <c r="FL35" s="76">
        <v>86.543549999999996</v>
      </c>
      <c r="FM35" s="76">
        <v>79.421549999999996</v>
      </c>
      <c r="FN35" s="76">
        <v>354.11335000000003</v>
      </c>
      <c r="FO35" s="76">
        <v>197.98240000000001</v>
      </c>
      <c r="FP35" s="76">
        <v>97.51285</v>
      </c>
      <c r="FQ35" s="77">
        <v>394.93930999999998</v>
      </c>
    </row>
    <row r="36" spans="1:173" x14ac:dyDescent="0.25">
      <c r="A36" s="96" t="s">
        <v>382</v>
      </c>
      <c r="B36" s="96">
        <v>5424</v>
      </c>
      <c r="C36" s="96"/>
      <c r="D36" s="76">
        <v>107.93644</v>
      </c>
      <c r="E36" s="76">
        <v>80.971810000000005</v>
      </c>
      <c r="F36" s="76">
        <v>116.44237</v>
      </c>
      <c r="G36" s="76">
        <v>101.25493</v>
      </c>
      <c r="H36" s="76">
        <v>106.89655999999999</v>
      </c>
      <c r="I36" s="76">
        <v>75.438929999999999</v>
      </c>
      <c r="J36" s="76">
        <v>107.10021999999999</v>
      </c>
      <c r="K36" s="76">
        <v>103.41698</v>
      </c>
      <c r="L36" s="76">
        <v>96.321349999999995</v>
      </c>
      <c r="M36" s="76">
        <v>89.281030000000001</v>
      </c>
      <c r="N36" s="97">
        <v>1453.6531199999999</v>
      </c>
      <c r="O36" s="97">
        <v>1416.96712</v>
      </c>
      <c r="P36" s="97">
        <v>1382.46865</v>
      </c>
      <c r="Q36" s="97">
        <v>1471.9403199999999</v>
      </c>
      <c r="R36" s="97">
        <v>1576.64167</v>
      </c>
      <c r="S36" s="97">
        <v>1470.8831499999999</v>
      </c>
      <c r="T36" s="97">
        <v>1496.1996099999999</v>
      </c>
      <c r="U36" s="97">
        <v>1365.3897899999999</v>
      </c>
      <c r="V36" s="97">
        <v>1360.59293</v>
      </c>
      <c r="W36" s="97">
        <v>1492.4258199999999</v>
      </c>
      <c r="X36" s="98">
        <v>3839.59735</v>
      </c>
      <c r="Y36" s="98">
        <v>3376.59735</v>
      </c>
      <c r="Z36" s="98">
        <v>3416.8793500000002</v>
      </c>
      <c r="AA36" s="98">
        <v>3453.8793500000002</v>
      </c>
      <c r="AB36" s="98">
        <v>3493.7793499999998</v>
      </c>
      <c r="AC36" s="98">
        <v>3310.7793499999998</v>
      </c>
      <c r="AD36" s="98">
        <v>3352.4793500000001</v>
      </c>
      <c r="AE36" s="98">
        <v>2446.2793499999998</v>
      </c>
      <c r="AF36" s="98">
        <v>2490.0801000000001</v>
      </c>
      <c r="AG36" s="98">
        <v>1533.8801000000001</v>
      </c>
      <c r="AH36" s="97">
        <v>1382.3191200000001</v>
      </c>
      <c r="AI36" s="97">
        <v>1369.83312</v>
      </c>
      <c r="AJ36" s="97">
        <v>1305.2646500000001</v>
      </c>
      <c r="AK36" s="97">
        <v>1405.6703199999999</v>
      </c>
      <c r="AL36" s="97">
        <v>1514.14167</v>
      </c>
      <c r="AM36" s="97">
        <v>1404.3831499999999</v>
      </c>
      <c r="AN36" s="97">
        <v>1429.6996099999999</v>
      </c>
      <c r="AO36" s="97">
        <v>1297.8897899999999</v>
      </c>
      <c r="AP36" s="97">
        <v>1292.09293</v>
      </c>
      <c r="AQ36" s="97">
        <v>1428.6570200000001</v>
      </c>
      <c r="AR36" s="98">
        <v>222.6139</v>
      </c>
      <c r="AS36" s="98">
        <v>1044.9238</v>
      </c>
      <c r="AT36" s="98">
        <v>23.044799999999999</v>
      </c>
      <c r="AU36" s="98">
        <v>21.950299999999999</v>
      </c>
      <c r="AV36" s="98">
        <v>272.46035000000001</v>
      </c>
      <c r="AW36" s="98">
        <v>49.8827</v>
      </c>
      <c r="AX36" s="98">
        <v>56.674700000000001</v>
      </c>
      <c r="AY36" s="98">
        <v>0</v>
      </c>
      <c r="AZ36" s="98">
        <v>3.0219999999999998</v>
      </c>
      <c r="BA36" s="98">
        <v>29.468800000000002</v>
      </c>
      <c r="BB36" s="76">
        <v>20.941099999999999</v>
      </c>
      <c r="BC36" s="76">
        <v>957.77980000000002</v>
      </c>
      <c r="BD36" s="76">
        <v>23.044799999999999</v>
      </c>
      <c r="BE36" s="76">
        <v>21.950299999999999</v>
      </c>
      <c r="BF36" s="76">
        <v>135.0017</v>
      </c>
      <c r="BG36" s="76">
        <v>49.8827</v>
      </c>
      <c r="BH36" s="76">
        <v>56.674700000000001</v>
      </c>
      <c r="BI36" s="76">
        <v>0</v>
      </c>
      <c r="BJ36" s="76">
        <v>3.0219999999999998</v>
      </c>
      <c r="BK36" s="76">
        <v>29.468800000000002</v>
      </c>
      <c r="BL36" s="76">
        <v>1604.9330199999999</v>
      </c>
      <c r="BM36" s="76">
        <v>2414.7569199999998</v>
      </c>
      <c r="BN36" s="76">
        <v>1328.30945</v>
      </c>
      <c r="BO36" s="76">
        <v>1427.6206199999999</v>
      </c>
      <c r="BP36" s="76">
        <v>1786.60202</v>
      </c>
      <c r="BQ36" s="76">
        <v>1454.26585</v>
      </c>
      <c r="BR36" s="76">
        <v>1486.3743099999999</v>
      </c>
      <c r="BS36" s="76">
        <v>1297.8897899999999</v>
      </c>
      <c r="BT36" s="76">
        <v>1295.11493</v>
      </c>
      <c r="BU36" s="76">
        <v>1458.12582</v>
      </c>
      <c r="BV36" s="98">
        <v>3993.8246600000002</v>
      </c>
      <c r="BW36" s="98">
        <v>3609.0741499999999</v>
      </c>
      <c r="BX36" s="98">
        <v>3517.9879799999999</v>
      </c>
      <c r="BY36" s="98">
        <v>3579.52556</v>
      </c>
      <c r="BZ36" s="98">
        <v>3733.8028199999999</v>
      </c>
      <c r="CA36" s="98">
        <v>3473.3326499999998</v>
      </c>
      <c r="CB36" s="98">
        <v>3438.9884099999999</v>
      </c>
      <c r="CC36" s="98">
        <v>2549.32503</v>
      </c>
      <c r="CD36" s="98">
        <v>2634.1192900000001</v>
      </c>
      <c r="CE36" s="98">
        <v>1724.58485</v>
      </c>
      <c r="CF36" s="76">
        <v>-113.55316999999999</v>
      </c>
      <c r="CG36" s="76">
        <v>-13.947050000000001</v>
      </c>
      <c r="CH36" s="76">
        <v>-328.60971999999998</v>
      </c>
      <c r="CI36" s="76">
        <v>34.185499999999799</v>
      </c>
      <c r="CJ36" s="76">
        <v>143.77225999999999</v>
      </c>
      <c r="CK36" s="76">
        <v>-295.01657999999998</v>
      </c>
      <c r="CL36" s="76">
        <v>10.982589999999799</v>
      </c>
      <c r="CM36" s="76">
        <v>-129.92447000000001</v>
      </c>
      <c r="CN36" s="76">
        <v>-132.71818999999999</v>
      </c>
      <c r="CO36" s="76">
        <v>160.63488000000001</v>
      </c>
      <c r="CP36" s="76">
        <v>815.90409999999997</v>
      </c>
      <c r="CQ36" s="76">
        <v>979.85017000000005</v>
      </c>
      <c r="CR36" s="76">
        <v>83.151420000000002</v>
      </c>
      <c r="CS36" s="76">
        <v>465.92034000000001</v>
      </c>
      <c r="CT36" s="76">
        <v>476.05453999999997</v>
      </c>
      <c r="CU36" s="76">
        <v>259.78057999999999</v>
      </c>
      <c r="CV36" s="76">
        <v>571.41445999999996</v>
      </c>
      <c r="CW36" s="76">
        <v>570.25716999999997</v>
      </c>
      <c r="CX36" s="76">
        <v>767.68164000000002</v>
      </c>
      <c r="CY36" s="76">
        <v>965.87783000000002</v>
      </c>
      <c r="CZ36" s="98">
        <v>303</v>
      </c>
      <c r="DA36" s="98">
        <v>308</v>
      </c>
      <c r="DB36" s="98">
        <v>313</v>
      </c>
      <c r="DC36" s="98">
        <v>300</v>
      </c>
      <c r="DD36" s="98">
        <v>307</v>
      </c>
      <c r="DE36" s="98">
        <v>301</v>
      </c>
      <c r="DF36" s="98">
        <v>301</v>
      </c>
      <c r="DG36" s="98">
        <v>292</v>
      </c>
      <c r="DH36" s="98">
        <v>302</v>
      </c>
      <c r="DI36" s="98">
        <v>295</v>
      </c>
      <c r="DJ36" s="76">
        <v>-163.94606999999999</v>
      </c>
      <c r="DK36" s="76">
        <v>896.69875000000002</v>
      </c>
      <c r="DL36" s="76">
        <v>-382.76891999999998</v>
      </c>
      <c r="DM36" s="76">
        <v>-10.1342</v>
      </c>
      <c r="DN36" s="76">
        <v>216.27395999999999</v>
      </c>
      <c r="DO36" s="76">
        <v>-311.63387999999998</v>
      </c>
      <c r="DP36" s="76">
        <v>1.1572899999999999</v>
      </c>
      <c r="DQ36" s="76">
        <v>-197.42447000000001</v>
      </c>
      <c r="DR36" s="76">
        <v>-198.19619</v>
      </c>
      <c r="DS36" s="76">
        <v>126.33488</v>
      </c>
      <c r="DT36" s="76">
        <v>36.602440000000001</v>
      </c>
      <c r="DU36" s="76">
        <v>33.837809999999998</v>
      </c>
      <c r="DV36" s="76">
        <v>39.238370000000003</v>
      </c>
      <c r="DW36" s="76">
        <v>34.984929999999999</v>
      </c>
      <c r="DX36" s="76">
        <v>44.396560000000001</v>
      </c>
      <c r="DY36" s="76">
        <v>8.9389299999999992</v>
      </c>
      <c r="DZ36" s="76">
        <v>40.60022</v>
      </c>
      <c r="EA36" s="76">
        <v>35.916980000000002</v>
      </c>
      <c r="EB36" s="76">
        <v>27.821349999999999</v>
      </c>
      <c r="EC36" s="76">
        <v>25.512029999999999</v>
      </c>
      <c r="ED36" s="76">
        <v>184.88717</v>
      </c>
      <c r="EE36" s="76">
        <v>61.081049999999998</v>
      </c>
      <c r="EF36" s="76">
        <v>405.81371999999999</v>
      </c>
      <c r="EG36" s="76">
        <v>32.084500000000197</v>
      </c>
      <c r="EH36" s="76">
        <v>-81.272260000000003</v>
      </c>
      <c r="EI36" s="76">
        <v>361.51657999999998</v>
      </c>
      <c r="EJ36" s="76">
        <v>55.517410000000197</v>
      </c>
      <c r="EK36" s="76">
        <v>197.42447000000001</v>
      </c>
      <c r="EL36" s="76">
        <v>201.21818999999999</v>
      </c>
      <c r="EM36" s="76">
        <v>-96.866079999999997</v>
      </c>
      <c r="EN36" s="98">
        <v>3177.92056</v>
      </c>
      <c r="EO36" s="98">
        <v>2629.2239800000002</v>
      </c>
      <c r="EP36" s="98">
        <v>3434.8365600000002</v>
      </c>
      <c r="EQ36" s="98">
        <v>3113.6052199999999</v>
      </c>
      <c r="ER36" s="98">
        <v>3257.7482799999998</v>
      </c>
      <c r="ES36" s="98">
        <v>3213.5520700000002</v>
      </c>
      <c r="ET36" s="98">
        <v>2867.57395</v>
      </c>
      <c r="EU36" s="98">
        <v>1979.0678600000001</v>
      </c>
      <c r="EV36" s="98">
        <v>1866.4376500000001</v>
      </c>
      <c r="EW36" s="98">
        <v>758.70702000000006</v>
      </c>
      <c r="EX36" s="98">
        <v>1567206</v>
      </c>
      <c r="EY36" s="98">
        <v>1430914</v>
      </c>
      <c r="EZ36" s="98">
        <v>1711078</v>
      </c>
      <c r="FA36" s="98">
        <v>1437755</v>
      </c>
      <c r="FB36" s="98">
        <v>1432869</v>
      </c>
      <c r="FC36" s="98">
        <v>1765900</v>
      </c>
      <c r="FD36" s="98">
        <v>1485217</v>
      </c>
      <c r="FE36" s="98">
        <v>1495314</v>
      </c>
      <c r="FF36" s="98">
        <v>1493311</v>
      </c>
      <c r="FG36" s="103">
        <v>1331791</v>
      </c>
      <c r="FH36" s="76">
        <v>201.6728</v>
      </c>
      <c r="FI36" s="76">
        <v>87.144000000000005</v>
      </c>
      <c r="FJ36" s="76">
        <v>0</v>
      </c>
      <c r="FK36" s="76">
        <v>0</v>
      </c>
      <c r="FL36" s="76">
        <v>137.45865000000001</v>
      </c>
      <c r="FM36" s="76">
        <v>0</v>
      </c>
      <c r="FN36" s="76">
        <v>0</v>
      </c>
      <c r="FO36" s="76">
        <v>0</v>
      </c>
      <c r="FP36" s="76">
        <v>0</v>
      </c>
      <c r="FQ36" s="77">
        <v>0</v>
      </c>
    </row>
    <row r="37" spans="1:173" x14ac:dyDescent="0.25">
      <c r="A37" s="96" t="s">
        <v>381</v>
      </c>
      <c r="B37" s="96">
        <v>5471</v>
      </c>
      <c r="C37" s="96"/>
      <c r="D37" s="76">
        <v>258.49356</v>
      </c>
      <c r="E37" s="76">
        <v>179.23974000000001</v>
      </c>
      <c r="F37" s="76">
        <v>52.17962</v>
      </c>
      <c r="G37" s="76">
        <v>45.407670000000003</v>
      </c>
      <c r="H37" s="76">
        <v>46.362729999999999</v>
      </c>
      <c r="I37" s="76">
        <v>43.62471</v>
      </c>
      <c r="J37" s="76">
        <v>29.690650000000002</v>
      </c>
      <c r="K37" s="76">
        <v>28.080539999999999</v>
      </c>
      <c r="L37" s="76">
        <v>7.7490399999999999</v>
      </c>
      <c r="M37" s="76">
        <v>21.584379999999999</v>
      </c>
      <c r="N37" s="97">
        <v>2442.5166599999998</v>
      </c>
      <c r="O37" s="97">
        <v>2654.3947899999998</v>
      </c>
      <c r="P37" s="97">
        <v>2365.1704500000001</v>
      </c>
      <c r="Q37" s="97">
        <v>2417.4576299999999</v>
      </c>
      <c r="R37" s="97">
        <v>2180.40454</v>
      </c>
      <c r="S37" s="97">
        <v>2231.3769699999998</v>
      </c>
      <c r="T37" s="97">
        <v>2098.29738</v>
      </c>
      <c r="U37" s="97">
        <v>1957.94058</v>
      </c>
      <c r="V37" s="97">
        <v>2045.63086</v>
      </c>
      <c r="W37" s="97">
        <v>1483.6296299999999</v>
      </c>
      <c r="X37" s="98">
        <v>6306.2763599999998</v>
      </c>
      <c r="Y37" s="98">
        <v>5982.59861</v>
      </c>
      <c r="Z37" s="98">
        <v>4257.4757900000004</v>
      </c>
      <c r="AA37" s="98">
        <v>4328.1750000000002</v>
      </c>
      <c r="AB37" s="98">
        <v>831.97104999999999</v>
      </c>
      <c r="AC37" s="98">
        <v>233.30404999999999</v>
      </c>
      <c r="AD37" s="98">
        <v>276.57605999999998</v>
      </c>
      <c r="AE37" s="98">
        <v>267.30405000000002</v>
      </c>
      <c r="AF37" s="98">
        <v>319.72214000000002</v>
      </c>
      <c r="AG37" s="98">
        <v>336.72214000000002</v>
      </c>
      <c r="AH37" s="97">
        <v>2195.1996600000002</v>
      </c>
      <c r="AI37" s="97">
        <v>2474.1777900000002</v>
      </c>
      <c r="AJ37" s="97">
        <v>2303.6624499999998</v>
      </c>
      <c r="AK37" s="97">
        <v>2358.2496299999998</v>
      </c>
      <c r="AL37" s="97">
        <v>2121.90454</v>
      </c>
      <c r="AM37" s="97">
        <v>2172.8769699999998</v>
      </c>
      <c r="AN37" s="97">
        <v>2052.79738</v>
      </c>
      <c r="AO37" s="97">
        <v>1921.44058</v>
      </c>
      <c r="AP37" s="97">
        <v>2019.13086</v>
      </c>
      <c r="AQ37" s="97">
        <v>1457.1296299999999</v>
      </c>
      <c r="AR37" s="98">
        <v>1003.0223999999999</v>
      </c>
      <c r="AS37" s="98">
        <v>1235.5144</v>
      </c>
      <c r="AT37" s="98">
        <v>2512.3445099999999</v>
      </c>
      <c r="AU37" s="98">
        <v>1393.46985</v>
      </c>
      <c r="AV37" s="98">
        <v>598.37125000000003</v>
      </c>
      <c r="AW37" s="98">
        <v>231.33595</v>
      </c>
      <c r="AX37" s="98">
        <v>246.68648999999999</v>
      </c>
      <c r="AY37" s="98">
        <v>102.4629</v>
      </c>
      <c r="AZ37" s="98">
        <v>453.60966000000002</v>
      </c>
      <c r="BA37" s="98">
        <v>455.86711000000003</v>
      </c>
      <c r="BB37" s="76">
        <v>950.10140000000001</v>
      </c>
      <c r="BC37" s="76">
        <v>1194.8894</v>
      </c>
      <c r="BD37" s="76">
        <v>2207.70766</v>
      </c>
      <c r="BE37" s="76">
        <v>1393.46985</v>
      </c>
      <c r="BF37" s="76">
        <v>598.37125000000003</v>
      </c>
      <c r="BG37" s="76">
        <v>231.33595</v>
      </c>
      <c r="BH37" s="76">
        <v>246.68648999999999</v>
      </c>
      <c r="BI37" s="76">
        <v>95.562899999999999</v>
      </c>
      <c r="BJ37" s="76">
        <v>329.13916</v>
      </c>
      <c r="BK37" s="76">
        <v>414.89810999999997</v>
      </c>
      <c r="BL37" s="76">
        <v>3198.2220600000001</v>
      </c>
      <c r="BM37" s="76">
        <v>3709.6921900000002</v>
      </c>
      <c r="BN37" s="76">
        <v>4816.0069599999997</v>
      </c>
      <c r="BO37" s="76">
        <v>3751.7194800000002</v>
      </c>
      <c r="BP37" s="76">
        <v>2720.2757900000001</v>
      </c>
      <c r="BQ37" s="76">
        <v>2404.2129199999999</v>
      </c>
      <c r="BR37" s="76">
        <v>2299.48387</v>
      </c>
      <c r="BS37" s="76">
        <v>2023.9034799999999</v>
      </c>
      <c r="BT37" s="76">
        <v>2472.7405199999998</v>
      </c>
      <c r="BU37" s="76">
        <v>1912.99674</v>
      </c>
      <c r="BV37" s="98">
        <v>6542.8696099999997</v>
      </c>
      <c r="BW37" s="98">
        <v>6226.9491699999999</v>
      </c>
      <c r="BX37" s="98">
        <v>4594.2371400000002</v>
      </c>
      <c r="BY37" s="98">
        <v>4599.9179299999996</v>
      </c>
      <c r="BZ37" s="98">
        <v>964.72619999999995</v>
      </c>
      <c r="CA37" s="98">
        <v>397.20497999999998</v>
      </c>
      <c r="CB37" s="98">
        <v>427.68106999999998</v>
      </c>
      <c r="CC37" s="98">
        <v>400.20684</v>
      </c>
      <c r="CD37" s="98">
        <v>861.22901000000002</v>
      </c>
      <c r="CE37" s="98">
        <v>487.08400999999998</v>
      </c>
      <c r="CF37" s="76">
        <v>-114.86472000000001</v>
      </c>
      <c r="CG37" s="76">
        <v>106.98067</v>
      </c>
      <c r="CH37" s="76">
        <v>100.08920000000001</v>
      </c>
      <c r="CI37" s="76">
        <v>213.66244</v>
      </c>
      <c r="CJ37" s="76">
        <v>-23.452699999999801</v>
      </c>
      <c r="CK37" s="76">
        <v>-5.9811400000003196</v>
      </c>
      <c r="CL37" s="76">
        <v>38.0367999999999</v>
      </c>
      <c r="CM37" s="76">
        <v>-92.677810000000093</v>
      </c>
      <c r="CN37" s="76">
        <v>-142.23716999999999</v>
      </c>
      <c r="CO37" s="76">
        <v>-723.90485999999999</v>
      </c>
      <c r="CP37" s="76">
        <v>4500.4637599999996</v>
      </c>
      <c r="CQ37" s="76">
        <v>3912.5440800000001</v>
      </c>
      <c r="CR37" s="76">
        <v>2790.8910099999998</v>
      </c>
      <c r="CS37" s="76">
        <v>544.60215000000005</v>
      </c>
      <c r="CT37" s="76">
        <v>-1003.32214</v>
      </c>
      <c r="CU37" s="76">
        <v>-1519.7406900000001</v>
      </c>
      <c r="CV37" s="76">
        <v>-1686.5954999999999</v>
      </c>
      <c r="CW37" s="76">
        <v>-1925.81879</v>
      </c>
      <c r="CX37" s="76">
        <v>-1856.7857899999999</v>
      </c>
      <c r="CY37" s="76">
        <v>-2017.18778</v>
      </c>
      <c r="CZ37" s="98">
        <v>650</v>
      </c>
      <c r="DA37" s="98">
        <v>626</v>
      </c>
      <c r="DB37" s="98">
        <v>636</v>
      </c>
      <c r="DC37" s="98">
        <v>650</v>
      </c>
      <c r="DD37" s="98">
        <v>592</v>
      </c>
      <c r="DE37" s="98">
        <v>574</v>
      </c>
      <c r="DF37" s="98">
        <v>584</v>
      </c>
      <c r="DG37" s="98">
        <v>557</v>
      </c>
      <c r="DH37" s="98">
        <v>531</v>
      </c>
      <c r="DI37" s="98">
        <v>436</v>
      </c>
      <c r="DJ37" s="76">
        <v>587.91967999999997</v>
      </c>
      <c r="DK37" s="76">
        <v>1121.6530700000001</v>
      </c>
      <c r="DL37" s="76">
        <v>2246.2888600000001</v>
      </c>
      <c r="DM37" s="76">
        <v>1547.9242899999999</v>
      </c>
      <c r="DN37" s="76">
        <v>516.41854999999998</v>
      </c>
      <c r="DO37" s="76">
        <v>166.85480999999999</v>
      </c>
      <c r="DP37" s="76">
        <v>239.22328999999999</v>
      </c>
      <c r="DQ37" s="76">
        <v>-33.614910000000002</v>
      </c>
      <c r="DR37" s="76">
        <v>160.40199000000001</v>
      </c>
      <c r="DS37" s="76">
        <v>-335.50675000000001</v>
      </c>
      <c r="DT37" s="76">
        <v>11.17656</v>
      </c>
      <c r="DU37" s="76">
        <v>-0.97726000000000002</v>
      </c>
      <c r="DV37" s="76">
        <v>-9.3283799999999992</v>
      </c>
      <c r="DW37" s="76">
        <v>-13.800330000000001</v>
      </c>
      <c r="DX37" s="76">
        <v>-12.137269999999999</v>
      </c>
      <c r="DY37" s="76">
        <v>-14.87529</v>
      </c>
      <c r="DZ37" s="76">
        <v>-15.80935</v>
      </c>
      <c r="EA37" s="76">
        <v>-8.4194600000000008</v>
      </c>
      <c r="EB37" s="76">
        <v>-18.750959999999999</v>
      </c>
      <c r="EC37" s="76">
        <v>-4.9156199999999997</v>
      </c>
      <c r="ED37" s="76">
        <v>362.18171999999998</v>
      </c>
      <c r="EE37" s="76">
        <v>73.236329999999697</v>
      </c>
      <c r="EF37" s="76">
        <v>-38.581199999999598</v>
      </c>
      <c r="EG37" s="76">
        <v>-154.45444000000001</v>
      </c>
      <c r="EH37" s="76">
        <v>81.952699999999794</v>
      </c>
      <c r="EI37" s="76">
        <v>64.481140000000295</v>
      </c>
      <c r="EJ37" s="76">
        <v>7.4632000000001399</v>
      </c>
      <c r="EK37" s="76">
        <v>129.17780999999999</v>
      </c>
      <c r="EL37" s="76">
        <v>168.73716999999999</v>
      </c>
      <c r="EM37" s="76">
        <v>750.40485999999999</v>
      </c>
      <c r="EN37" s="98">
        <v>2042.4058500000001</v>
      </c>
      <c r="EO37" s="98">
        <v>2314.4050900000002</v>
      </c>
      <c r="EP37" s="98">
        <v>1803.3461299999999</v>
      </c>
      <c r="EQ37" s="98">
        <v>4055.3157799999999</v>
      </c>
      <c r="ER37" s="98">
        <v>1968.0483400000001</v>
      </c>
      <c r="ES37" s="98">
        <v>1916.9456700000001</v>
      </c>
      <c r="ET37" s="98">
        <v>2114.27657</v>
      </c>
      <c r="EU37" s="98">
        <v>2326.0256300000001</v>
      </c>
      <c r="EV37" s="98">
        <v>2718.0147999999999</v>
      </c>
      <c r="EW37" s="98">
        <v>2504.2717899999998</v>
      </c>
      <c r="EX37" s="98">
        <v>2557381</v>
      </c>
      <c r="EY37" s="98">
        <v>2547414</v>
      </c>
      <c r="EZ37" s="98">
        <v>2265081</v>
      </c>
      <c r="FA37" s="98">
        <v>2203795</v>
      </c>
      <c r="FB37" s="98">
        <v>2203857</v>
      </c>
      <c r="FC37" s="98">
        <v>2237358</v>
      </c>
      <c r="FD37" s="98">
        <v>2060261</v>
      </c>
      <c r="FE37" s="98">
        <v>2050618</v>
      </c>
      <c r="FF37" s="98">
        <v>2187868</v>
      </c>
      <c r="FG37" s="103">
        <v>2207534</v>
      </c>
      <c r="FH37" s="76">
        <v>52.920999999999999</v>
      </c>
      <c r="FI37" s="76">
        <v>40.625</v>
      </c>
      <c r="FJ37" s="76">
        <v>304.63684999999998</v>
      </c>
      <c r="FK37" s="76">
        <v>0</v>
      </c>
      <c r="FL37" s="76">
        <v>0</v>
      </c>
      <c r="FM37" s="76">
        <v>0</v>
      </c>
      <c r="FN37" s="76">
        <v>0</v>
      </c>
      <c r="FO37" s="76">
        <v>6.9</v>
      </c>
      <c r="FP37" s="76">
        <v>124.4705</v>
      </c>
      <c r="FQ37" s="77">
        <v>40.969000000000001</v>
      </c>
    </row>
    <row r="38" spans="1:173" x14ac:dyDescent="0.25">
      <c r="A38" s="96" t="s">
        <v>380</v>
      </c>
      <c r="B38" s="96">
        <v>5402</v>
      </c>
      <c r="C38" s="96"/>
      <c r="D38" s="76">
        <v>3351.1869900000002</v>
      </c>
      <c r="E38" s="76">
        <v>3409.5889099999999</v>
      </c>
      <c r="F38" s="76">
        <v>3198.8813700000001</v>
      </c>
      <c r="G38" s="76">
        <v>3395.1184499999999</v>
      </c>
      <c r="H38" s="76">
        <v>3684.2725599999999</v>
      </c>
      <c r="I38" s="76">
        <v>4254.0614800000003</v>
      </c>
      <c r="J38" s="76">
        <v>4325.82546</v>
      </c>
      <c r="K38" s="76">
        <v>3817.5033400000002</v>
      </c>
      <c r="L38" s="76">
        <v>3426.3522400000002</v>
      </c>
      <c r="M38" s="76">
        <v>3766.2498999999998</v>
      </c>
      <c r="N38" s="97">
        <v>35344.792710000002</v>
      </c>
      <c r="O38" s="97">
        <v>35794.907800000001</v>
      </c>
      <c r="P38" s="97">
        <v>31643.113539999998</v>
      </c>
      <c r="Q38" s="97">
        <v>33629.910860000004</v>
      </c>
      <c r="R38" s="97">
        <v>31931.880069999999</v>
      </c>
      <c r="S38" s="97">
        <v>32610.483</v>
      </c>
      <c r="T38" s="97">
        <v>31540.2039</v>
      </c>
      <c r="U38" s="97">
        <v>31291.582310000002</v>
      </c>
      <c r="V38" s="97">
        <v>30822.919430000002</v>
      </c>
      <c r="W38" s="97">
        <v>30698.89777</v>
      </c>
      <c r="X38" s="98">
        <v>50496.89</v>
      </c>
      <c r="Y38" s="98">
        <v>51201.599999999999</v>
      </c>
      <c r="Z38" s="98">
        <v>51981.15</v>
      </c>
      <c r="AA38" s="98">
        <v>50033.7</v>
      </c>
      <c r="AB38" s="98">
        <v>53323.65</v>
      </c>
      <c r="AC38" s="98">
        <v>55913</v>
      </c>
      <c r="AD38" s="98">
        <v>58986.6</v>
      </c>
      <c r="AE38" s="98">
        <v>63418.95</v>
      </c>
      <c r="AF38" s="98">
        <v>45769.46</v>
      </c>
      <c r="AG38" s="98">
        <v>46518.662949999998</v>
      </c>
      <c r="AH38" s="97">
        <v>32128.601210000001</v>
      </c>
      <c r="AI38" s="97">
        <v>32442.317800000001</v>
      </c>
      <c r="AJ38" s="97">
        <v>28681.67354</v>
      </c>
      <c r="AK38" s="97">
        <v>30593.270860000001</v>
      </c>
      <c r="AL38" s="97">
        <v>28861.683219999999</v>
      </c>
      <c r="AM38" s="97">
        <v>29064.965049999999</v>
      </c>
      <c r="AN38" s="97">
        <v>28116.137999999999</v>
      </c>
      <c r="AO38" s="97">
        <v>28399.542310000001</v>
      </c>
      <c r="AP38" s="97">
        <v>27979.379430000001</v>
      </c>
      <c r="AQ38" s="97">
        <v>27804.446220000002</v>
      </c>
      <c r="AR38" s="98">
        <v>2652.8936199999998</v>
      </c>
      <c r="AS38" s="98">
        <v>4572.0480900000002</v>
      </c>
      <c r="AT38" s="98">
        <v>7114.4485199999999</v>
      </c>
      <c r="AU38" s="98">
        <v>4812.4249799999998</v>
      </c>
      <c r="AV38" s="98">
        <v>1460.2577699999999</v>
      </c>
      <c r="AW38" s="98">
        <v>4549.0017399999997</v>
      </c>
      <c r="AX38" s="98">
        <v>2276.3547600000002</v>
      </c>
      <c r="AY38" s="98">
        <v>16933.215950000002</v>
      </c>
      <c r="AZ38" s="98">
        <v>6763.59033</v>
      </c>
      <c r="BA38" s="98">
        <v>5319.9246000000003</v>
      </c>
      <c r="BB38" s="76">
        <v>2439.7213700000002</v>
      </c>
      <c r="BC38" s="76">
        <v>3082.75389</v>
      </c>
      <c r="BD38" s="76">
        <v>6877.6892699999999</v>
      </c>
      <c r="BE38" s="76">
        <v>4677.0589799999998</v>
      </c>
      <c r="BF38" s="76">
        <v>-2092.4993300000001</v>
      </c>
      <c r="BG38" s="76">
        <v>4170.0386399999998</v>
      </c>
      <c r="BH38" s="76">
        <v>2089.1747599999999</v>
      </c>
      <c r="BI38" s="76">
        <v>16872.621950000001</v>
      </c>
      <c r="BJ38" s="76">
        <v>6241.4999299999999</v>
      </c>
      <c r="BK38" s="76">
        <v>2874.9021499999999</v>
      </c>
      <c r="BL38" s="76">
        <v>34781.494830000003</v>
      </c>
      <c r="BM38" s="76">
        <v>37014.365890000001</v>
      </c>
      <c r="BN38" s="76">
        <v>35796.122060000002</v>
      </c>
      <c r="BO38" s="76">
        <v>35405.69584</v>
      </c>
      <c r="BP38" s="76">
        <v>30321.940989999999</v>
      </c>
      <c r="BQ38" s="76">
        <v>33613.966789999999</v>
      </c>
      <c r="BR38" s="76">
        <v>30392.492760000001</v>
      </c>
      <c r="BS38" s="76">
        <v>45332.758260000002</v>
      </c>
      <c r="BT38" s="76">
        <v>34742.96976</v>
      </c>
      <c r="BU38" s="76">
        <v>33124.370819999996</v>
      </c>
      <c r="BV38" s="98">
        <v>53300.422270000003</v>
      </c>
      <c r="BW38" s="98">
        <v>54388.03037</v>
      </c>
      <c r="BX38" s="98">
        <v>56309.070209999998</v>
      </c>
      <c r="BY38" s="98">
        <v>53445.844499999999</v>
      </c>
      <c r="BZ38" s="98">
        <v>56429.685890000001</v>
      </c>
      <c r="CA38" s="98">
        <v>59601.370450000002</v>
      </c>
      <c r="CB38" s="98">
        <v>61229.539049999999</v>
      </c>
      <c r="CC38" s="98">
        <v>67492.073350000006</v>
      </c>
      <c r="CD38" s="98">
        <v>48792.764940000001</v>
      </c>
      <c r="CE38" s="98">
        <v>48839.345119999998</v>
      </c>
      <c r="CF38" s="76">
        <v>-3061.5338700000002</v>
      </c>
      <c r="CG38" s="76">
        <v>-2255.5169999999998</v>
      </c>
      <c r="CH38" s="76">
        <v>-2832.1383700000001</v>
      </c>
      <c r="CI38" s="76">
        <v>-1184.07861999999</v>
      </c>
      <c r="CJ38" s="76">
        <v>-1907.3586600000001</v>
      </c>
      <c r="CK38" s="76">
        <v>-1925.7433900000001</v>
      </c>
      <c r="CL38" s="76">
        <v>-408.958599999998</v>
      </c>
      <c r="CM38" s="76">
        <v>-1334.5264999999999</v>
      </c>
      <c r="CN38" s="76">
        <v>-1059.7516900000001</v>
      </c>
      <c r="CO38" s="76">
        <v>-2194.7154099999998</v>
      </c>
      <c r="CP38" s="76">
        <v>27358.253499999999</v>
      </c>
      <c r="CQ38" s="76">
        <v>31196.2575</v>
      </c>
      <c r="CR38" s="76">
        <v>33721.610610000003</v>
      </c>
      <c r="CS38" s="76">
        <v>32637.49971</v>
      </c>
      <c r="CT38" s="76">
        <v>32181.159350000002</v>
      </c>
      <c r="CU38" s="76">
        <v>39126.199390000002</v>
      </c>
      <c r="CV38" s="76">
        <v>40203.98949</v>
      </c>
      <c r="CW38" s="76">
        <v>41947.839229999998</v>
      </c>
      <c r="CX38" s="76">
        <v>29288.983779999999</v>
      </c>
      <c r="CY38" s="76">
        <v>26950.775539999999</v>
      </c>
      <c r="CZ38" s="98">
        <v>8151</v>
      </c>
      <c r="DA38" s="98">
        <v>8063</v>
      </c>
      <c r="DB38" s="98">
        <v>7828</v>
      </c>
      <c r="DC38" s="98">
        <v>7869</v>
      </c>
      <c r="DD38" s="98">
        <v>7757</v>
      </c>
      <c r="DE38" s="98">
        <v>7719</v>
      </c>
      <c r="DF38" s="98">
        <v>7424</v>
      </c>
      <c r="DG38" s="98">
        <v>7236</v>
      </c>
      <c r="DH38" s="98">
        <v>7007</v>
      </c>
      <c r="DI38" s="98">
        <v>6785</v>
      </c>
      <c r="DJ38" s="76">
        <v>-3838.0039999999999</v>
      </c>
      <c r="DK38" s="76">
        <v>-2525.35311</v>
      </c>
      <c r="DL38" s="76">
        <v>1084.1108999999999</v>
      </c>
      <c r="DM38" s="76">
        <v>456.34035999999998</v>
      </c>
      <c r="DN38" s="76">
        <v>-7070.0548399999998</v>
      </c>
      <c r="DO38" s="76">
        <v>-1301.2227</v>
      </c>
      <c r="DP38" s="76">
        <v>-1743.8497400000001</v>
      </c>
      <c r="DQ38" s="76">
        <v>12646.05545</v>
      </c>
      <c r="DR38" s="76">
        <v>2338.2082399999999</v>
      </c>
      <c r="DS38" s="76">
        <v>-2214.2648100000001</v>
      </c>
      <c r="DT38" s="76">
        <v>134.99499</v>
      </c>
      <c r="DU38" s="76">
        <v>56.998910000000002</v>
      </c>
      <c r="DV38" s="76">
        <v>237.44137000000001</v>
      </c>
      <c r="DW38" s="76">
        <v>358.47845000000001</v>
      </c>
      <c r="DX38" s="76">
        <v>614.07556</v>
      </c>
      <c r="DY38" s="76">
        <v>708.54348000000005</v>
      </c>
      <c r="DZ38" s="76">
        <v>901.75945999999999</v>
      </c>
      <c r="EA38" s="76">
        <v>925.46334000000002</v>
      </c>
      <c r="EB38" s="76">
        <v>582.81223999999997</v>
      </c>
      <c r="EC38" s="76">
        <v>871.79790000000003</v>
      </c>
      <c r="ED38" s="76">
        <v>6277.7253700000001</v>
      </c>
      <c r="EE38" s="76">
        <v>5608.107</v>
      </c>
      <c r="EF38" s="76">
        <v>5793.5783700000002</v>
      </c>
      <c r="EG38" s="76">
        <v>4220.7186199999996</v>
      </c>
      <c r="EH38" s="76">
        <v>4977.5555100000001</v>
      </c>
      <c r="EI38" s="76">
        <v>5471.26134</v>
      </c>
      <c r="EJ38" s="76">
        <v>3833.0245</v>
      </c>
      <c r="EK38" s="76">
        <v>4226.5664999999999</v>
      </c>
      <c r="EL38" s="76">
        <v>3903.29169</v>
      </c>
      <c r="EM38" s="76">
        <v>5089.1669599999996</v>
      </c>
      <c r="EN38" s="98">
        <v>25942.16877</v>
      </c>
      <c r="EO38" s="98">
        <v>23191.772870000001</v>
      </c>
      <c r="EP38" s="98">
        <v>22587.459599999998</v>
      </c>
      <c r="EQ38" s="98">
        <v>20808.344789999999</v>
      </c>
      <c r="ER38" s="98">
        <v>24248.526539999999</v>
      </c>
      <c r="ES38" s="98">
        <v>20475.171060000001</v>
      </c>
      <c r="ET38" s="98">
        <v>21025.549559999999</v>
      </c>
      <c r="EU38" s="98">
        <v>25544.234120000001</v>
      </c>
      <c r="EV38" s="98">
        <v>19503.781159999999</v>
      </c>
      <c r="EW38" s="98">
        <v>21888.569579999999</v>
      </c>
      <c r="EX38" s="98">
        <v>38406327</v>
      </c>
      <c r="EY38" s="98">
        <v>38050425</v>
      </c>
      <c r="EZ38" s="98">
        <v>34475252</v>
      </c>
      <c r="FA38" s="98">
        <v>34813989</v>
      </c>
      <c r="FB38" s="98">
        <v>33839239</v>
      </c>
      <c r="FC38" s="98">
        <v>34536226</v>
      </c>
      <c r="FD38" s="98">
        <v>31949163</v>
      </c>
      <c r="FE38" s="98">
        <v>32626109</v>
      </c>
      <c r="FF38" s="98">
        <v>31882671</v>
      </c>
      <c r="FG38" s="103">
        <v>32893613</v>
      </c>
      <c r="FH38" s="76">
        <v>213.17224999999999</v>
      </c>
      <c r="FI38" s="76">
        <v>1489.2942</v>
      </c>
      <c r="FJ38" s="76">
        <v>236.75925000000001</v>
      </c>
      <c r="FK38" s="76">
        <v>135.36600000000001</v>
      </c>
      <c r="FL38" s="76">
        <v>3552.7570999999998</v>
      </c>
      <c r="FM38" s="76">
        <v>378.9631</v>
      </c>
      <c r="FN38" s="76">
        <v>187.18</v>
      </c>
      <c r="FO38" s="76">
        <v>60.594000000000001</v>
      </c>
      <c r="FP38" s="76">
        <v>522.09040000000005</v>
      </c>
      <c r="FQ38" s="77">
        <v>2445.0224499999999</v>
      </c>
    </row>
    <row r="39" spans="1:173" x14ac:dyDescent="0.25">
      <c r="A39" s="96" t="s">
        <v>379</v>
      </c>
      <c r="B39" s="96">
        <v>5425</v>
      </c>
      <c r="C39" s="96"/>
      <c r="D39" s="76">
        <v>723.20869000000005</v>
      </c>
      <c r="E39" s="76">
        <v>825.74414000000002</v>
      </c>
      <c r="F39" s="76">
        <v>827.15123000000006</v>
      </c>
      <c r="G39" s="76">
        <v>986.16922</v>
      </c>
      <c r="H39" s="76">
        <v>729.01354000000003</v>
      </c>
      <c r="I39" s="76">
        <v>752.4914</v>
      </c>
      <c r="J39" s="76">
        <v>787.30904999999996</v>
      </c>
      <c r="K39" s="76">
        <v>805.85398999999995</v>
      </c>
      <c r="L39" s="76">
        <v>800.61415999999997</v>
      </c>
      <c r="M39" s="76">
        <v>1044.1958</v>
      </c>
      <c r="N39" s="97">
        <v>7526.4958999999999</v>
      </c>
      <c r="O39" s="97">
        <v>8131.6670299999996</v>
      </c>
      <c r="P39" s="97">
        <v>7737.4694499999996</v>
      </c>
      <c r="Q39" s="97">
        <v>8028.0339899999999</v>
      </c>
      <c r="R39" s="97">
        <v>7568.3927800000001</v>
      </c>
      <c r="S39" s="97">
        <v>7992.85581</v>
      </c>
      <c r="T39" s="97">
        <v>7813.3707299999996</v>
      </c>
      <c r="U39" s="97">
        <v>7872.4219700000003</v>
      </c>
      <c r="V39" s="97">
        <v>7366.0258599999997</v>
      </c>
      <c r="W39" s="97">
        <v>8165.4257600000001</v>
      </c>
      <c r="X39" s="98">
        <v>9083.2000000000007</v>
      </c>
      <c r="Y39" s="98">
        <v>9198.2592800000002</v>
      </c>
      <c r="Z39" s="98">
        <v>9445.5915399999994</v>
      </c>
      <c r="AA39" s="98">
        <v>10232.938819999999</v>
      </c>
      <c r="AB39" s="98">
        <v>9999.9557499999992</v>
      </c>
      <c r="AC39" s="98">
        <v>10521.0743</v>
      </c>
      <c r="AD39" s="98">
        <v>10025.1489</v>
      </c>
      <c r="AE39" s="98">
        <v>10828.9859</v>
      </c>
      <c r="AF39" s="98">
        <v>11398.7516</v>
      </c>
      <c r="AG39" s="98">
        <v>11128.21198</v>
      </c>
      <c r="AH39" s="97">
        <v>6858.1359000000002</v>
      </c>
      <c r="AI39" s="97">
        <v>7386.11067</v>
      </c>
      <c r="AJ39" s="97">
        <v>7006.1323499999999</v>
      </c>
      <c r="AK39" s="97">
        <v>7164.8306499999999</v>
      </c>
      <c r="AL39" s="97">
        <v>6955.7927799999998</v>
      </c>
      <c r="AM39" s="97">
        <v>7390.2558099999997</v>
      </c>
      <c r="AN39" s="97">
        <v>7198.7537300000004</v>
      </c>
      <c r="AO39" s="97">
        <v>7260.4503199999999</v>
      </c>
      <c r="AP39" s="97">
        <v>6772.1858599999996</v>
      </c>
      <c r="AQ39" s="97">
        <v>7322.2091600000003</v>
      </c>
      <c r="AR39" s="98">
        <v>871.16922</v>
      </c>
      <c r="AS39" s="98">
        <v>743.06071999999995</v>
      </c>
      <c r="AT39" s="98">
        <v>417.11720000000003</v>
      </c>
      <c r="AU39" s="98">
        <v>1151.55618</v>
      </c>
      <c r="AV39" s="98">
        <v>1024.0426600000001</v>
      </c>
      <c r="AW39" s="98">
        <v>785.67885000000001</v>
      </c>
      <c r="AX39" s="98">
        <v>205.73957999999999</v>
      </c>
      <c r="AY39" s="98">
        <v>514.47654</v>
      </c>
      <c r="AZ39" s="98">
        <v>741.78449000000001</v>
      </c>
      <c r="BA39" s="98">
        <v>2120.0235499999999</v>
      </c>
      <c r="BB39" s="76">
        <v>871.16922</v>
      </c>
      <c r="BC39" s="76">
        <v>699.06071999999995</v>
      </c>
      <c r="BD39" s="76">
        <v>360.31344999999999</v>
      </c>
      <c r="BE39" s="76">
        <v>816.28911000000005</v>
      </c>
      <c r="BF39" s="76">
        <v>638.02440999999999</v>
      </c>
      <c r="BG39" s="76">
        <v>664.38189999999997</v>
      </c>
      <c r="BH39" s="76">
        <v>50.358370000000001</v>
      </c>
      <c r="BI39" s="76">
        <v>433.33469000000002</v>
      </c>
      <c r="BJ39" s="76">
        <v>722.59978999999998</v>
      </c>
      <c r="BK39" s="76">
        <v>1838.2786000000001</v>
      </c>
      <c r="BL39" s="76">
        <v>7729.30512</v>
      </c>
      <c r="BM39" s="76">
        <v>8129.1713900000004</v>
      </c>
      <c r="BN39" s="76">
        <v>7423.2495500000005</v>
      </c>
      <c r="BO39" s="76">
        <v>8316.3868299999995</v>
      </c>
      <c r="BP39" s="76">
        <v>7979.8354399999998</v>
      </c>
      <c r="BQ39" s="76">
        <v>8175.9346599999999</v>
      </c>
      <c r="BR39" s="76">
        <v>7404.4933099999998</v>
      </c>
      <c r="BS39" s="76">
        <v>7774.9268599999996</v>
      </c>
      <c r="BT39" s="76">
        <v>7513.9703499999996</v>
      </c>
      <c r="BU39" s="76">
        <v>9442.2327100000002</v>
      </c>
      <c r="BV39" s="98">
        <v>9945.02592</v>
      </c>
      <c r="BW39" s="98">
        <v>10228.940500000001</v>
      </c>
      <c r="BX39" s="98">
        <v>10095.75295</v>
      </c>
      <c r="BY39" s="98">
        <v>11253.63694</v>
      </c>
      <c r="BZ39" s="98">
        <v>10827.84763</v>
      </c>
      <c r="CA39" s="98">
        <v>11552.59679</v>
      </c>
      <c r="CB39" s="98">
        <v>10783.471079999999</v>
      </c>
      <c r="CC39" s="98">
        <v>11459.90546</v>
      </c>
      <c r="CD39" s="98">
        <v>12205.491550000001</v>
      </c>
      <c r="CE39" s="98">
        <v>12171.99547</v>
      </c>
      <c r="CF39" s="76">
        <v>-1161.06789</v>
      </c>
      <c r="CG39" s="76">
        <v>-534.49347999999998</v>
      </c>
      <c r="CH39" s="76">
        <v>-412.71258</v>
      </c>
      <c r="CI39" s="76">
        <v>18.620020000000299</v>
      </c>
      <c r="CJ39" s="76">
        <v>-341.16807</v>
      </c>
      <c r="CK39" s="76">
        <v>255.63024999999999</v>
      </c>
      <c r="CL39" s="76">
        <v>-142.00881999999999</v>
      </c>
      <c r="CM39" s="76">
        <v>-251.30445999999901</v>
      </c>
      <c r="CN39" s="76">
        <v>-58.557650000000599</v>
      </c>
      <c r="CO39" s="76">
        <v>312.30851000000001</v>
      </c>
      <c r="CP39" s="76">
        <v>3744.35905</v>
      </c>
      <c r="CQ39" s="76">
        <v>4702.6177200000002</v>
      </c>
      <c r="CR39" s="76">
        <v>5283.6068400000004</v>
      </c>
      <c r="CS39" s="76">
        <v>6067.3430699999999</v>
      </c>
      <c r="CT39" s="76">
        <v>6095.6372799999999</v>
      </c>
      <c r="CU39" s="76">
        <v>6411.38094</v>
      </c>
      <c r="CV39" s="76">
        <v>6093.9687899999999</v>
      </c>
      <c r="CW39" s="76">
        <v>6800.2362400000002</v>
      </c>
      <c r="CX39" s="76">
        <v>7230.1776600000003</v>
      </c>
      <c r="CY39" s="76">
        <v>7159.97552</v>
      </c>
      <c r="CZ39" s="98">
        <v>1683</v>
      </c>
      <c r="DA39" s="98">
        <v>1634</v>
      </c>
      <c r="DB39" s="98">
        <v>1627</v>
      </c>
      <c r="DC39" s="98">
        <v>1596</v>
      </c>
      <c r="DD39" s="98">
        <v>1595</v>
      </c>
      <c r="DE39" s="98">
        <v>1577</v>
      </c>
      <c r="DF39" s="98">
        <v>1546</v>
      </c>
      <c r="DG39" s="98">
        <v>1550</v>
      </c>
      <c r="DH39" s="98">
        <v>1526</v>
      </c>
      <c r="DI39" s="98">
        <v>1489</v>
      </c>
      <c r="DJ39" s="76">
        <v>-958.25867000000005</v>
      </c>
      <c r="DK39" s="76">
        <v>-580.98911999999996</v>
      </c>
      <c r="DL39" s="76">
        <v>-783.73622999999998</v>
      </c>
      <c r="DM39" s="76">
        <v>-28.29421</v>
      </c>
      <c r="DN39" s="76">
        <v>-315.74365999999998</v>
      </c>
      <c r="DO39" s="76">
        <v>317.41215</v>
      </c>
      <c r="DP39" s="76">
        <v>-706.26745000000005</v>
      </c>
      <c r="DQ39" s="76">
        <v>-429.94141999999999</v>
      </c>
      <c r="DR39" s="76">
        <v>70.20214</v>
      </c>
      <c r="DS39" s="76">
        <v>1307.37051</v>
      </c>
      <c r="DT39" s="76">
        <v>54.848689999999998</v>
      </c>
      <c r="DU39" s="76">
        <v>80.188140000000004</v>
      </c>
      <c r="DV39" s="76">
        <v>95.814229999999995</v>
      </c>
      <c r="DW39" s="76">
        <v>122.96622000000001</v>
      </c>
      <c r="DX39" s="76">
        <v>116.41354</v>
      </c>
      <c r="DY39" s="76">
        <v>149.8914</v>
      </c>
      <c r="DZ39" s="76">
        <v>172.69204999999999</v>
      </c>
      <c r="EA39" s="76">
        <v>193.88199</v>
      </c>
      <c r="EB39" s="76">
        <v>206.77415999999999</v>
      </c>
      <c r="EC39" s="76">
        <v>200.97880000000001</v>
      </c>
      <c r="ED39" s="76">
        <v>1829.4278899999999</v>
      </c>
      <c r="EE39" s="76">
        <v>1280.0498399999999</v>
      </c>
      <c r="EF39" s="76">
        <v>1144.0496800000001</v>
      </c>
      <c r="EG39" s="76">
        <v>844.58331999999996</v>
      </c>
      <c r="EH39" s="76">
        <v>953.76806999999997</v>
      </c>
      <c r="EI39" s="76">
        <v>346.96974999999998</v>
      </c>
      <c r="EJ39" s="76">
        <v>756.62581999999895</v>
      </c>
      <c r="EK39" s="76">
        <v>863.27611000000002</v>
      </c>
      <c r="EL39" s="76">
        <v>652.39765000000102</v>
      </c>
      <c r="EM39" s="76">
        <v>530.90809000000002</v>
      </c>
      <c r="EN39" s="98">
        <v>6200.66687</v>
      </c>
      <c r="EO39" s="98">
        <v>5526.3227800000004</v>
      </c>
      <c r="EP39" s="98">
        <v>4812.1461099999997</v>
      </c>
      <c r="EQ39" s="98">
        <v>5186.2938700000004</v>
      </c>
      <c r="ER39" s="98">
        <v>4732.2103500000003</v>
      </c>
      <c r="ES39" s="98">
        <v>5141.2158499999996</v>
      </c>
      <c r="ET39" s="98">
        <v>4689.5022900000004</v>
      </c>
      <c r="EU39" s="98">
        <v>4659.6692199999998</v>
      </c>
      <c r="EV39" s="98">
        <v>4975.3138900000004</v>
      </c>
      <c r="EW39" s="98">
        <v>5012.0199499999999</v>
      </c>
      <c r="EX39" s="98">
        <v>8687564</v>
      </c>
      <c r="EY39" s="98">
        <v>8666161</v>
      </c>
      <c r="EZ39" s="98">
        <v>8150182</v>
      </c>
      <c r="FA39" s="98">
        <v>8009414</v>
      </c>
      <c r="FB39" s="98">
        <v>7909561</v>
      </c>
      <c r="FC39" s="98">
        <v>7737226</v>
      </c>
      <c r="FD39" s="98">
        <v>7955380</v>
      </c>
      <c r="FE39" s="98">
        <v>8123726</v>
      </c>
      <c r="FF39" s="98">
        <v>7424584</v>
      </c>
      <c r="FG39" s="103">
        <v>7853117</v>
      </c>
      <c r="FH39" s="76">
        <v>0</v>
      </c>
      <c r="FI39" s="76">
        <v>44</v>
      </c>
      <c r="FJ39" s="76">
        <v>56.803750000000001</v>
      </c>
      <c r="FK39" s="76">
        <v>335.26706999999999</v>
      </c>
      <c r="FL39" s="76">
        <v>386.01825000000002</v>
      </c>
      <c r="FM39" s="76">
        <v>121.29695</v>
      </c>
      <c r="FN39" s="76">
        <v>155.38121000000001</v>
      </c>
      <c r="FO39" s="76">
        <v>81.141850000000005</v>
      </c>
      <c r="FP39" s="76">
        <v>19.184699999999999</v>
      </c>
      <c r="FQ39" s="77">
        <v>281.74495000000002</v>
      </c>
    </row>
    <row r="40" spans="1:173" x14ac:dyDescent="0.25">
      <c r="A40" s="96" t="s">
        <v>378</v>
      </c>
      <c r="B40" s="96">
        <v>5903</v>
      </c>
      <c r="C40" s="96"/>
      <c r="D40" s="76">
        <v>98.593509999999995</v>
      </c>
      <c r="E40" s="76">
        <v>95.094679999999997</v>
      </c>
      <c r="F40" s="76">
        <v>94.903260000000003</v>
      </c>
      <c r="G40" s="76">
        <v>89.938119999999998</v>
      </c>
      <c r="H40" s="76">
        <v>89.809209999999993</v>
      </c>
      <c r="I40" s="76">
        <v>90.1798</v>
      </c>
      <c r="J40" s="76">
        <v>16.541620000000002</v>
      </c>
      <c r="K40" s="76">
        <v>44.352040000000002</v>
      </c>
      <c r="L40" s="76">
        <v>31.106809999999999</v>
      </c>
      <c r="M40" s="76">
        <v>18.87809</v>
      </c>
      <c r="N40" s="97">
        <v>1036.9540500000001</v>
      </c>
      <c r="O40" s="97">
        <v>914.12604999999996</v>
      </c>
      <c r="P40" s="97">
        <v>1097.5866699999999</v>
      </c>
      <c r="Q40" s="97">
        <v>1268.70427</v>
      </c>
      <c r="R40" s="97">
        <v>1195.0153399999999</v>
      </c>
      <c r="S40" s="97">
        <v>1369.07212</v>
      </c>
      <c r="T40" s="97">
        <v>1222.5259100000001</v>
      </c>
      <c r="U40" s="97">
        <v>1202.5127500000001</v>
      </c>
      <c r="V40" s="97">
        <v>817.28866000000005</v>
      </c>
      <c r="W40" s="97">
        <v>586.81577000000004</v>
      </c>
      <c r="X40" s="98">
        <v>2546.1999999999998</v>
      </c>
      <c r="Y40" s="98">
        <v>2698.8</v>
      </c>
      <c r="Z40" s="98">
        <v>2821.4</v>
      </c>
      <c r="AA40" s="98">
        <v>2941.4</v>
      </c>
      <c r="AB40" s="98">
        <v>3114</v>
      </c>
      <c r="AC40" s="98">
        <v>3266.6</v>
      </c>
      <c r="AD40" s="98">
        <v>2809.2</v>
      </c>
      <c r="AE40" s="98">
        <v>851.8</v>
      </c>
      <c r="AF40" s="98">
        <v>914.4</v>
      </c>
      <c r="AG40" s="98">
        <v>977</v>
      </c>
      <c r="AH40" s="97">
        <v>951.95405000000005</v>
      </c>
      <c r="AI40" s="97">
        <v>829.12604999999996</v>
      </c>
      <c r="AJ40" s="97">
        <v>1012.58667</v>
      </c>
      <c r="AK40" s="97">
        <v>1183.70427</v>
      </c>
      <c r="AL40" s="97">
        <v>1110.0153399999999</v>
      </c>
      <c r="AM40" s="97">
        <v>1285.73912</v>
      </c>
      <c r="AN40" s="97">
        <v>1217.5259100000001</v>
      </c>
      <c r="AO40" s="97">
        <v>1167.5127500000001</v>
      </c>
      <c r="AP40" s="97">
        <v>798.28866000000005</v>
      </c>
      <c r="AQ40" s="97">
        <v>579.31577000000004</v>
      </c>
      <c r="AR40" s="98">
        <v>0</v>
      </c>
      <c r="AS40" s="98">
        <v>0</v>
      </c>
      <c r="AT40" s="98">
        <v>0</v>
      </c>
      <c r="AU40" s="98">
        <v>142.029</v>
      </c>
      <c r="AV40" s="98">
        <v>295.005</v>
      </c>
      <c r="AW40" s="98">
        <v>1198.7428500000001</v>
      </c>
      <c r="AX40" s="98">
        <v>1982.0229999999999</v>
      </c>
      <c r="AY40" s="98">
        <v>266.36649999999997</v>
      </c>
      <c r="AZ40" s="98">
        <v>0</v>
      </c>
      <c r="BA40" s="98">
        <v>0</v>
      </c>
      <c r="BB40" s="76">
        <v>0</v>
      </c>
      <c r="BC40" s="76">
        <v>0</v>
      </c>
      <c r="BD40" s="76">
        <v>0</v>
      </c>
      <c r="BE40" s="76">
        <v>0</v>
      </c>
      <c r="BF40" s="76">
        <v>0</v>
      </c>
      <c r="BG40" s="76">
        <v>638.91060000000004</v>
      </c>
      <c r="BH40" s="76">
        <v>1870</v>
      </c>
      <c r="BI40" s="76">
        <v>261.36649999999997</v>
      </c>
      <c r="BJ40" s="76">
        <v>0</v>
      </c>
      <c r="BK40" s="76">
        <v>0</v>
      </c>
      <c r="BL40" s="76">
        <v>951.95405000000005</v>
      </c>
      <c r="BM40" s="76">
        <v>829.12604999999996</v>
      </c>
      <c r="BN40" s="76">
        <v>1012.58667</v>
      </c>
      <c r="BO40" s="76">
        <v>1325.7332699999999</v>
      </c>
      <c r="BP40" s="76">
        <v>1405.02034</v>
      </c>
      <c r="BQ40" s="76">
        <v>2484.4819699999998</v>
      </c>
      <c r="BR40" s="76">
        <v>3199.54891</v>
      </c>
      <c r="BS40" s="76">
        <v>1433.87925</v>
      </c>
      <c r="BT40" s="76">
        <v>798.28866000000005</v>
      </c>
      <c r="BU40" s="76">
        <v>579.31577000000004</v>
      </c>
      <c r="BV40" s="98">
        <v>2685.9819499999999</v>
      </c>
      <c r="BW40" s="98">
        <v>2759.1942600000002</v>
      </c>
      <c r="BX40" s="98">
        <v>2907.6228799999999</v>
      </c>
      <c r="BY40" s="98">
        <v>3202.36985</v>
      </c>
      <c r="BZ40" s="98">
        <v>3295.0277999999998</v>
      </c>
      <c r="CA40" s="98">
        <v>3435.0217400000001</v>
      </c>
      <c r="CB40" s="98">
        <v>3008.5985500000002</v>
      </c>
      <c r="CC40" s="98">
        <v>873.44730000000004</v>
      </c>
      <c r="CD40" s="98">
        <v>1023.26527</v>
      </c>
      <c r="CE40" s="98">
        <v>1050.68022</v>
      </c>
      <c r="CF40" s="76">
        <v>-86.187179999999898</v>
      </c>
      <c r="CG40" s="76">
        <v>-90.615589999999997</v>
      </c>
      <c r="CH40" s="76">
        <v>144.28540000000001</v>
      </c>
      <c r="CI40" s="76">
        <v>-69.591879999999904</v>
      </c>
      <c r="CJ40" s="76">
        <v>-304.12655999999998</v>
      </c>
      <c r="CK40" s="76">
        <v>-3.0448400000000202</v>
      </c>
      <c r="CL40" s="76">
        <v>14.4128000000001</v>
      </c>
      <c r="CM40" s="76">
        <v>58.467150000000203</v>
      </c>
      <c r="CN40" s="76">
        <v>-38.497</v>
      </c>
      <c r="CO40" s="76">
        <v>-172.95345</v>
      </c>
      <c r="CP40" s="76">
        <v>1016.11272</v>
      </c>
      <c r="CQ40" s="76">
        <v>1195.4047</v>
      </c>
      <c r="CR40" s="76">
        <v>1377.2552900000001</v>
      </c>
      <c r="CS40" s="76">
        <v>1314.9998900000001</v>
      </c>
      <c r="CT40" s="76">
        <v>1449.6747700000001</v>
      </c>
      <c r="CU40" s="76">
        <v>1849.4483299999999</v>
      </c>
      <c r="CV40" s="76">
        <v>1297.8015700000001</v>
      </c>
      <c r="CW40" s="76">
        <v>-584.76122999999995</v>
      </c>
      <c r="CX40" s="76">
        <v>-985.30888000000004</v>
      </c>
      <c r="CY40" s="76">
        <v>-901.81187999999997</v>
      </c>
      <c r="CZ40" s="98">
        <v>247</v>
      </c>
      <c r="DA40" s="98">
        <v>234</v>
      </c>
      <c r="DB40" s="98">
        <v>230</v>
      </c>
      <c r="DC40" s="98">
        <v>228</v>
      </c>
      <c r="DD40" s="98">
        <v>225</v>
      </c>
      <c r="DE40" s="98">
        <v>225</v>
      </c>
      <c r="DF40" s="98">
        <v>230</v>
      </c>
      <c r="DG40" s="98">
        <v>201</v>
      </c>
      <c r="DH40" s="98">
        <v>196</v>
      </c>
      <c r="DI40" s="98">
        <v>187</v>
      </c>
      <c r="DJ40" s="76">
        <v>-171.18718000000001</v>
      </c>
      <c r="DK40" s="76">
        <v>-175.61559</v>
      </c>
      <c r="DL40" s="76">
        <v>59.285400000000003</v>
      </c>
      <c r="DM40" s="76">
        <v>-154.59188</v>
      </c>
      <c r="DN40" s="76">
        <v>-389.12655999999998</v>
      </c>
      <c r="DO40" s="76">
        <v>552.53276000000005</v>
      </c>
      <c r="DP40" s="76">
        <v>1879.4128000000001</v>
      </c>
      <c r="DQ40" s="76">
        <v>284.83364999999998</v>
      </c>
      <c r="DR40" s="76">
        <v>-57.497</v>
      </c>
      <c r="DS40" s="76">
        <v>-180.45345</v>
      </c>
      <c r="DT40" s="76">
        <v>13.59351</v>
      </c>
      <c r="DU40" s="76">
        <v>10.09468</v>
      </c>
      <c r="DV40" s="76">
        <v>9.9032599999999995</v>
      </c>
      <c r="DW40" s="76">
        <v>4.9381199999999996</v>
      </c>
      <c r="DX40" s="76">
        <v>4.8092100000000002</v>
      </c>
      <c r="DY40" s="76">
        <v>6.8468</v>
      </c>
      <c r="DZ40" s="76">
        <v>11.54162</v>
      </c>
      <c r="EA40" s="76">
        <v>9.3520400000000006</v>
      </c>
      <c r="EB40" s="76">
        <v>12.106809999999999</v>
      </c>
      <c r="EC40" s="76">
        <v>11.37809</v>
      </c>
      <c r="ED40" s="76">
        <v>171.18718000000001</v>
      </c>
      <c r="EE40" s="76">
        <v>175.61559</v>
      </c>
      <c r="EF40" s="76">
        <v>-59.285400000000003</v>
      </c>
      <c r="EG40" s="76">
        <v>154.59188</v>
      </c>
      <c r="EH40" s="76">
        <v>389.12655999999998</v>
      </c>
      <c r="EI40" s="76">
        <v>86.377840000000106</v>
      </c>
      <c r="EJ40" s="76">
        <v>-9.4128000000000593</v>
      </c>
      <c r="EK40" s="76">
        <v>-23.467150000000199</v>
      </c>
      <c r="EL40" s="76">
        <v>57.497</v>
      </c>
      <c r="EM40" s="76">
        <v>180.45345</v>
      </c>
      <c r="EN40" s="98">
        <v>1669.86923</v>
      </c>
      <c r="EO40" s="98">
        <v>1563.7895599999999</v>
      </c>
      <c r="EP40" s="98">
        <v>1530.3675900000001</v>
      </c>
      <c r="EQ40" s="98">
        <v>1887.36996</v>
      </c>
      <c r="ER40" s="98">
        <v>1845.35303</v>
      </c>
      <c r="ES40" s="98">
        <v>1585.57341</v>
      </c>
      <c r="ET40" s="98">
        <v>1710.7969800000001</v>
      </c>
      <c r="EU40" s="98">
        <v>1458.2085300000001</v>
      </c>
      <c r="EV40" s="98">
        <v>2008.5741499999999</v>
      </c>
      <c r="EW40" s="98">
        <v>1952.4920999999999</v>
      </c>
      <c r="EX40" s="98">
        <v>1123141</v>
      </c>
      <c r="EY40" s="98">
        <v>1004742</v>
      </c>
      <c r="EZ40" s="98">
        <v>953301</v>
      </c>
      <c r="FA40" s="98">
        <v>1338296</v>
      </c>
      <c r="FB40" s="98">
        <v>1499142</v>
      </c>
      <c r="FC40" s="98">
        <v>1372117</v>
      </c>
      <c r="FD40" s="98">
        <v>1208113</v>
      </c>
      <c r="FE40" s="98">
        <v>1144046</v>
      </c>
      <c r="FF40" s="98">
        <v>855786</v>
      </c>
      <c r="FG40" s="103">
        <v>759769</v>
      </c>
      <c r="FH40" s="76">
        <v>0</v>
      </c>
      <c r="FI40" s="76">
        <v>0</v>
      </c>
      <c r="FJ40" s="76">
        <v>0</v>
      </c>
      <c r="FK40" s="76">
        <v>142.029</v>
      </c>
      <c r="FL40" s="76">
        <v>295.005</v>
      </c>
      <c r="FM40" s="76">
        <v>559.83225000000004</v>
      </c>
      <c r="FN40" s="76">
        <v>112.023</v>
      </c>
      <c r="FO40" s="76">
        <v>5</v>
      </c>
      <c r="FP40" s="76">
        <v>0</v>
      </c>
      <c r="FQ40" s="77">
        <v>0</v>
      </c>
    </row>
    <row r="41" spans="1:173" x14ac:dyDescent="0.25">
      <c r="A41" s="96" t="s">
        <v>418</v>
      </c>
      <c r="B41" s="96">
        <v>5892</v>
      </c>
      <c r="C41" s="96"/>
      <c r="D41" s="76">
        <v>5059.4137300000002</v>
      </c>
      <c r="E41" s="76">
        <v>5256.4552700000004</v>
      </c>
      <c r="F41" s="76">
        <v>5562.0696399999997</v>
      </c>
      <c r="G41" s="76">
        <v>5200.33943</v>
      </c>
      <c r="H41" s="76">
        <v>5349.4801399999997</v>
      </c>
      <c r="I41" s="76">
        <v>5434.9591200000004</v>
      </c>
      <c r="J41" s="76">
        <v>5626.56945</v>
      </c>
      <c r="K41" s="76">
        <v>5017.5218800000002</v>
      </c>
      <c r="L41" s="76">
        <v>5192.68613</v>
      </c>
      <c r="M41" s="76">
        <v>5312.7474099999999</v>
      </c>
      <c r="N41" s="97">
        <v>74090.997019999995</v>
      </c>
      <c r="O41" s="97">
        <v>76067.301940000005</v>
      </c>
      <c r="P41" s="97">
        <v>72700.746729999999</v>
      </c>
      <c r="Q41" s="97">
        <v>73011.180729999993</v>
      </c>
      <c r="R41" s="97">
        <v>68118.093089999995</v>
      </c>
      <c r="S41" s="97">
        <v>65754.337230000005</v>
      </c>
      <c r="T41" s="97">
        <v>70052.475149999998</v>
      </c>
      <c r="U41" s="97">
        <v>69502.467510000002</v>
      </c>
      <c r="V41" s="97">
        <v>67966.244930000001</v>
      </c>
      <c r="W41" s="97">
        <v>63138.551979999997</v>
      </c>
      <c r="X41" s="98">
        <v>93950.154599999994</v>
      </c>
      <c r="Y41" s="98">
        <v>94464.967449999996</v>
      </c>
      <c r="Z41" s="98">
        <v>101549.92915</v>
      </c>
      <c r="AA41" s="98">
        <v>101615.5932</v>
      </c>
      <c r="AB41" s="98">
        <v>99319.929149999996</v>
      </c>
      <c r="AC41" s="98">
        <v>97481.541150000005</v>
      </c>
      <c r="AD41" s="98">
        <v>94196.991150000002</v>
      </c>
      <c r="AE41" s="98">
        <v>92773.61275</v>
      </c>
      <c r="AF41" s="98">
        <v>75964.4274</v>
      </c>
      <c r="AG41" s="98">
        <v>70601.865449999998</v>
      </c>
      <c r="AH41" s="97">
        <v>69622.396299999993</v>
      </c>
      <c r="AI41" s="97">
        <v>69656.401989999998</v>
      </c>
      <c r="AJ41" s="97">
        <v>67712.333929999993</v>
      </c>
      <c r="AK41" s="97">
        <v>68232.187179999994</v>
      </c>
      <c r="AL41" s="97">
        <v>63438.05644</v>
      </c>
      <c r="AM41" s="97">
        <v>61188.727129999999</v>
      </c>
      <c r="AN41" s="97">
        <v>65515.673150000002</v>
      </c>
      <c r="AO41" s="97">
        <v>65898.699210000006</v>
      </c>
      <c r="AP41" s="97">
        <v>64157.71948</v>
      </c>
      <c r="AQ41" s="97">
        <v>59426.576379999999</v>
      </c>
      <c r="AR41" s="98">
        <v>6005.60574</v>
      </c>
      <c r="AS41" s="98">
        <v>5591.0986999999996</v>
      </c>
      <c r="AT41" s="98">
        <v>4511.1464500000002</v>
      </c>
      <c r="AU41" s="98">
        <v>5993.4047499999997</v>
      </c>
      <c r="AV41" s="98">
        <v>5741.7905499999997</v>
      </c>
      <c r="AW41" s="98">
        <v>6884.6942499999996</v>
      </c>
      <c r="AX41" s="98">
        <v>6033.7134500000002</v>
      </c>
      <c r="AY41" s="98">
        <v>15895.079299999999</v>
      </c>
      <c r="AZ41" s="98">
        <v>9921.7055500000006</v>
      </c>
      <c r="BA41" s="98">
        <v>8809.0072500000006</v>
      </c>
      <c r="BB41" s="76">
        <v>3994.4046600000001</v>
      </c>
      <c r="BC41" s="76">
        <v>4887.2740000000003</v>
      </c>
      <c r="BD41" s="76">
        <v>3872.4681500000002</v>
      </c>
      <c r="BE41" s="76">
        <v>5082.5370999999996</v>
      </c>
      <c r="BF41" s="76">
        <v>4488.2363999999998</v>
      </c>
      <c r="BG41" s="76">
        <v>6201.8441499999999</v>
      </c>
      <c r="BH41" s="76">
        <v>5211.0011500000001</v>
      </c>
      <c r="BI41" s="76">
        <v>15777.591200000001</v>
      </c>
      <c r="BJ41" s="76">
        <v>9458.6985999999997</v>
      </c>
      <c r="BK41" s="76">
        <v>7957.1826000000001</v>
      </c>
      <c r="BL41" s="76">
        <v>75628.002040000007</v>
      </c>
      <c r="BM41" s="76">
        <v>75247.500690000001</v>
      </c>
      <c r="BN41" s="76">
        <v>72223.480379999994</v>
      </c>
      <c r="BO41" s="76">
        <v>74225.591929999995</v>
      </c>
      <c r="BP41" s="76">
        <v>69179.846990000005</v>
      </c>
      <c r="BQ41" s="76">
        <v>68073.42138</v>
      </c>
      <c r="BR41" s="76">
        <v>71549.386599999998</v>
      </c>
      <c r="BS41" s="76">
        <v>81793.778510000004</v>
      </c>
      <c r="BT41" s="76">
        <v>74079.425029999999</v>
      </c>
      <c r="BU41" s="76">
        <v>68235.583629999994</v>
      </c>
      <c r="BV41" s="98">
        <v>102206.31348</v>
      </c>
      <c r="BW41" s="98">
        <v>102707.52013</v>
      </c>
      <c r="BX41" s="98">
        <v>109431.83177</v>
      </c>
      <c r="BY41" s="98">
        <v>112764.69593</v>
      </c>
      <c r="BZ41" s="98">
        <v>107941.36412</v>
      </c>
      <c r="CA41" s="98">
        <v>107065.22779999999</v>
      </c>
      <c r="CB41" s="98">
        <v>101982.04667</v>
      </c>
      <c r="CC41" s="98">
        <v>102046.75198</v>
      </c>
      <c r="CD41" s="98">
        <v>85064.232050000006</v>
      </c>
      <c r="CE41" s="98">
        <v>80274.051189999998</v>
      </c>
      <c r="CF41" s="76">
        <v>-5371.84285</v>
      </c>
      <c r="CG41" s="76">
        <v>-3075.16623999999</v>
      </c>
      <c r="CH41" s="76">
        <v>-1739.9391900000001</v>
      </c>
      <c r="CI41" s="76">
        <v>-915.30577000000596</v>
      </c>
      <c r="CJ41" s="76">
        <v>-1609.43499000001</v>
      </c>
      <c r="CK41" s="76">
        <v>-2129.1046099999899</v>
      </c>
      <c r="CL41" s="76">
        <v>364.65075000000098</v>
      </c>
      <c r="CM41" s="76">
        <v>1689.6859400000001</v>
      </c>
      <c r="CN41" s="76">
        <v>1409.5464099999999</v>
      </c>
      <c r="CO41" s="76">
        <v>-6311.0182200000099</v>
      </c>
      <c r="CP41" s="76">
        <v>58546.251669999998</v>
      </c>
      <c r="CQ41" s="76">
        <v>64045.83311</v>
      </c>
      <c r="CR41" s="76">
        <v>68690.579949999999</v>
      </c>
      <c r="CS41" s="76">
        <v>71578.963789999994</v>
      </c>
      <c r="CT41" s="76">
        <v>72196.855009999999</v>
      </c>
      <c r="CU41" s="76">
        <v>74001.502250000005</v>
      </c>
      <c r="CV41" s="76">
        <v>74502.77261</v>
      </c>
      <c r="CW41" s="76">
        <v>73463.922709999999</v>
      </c>
      <c r="CX41" s="76">
        <v>59600.413869999997</v>
      </c>
      <c r="CY41" s="76">
        <v>52797.954660000003</v>
      </c>
      <c r="CZ41" s="98">
        <v>12123</v>
      </c>
      <c r="DA41" s="98">
        <v>11925</v>
      </c>
      <c r="DB41" s="98">
        <v>11737</v>
      </c>
      <c r="DC41" s="98">
        <v>11394</v>
      </c>
      <c r="DD41" s="98">
        <v>11360</v>
      </c>
      <c r="DE41" s="98">
        <v>11350</v>
      </c>
      <c r="DF41" s="98">
        <v>11246</v>
      </c>
      <c r="DG41" s="98">
        <v>11203</v>
      </c>
      <c r="DH41" s="98">
        <v>11194</v>
      </c>
      <c r="DI41" s="98">
        <v>11149</v>
      </c>
      <c r="DJ41" s="76">
        <v>-5846.0389100000002</v>
      </c>
      <c r="DK41" s="76">
        <v>-4598.7921900000001</v>
      </c>
      <c r="DL41" s="76">
        <v>-2855.88384</v>
      </c>
      <c r="DM41" s="76">
        <v>-611.76221999999996</v>
      </c>
      <c r="DN41" s="76">
        <v>-1801.23524</v>
      </c>
      <c r="DO41" s="76">
        <v>-492.87056000000001</v>
      </c>
      <c r="DP41" s="76">
        <v>1038.8498999999999</v>
      </c>
      <c r="DQ41" s="76">
        <v>13863.50884</v>
      </c>
      <c r="DR41" s="76">
        <v>7059.7195599999995</v>
      </c>
      <c r="DS41" s="76">
        <v>-2065.81122</v>
      </c>
      <c r="DT41" s="76">
        <v>590.81272999999999</v>
      </c>
      <c r="DU41" s="76">
        <v>305.30227000000002</v>
      </c>
      <c r="DV41" s="76">
        <v>573.65664000000004</v>
      </c>
      <c r="DW41" s="76">
        <v>421.34543000000002</v>
      </c>
      <c r="DX41" s="76">
        <v>669.44313999999997</v>
      </c>
      <c r="DY41" s="76">
        <v>869.34911999999997</v>
      </c>
      <c r="DZ41" s="76">
        <v>1089.7674500000001</v>
      </c>
      <c r="EA41" s="76">
        <v>1413.75388</v>
      </c>
      <c r="EB41" s="76">
        <v>1384.16113</v>
      </c>
      <c r="EC41" s="76">
        <v>1600.7714100000001</v>
      </c>
      <c r="ED41" s="76">
        <v>9840.4435699999995</v>
      </c>
      <c r="EE41" s="76">
        <v>9486.0661899999996</v>
      </c>
      <c r="EF41" s="76">
        <v>6728.3519900000101</v>
      </c>
      <c r="EG41" s="76">
        <v>5694.2993200000101</v>
      </c>
      <c r="EH41" s="76">
        <v>6289.4716399999998</v>
      </c>
      <c r="EI41" s="76">
        <v>6694.7147100000002</v>
      </c>
      <c r="EJ41" s="76">
        <v>4172.1512499999999</v>
      </c>
      <c r="EK41" s="76">
        <v>1914.0823600000001</v>
      </c>
      <c r="EL41" s="76">
        <v>2398.9790400000102</v>
      </c>
      <c r="EM41" s="76">
        <v>10022.99382</v>
      </c>
      <c r="EN41" s="98">
        <v>43660.061809999999</v>
      </c>
      <c r="EO41" s="98">
        <v>38661.687019999998</v>
      </c>
      <c r="EP41" s="98">
        <v>40741.251819999998</v>
      </c>
      <c r="EQ41" s="98">
        <v>41185.73214</v>
      </c>
      <c r="ER41" s="98">
        <v>35744.509109999999</v>
      </c>
      <c r="ES41" s="98">
        <v>33063.725550000003</v>
      </c>
      <c r="ET41" s="98">
        <v>27479.27406</v>
      </c>
      <c r="EU41" s="98">
        <v>28582.829269999998</v>
      </c>
      <c r="EV41" s="98">
        <v>25463.818179999998</v>
      </c>
      <c r="EW41" s="98">
        <v>27476.096529999999</v>
      </c>
      <c r="EX41" s="98">
        <v>79462840</v>
      </c>
      <c r="EY41" s="98">
        <v>79142468</v>
      </c>
      <c r="EZ41" s="98">
        <v>74440686</v>
      </c>
      <c r="FA41" s="98">
        <v>73926487</v>
      </c>
      <c r="FB41" s="98">
        <v>69727528</v>
      </c>
      <c r="FC41" s="98">
        <v>67883442</v>
      </c>
      <c r="FD41" s="98">
        <v>69687824</v>
      </c>
      <c r="FE41" s="98">
        <v>67812782</v>
      </c>
      <c r="FF41" s="98">
        <v>66556699</v>
      </c>
      <c r="FG41" s="103">
        <v>69449570</v>
      </c>
      <c r="FH41" s="76">
        <v>2011.20108</v>
      </c>
      <c r="FI41" s="76">
        <v>703.82470000000001</v>
      </c>
      <c r="FJ41" s="76">
        <v>638.67830000000004</v>
      </c>
      <c r="FK41" s="76">
        <v>910.86765000000003</v>
      </c>
      <c r="FL41" s="76">
        <v>1253.5541499999999</v>
      </c>
      <c r="FM41" s="76">
        <v>682.8501</v>
      </c>
      <c r="FN41" s="76">
        <v>822.71230000000003</v>
      </c>
      <c r="FO41" s="76">
        <v>117.4881</v>
      </c>
      <c r="FP41" s="76">
        <v>463.00695000000002</v>
      </c>
      <c r="FQ41" s="77">
        <v>851.82465000000002</v>
      </c>
    </row>
    <row r="42" spans="1:173" x14ac:dyDescent="0.25">
      <c r="A42" s="96" t="s">
        <v>377</v>
      </c>
      <c r="B42" s="96">
        <v>5747</v>
      </c>
      <c r="C42" s="96"/>
      <c r="D42" s="76">
        <v>28.760619999999999</v>
      </c>
      <c r="E42" s="76">
        <v>27.69483</v>
      </c>
      <c r="F42" s="76">
        <v>-19.143540000000002</v>
      </c>
      <c r="G42" s="76">
        <v>10.24278</v>
      </c>
      <c r="H42" s="76">
        <v>2.05389</v>
      </c>
      <c r="I42" s="76">
        <v>-11.25657</v>
      </c>
      <c r="J42" s="76">
        <v>-1.0928899999999999</v>
      </c>
      <c r="K42" s="76">
        <v>3.5270100000000002</v>
      </c>
      <c r="L42" s="76">
        <v>27.561620000000001</v>
      </c>
      <c r="M42" s="76">
        <v>43.238120000000002</v>
      </c>
      <c r="N42" s="97">
        <v>845.97295999999994</v>
      </c>
      <c r="O42" s="97">
        <v>728.04199000000006</v>
      </c>
      <c r="P42" s="97">
        <v>698.17783999999995</v>
      </c>
      <c r="Q42" s="97">
        <v>1090.86229</v>
      </c>
      <c r="R42" s="97">
        <v>794.57911999999999</v>
      </c>
      <c r="S42" s="97">
        <v>746.93161999999995</v>
      </c>
      <c r="T42" s="97">
        <v>754.68106999999998</v>
      </c>
      <c r="U42" s="97">
        <v>816.98748000000001</v>
      </c>
      <c r="V42" s="97">
        <v>642.46213</v>
      </c>
      <c r="W42" s="97">
        <v>810.28958999999998</v>
      </c>
      <c r="X42" s="98">
        <v>1569.085</v>
      </c>
      <c r="Y42" s="98">
        <v>1221.2449999999999</v>
      </c>
      <c r="Z42" s="98">
        <v>1383.9</v>
      </c>
      <c r="AA42" s="98">
        <v>1420.1</v>
      </c>
      <c r="AB42" s="98">
        <v>236.3</v>
      </c>
      <c r="AC42" s="98">
        <v>252.5</v>
      </c>
      <c r="AD42" s="98">
        <v>268.7</v>
      </c>
      <c r="AE42" s="98">
        <v>284.89999999999998</v>
      </c>
      <c r="AF42" s="98">
        <v>301.10000000000002</v>
      </c>
      <c r="AG42" s="98">
        <v>317.3</v>
      </c>
      <c r="AH42" s="97">
        <v>799.26296000000002</v>
      </c>
      <c r="AI42" s="97">
        <v>681.33199000000002</v>
      </c>
      <c r="AJ42" s="97">
        <v>698.17783999999995</v>
      </c>
      <c r="AK42" s="97">
        <v>1056.1029900000001</v>
      </c>
      <c r="AL42" s="97">
        <v>774.22911999999997</v>
      </c>
      <c r="AM42" s="97">
        <v>726.58162000000004</v>
      </c>
      <c r="AN42" s="97">
        <v>734.33106999999995</v>
      </c>
      <c r="AO42" s="97">
        <v>796.63747999999998</v>
      </c>
      <c r="AP42" s="97">
        <v>597.48134000000005</v>
      </c>
      <c r="AQ42" s="97">
        <v>751.99928999999997</v>
      </c>
      <c r="AR42" s="98">
        <v>121.20914999999999</v>
      </c>
      <c r="AS42" s="98">
        <v>1100.5424499999999</v>
      </c>
      <c r="AT42" s="98">
        <v>321.37040000000002</v>
      </c>
      <c r="AU42" s="98">
        <v>1011.2094499999999</v>
      </c>
      <c r="AV42" s="98">
        <v>0</v>
      </c>
      <c r="AW42" s="98">
        <v>0</v>
      </c>
      <c r="AX42" s="98">
        <v>0</v>
      </c>
      <c r="AY42" s="98">
        <v>0</v>
      </c>
      <c r="AZ42" s="98">
        <v>24.630790000000001</v>
      </c>
      <c r="BA42" s="98">
        <v>37.940300000000001</v>
      </c>
      <c r="BB42" s="76">
        <v>64.95393</v>
      </c>
      <c r="BC42" s="76">
        <v>261.74538999999999</v>
      </c>
      <c r="BD42" s="76">
        <v>235.76783</v>
      </c>
      <c r="BE42" s="76">
        <v>917.00390000000004</v>
      </c>
      <c r="BF42" s="76">
        <v>0</v>
      </c>
      <c r="BG42" s="76">
        <v>0</v>
      </c>
      <c r="BH42" s="76">
        <v>0</v>
      </c>
      <c r="BI42" s="76">
        <v>0</v>
      </c>
      <c r="BJ42" s="76">
        <v>24.630790000000001</v>
      </c>
      <c r="BK42" s="76">
        <v>37.940300000000001</v>
      </c>
      <c r="BL42" s="76">
        <v>920.47211000000004</v>
      </c>
      <c r="BM42" s="76">
        <v>1781.87444</v>
      </c>
      <c r="BN42" s="76">
        <v>1019.54824</v>
      </c>
      <c r="BO42" s="76">
        <v>2067.3124400000002</v>
      </c>
      <c r="BP42" s="76">
        <v>774.22911999999997</v>
      </c>
      <c r="BQ42" s="76">
        <v>726.58162000000004</v>
      </c>
      <c r="BR42" s="76">
        <v>734.33106999999995</v>
      </c>
      <c r="BS42" s="76">
        <v>796.63747999999998</v>
      </c>
      <c r="BT42" s="76">
        <v>622.11212999999998</v>
      </c>
      <c r="BU42" s="76">
        <v>789.93958999999995</v>
      </c>
      <c r="BV42" s="98">
        <v>1607.1720499999999</v>
      </c>
      <c r="BW42" s="98">
        <v>1370.80098</v>
      </c>
      <c r="BX42" s="98">
        <v>1434.96281</v>
      </c>
      <c r="BY42" s="98">
        <v>1652.7084500000001</v>
      </c>
      <c r="BZ42" s="98">
        <v>403.87475000000001</v>
      </c>
      <c r="CA42" s="98">
        <v>353.71296999999998</v>
      </c>
      <c r="CB42" s="98">
        <v>328.71170000000001</v>
      </c>
      <c r="CC42" s="98">
        <v>337.61225000000002</v>
      </c>
      <c r="CD42" s="98">
        <v>383.57440000000003</v>
      </c>
      <c r="CE42" s="98">
        <v>363.59059999999999</v>
      </c>
      <c r="CF42" s="76">
        <v>-164.44814</v>
      </c>
      <c r="CG42" s="76">
        <v>-191.02616</v>
      </c>
      <c r="CH42" s="76">
        <v>-438.19974000000002</v>
      </c>
      <c r="CI42" s="76">
        <v>194.94227000000001</v>
      </c>
      <c r="CJ42" s="76">
        <v>1.19825000000003</v>
      </c>
      <c r="CK42" s="76">
        <v>-73.430819999999997</v>
      </c>
      <c r="CL42" s="76">
        <v>22.725449999999999</v>
      </c>
      <c r="CM42" s="76">
        <v>12.71491</v>
      </c>
      <c r="CN42" s="76">
        <v>-128.14959999999999</v>
      </c>
      <c r="CO42" s="76">
        <v>34.425800000000002</v>
      </c>
      <c r="CP42" s="76">
        <v>-25.63541</v>
      </c>
      <c r="CQ42" s="76">
        <v>120.5688</v>
      </c>
      <c r="CR42" s="76">
        <v>96.559569999999994</v>
      </c>
      <c r="CS42" s="76">
        <v>298.99148000000002</v>
      </c>
      <c r="CT42" s="76">
        <v>-778.19538999999997</v>
      </c>
      <c r="CU42" s="76">
        <v>-759.04363999999998</v>
      </c>
      <c r="CV42" s="76">
        <v>-665.26282000000003</v>
      </c>
      <c r="CW42" s="76">
        <v>-667.63827000000003</v>
      </c>
      <c r="CX42" s="76">
        <v>-660.00318000000004</v>
      </c>
      <c r="CY42" s="76">
        <v>-511.50358</v>
      </c>
      <c r="CZ42" s="98">
        <v>204</v>
      </c>
      <c r="DA42" s="98">
        <v>206</v>
      </c>
      <c r="DB42" s="98">
        <v>206</v>
      </c>
      <c r="DC42" s="98">
        <v>194</v>
      </c>
      <c r="DD42" s="98">
        <v>196</v>
      </c>
      <c r="DE42" s="98">
        <v>191</v>
      </c>
      <c r="DF42" s="98">
        <v>188</v>
      </c>
      <c r="DG42" s="98">
        <v>187</v>
      </c>
      <c r="DH42" s="98">
        <v>189</v>
      </c>
      <c r="DI42" s="98">
        <v>185</v>
      </c>
      <c r="DJ42" s="76">
        <v>-146.20420999999999</v>
      </c>
      <c r="DK42" s="76">
        <v>24.009229999999999</v>
      </c>
      <c r="DL42" s="76">
        <v>-202.43190999999999</v>
      </c>
      <c r="DM42" s="76">
        <v>1077.18687</v>
      </c>
      <c r="DN42" s="76">
        <v>-19.15175</v>
      </c>
      <c r="DO42" s="76">
        <v>-93.780820000000006</v>
      </c>
      <c r="DP42" s="76">
        <v>2.3754499999999998</v>
      </c>
      <c r="DQ42" s="76">
        <v>-7.6350899999999999</v>
      </c>
      <c r="DR42" s="76">
        <v>-148.49959999999999</v>
      </c>
      <c r="DS42" s="76">
        <v>14.075799999999999</v>
      </c>
      <c r="DT42" s="76">
        <v>-17.949380000000001</v>
      </c>
      <c r="DU42" s="76">
        <v>-19.015170000000001</v>
      </c>
      <c r="DV42" s="76">
        <v>-19.143540000000002</v>
      </c>
      <c r="DW42" s="76">
        <v>-24.516220000000001</v>
      </c>
      <c r="DX42" s="76">
        <v>-18.296109999999999</v>
      </c>
      <c r="DY42" s="76">
        <v>-31.606570000000001</v>
      </c>
      <c r="DZ42" s="76">
        <v>-21.442889999999998</v>
      </c>
      <c r="EA42" s="76">
        <v>-16.822990000000001</v>
      </c>
      <c r="EB42" s="76">
        <v>-17.41938</v>
      </c>
      <c r="EC42" s="76">
        <v>-15.051880000000001</v>
      </c>
      <c r="ED42" s="76">
        <v>211.15814</v>
      </c>
      <c r="EE42" s="76">
        <v>237.73616000000001</v>
      </c>
      <c r="EF42" s="76">
        <v>438.19974000000002</v>
      </c>
      <c r="EG42" s="76">
        <v>-160.18297000000001</v>
      </c>
      <c r="EH42" s="76">
        <v>19.15175</v>
      </c>
      <c r="EI42" s="76">
        <v>93.780819999999906</v>
      </c>
      <c r="EJ42" s="76">
        <v>-2.3754499999999998</v>
      </c>
      <c r="EK42" s="76">
        <v>7.6350899999999902</v>
      </c>
      <c r="EL42" s="76">
        <v>173.13039000000001</v>
      </c>
      <c r="EM42" s="76">
        <v>23.8645</v>
      </c>
      <c r="EN42" s="98">
        <v>1632.80746</v>
      </c>
      <c r="EO42" s="98">
        <v>1250.23218</v>
      </c>
      <c r="EP42" s="98">
        <v>1338.4032400000001</v>
      </c>
      <c r="EQ42" s="98">
        <v>1353.7169699999999</v>
      </c>
      <c r="ER42" s="98">
        <v>1182.07014</v>
      </c>
      <c r="ES42" s="98">
        <v>1112.7566099999999</v>
      </c>
      <c r="ET42" s="98">
        <v>993.97451999999998</v>
      </c>
      <c r="EU42" s="98">
        <v>1005.2505200000001</v>
      </c>
      <c r="EV42" s="98">
        <v>1043.5775799999999</v>
      </c>
      <c r="EW42" s="98">
        <v>875.09418000000005</v>
      </c>
      <c r="EX42" s="98">
        <v>1010421</v>
      </c>
      <c r="EY42" s="98">
        <v>919068</v>
      </c>
      <c r="EZ42" s="98">
        <v>1136378</v>
      </c>
      <c r="FA42" s="98">
        <v>895920</v>
      </c>
      <c r="FB42" s="98">
        <v>793381</v>
      </c>
      <c r="FC42" s="98">
        <v>820362</v>
      </c>
      <c r="FD42" s="98">
        <v>731956</v>
      </c>
      <c r="FE42" s="98">
        <v>804273</v>
      </c>
      <c r="FF42" s="98">
        <v>770612</v>
      </c>
      <c r="FG42" s="103">
        <v>775864</v>
      </c>
      <c r="FH42" s="76">
        <v>56.255220000000001</v>
      </c>
      <c r="FI42" s="76">
        <v>838.79705999999999</v>
      </c>
      <c r="FJ42" s="76">
        <v>85.60257</v>
      </c>
      <c r="FK42" s="76">
        <v>94.205550000000002</v>
      </c>
      <c r="FL42" s="76">
        <v>0</v>
      </c>
      <c r="FM42" s="76">
        <v>0</v>
      </c>
      <c r="FN42" s="76">
        <v>0</v>
      </c>
      <c r="FO42" s="76">
        <v>0</v>
      </c>
      <c r="FP42" s="76">
        <v>0</v>
      </c>
      <c r="FQ42" s="77">
        <v>0</v>
      </c>
    </row>
    <row r="43" spans="1:173" x14ac:dyDescent="0.25">
      <c r="A43" s="96" t="s">
        <v>376</v>
      </c>
      <c r="B43" s="96">
        <v>5705</v>
      </c>
      <c r="C43" s="96"/>
      <c r="D43" s="76">
        <v>230.67255</v>
      </c>
      <c r="E43" s="76">
        <v>218.24034</v>
      </c>
      <c r="F43" s="76">
        <v>170.71126000000001</v>
      </c>
      <c r="G43" s="76">
        <v>204.4846</v>
      </c>
      <c r="H43" s="76">
        <v>225.27316999999999</v>
      </c>
      <c r="I43" s="76">
        <v>331.28649999999999</v>
      </c>
      <c r="J43" s="76">
        <v>238.61779999999999</v>
      </c>
      <c r="K43" s="76">
        <v>232.78829999999999</v>
      </c>
      <c r="L43" s="76">
        <v>232.64008000000001</v>
      </c>
      <c r="M43" s="76">
        <v>240.54794999999999</v>
      </c>
      <c r="N43" s="97">
        <v>5279.7976799999997</v>
      </c>
      <c r="O43" s="97">
        <v>4840.7352199999996</v>
      </c>
      <c r="P43" s="97">
        <v>5174.2314200000001</v>
      </c>
      <c r="Q43" s="97">
        <v>4551.8655500000004</v>
      </c>
      <c r="R43" s="97">
        <v>4747.0984399999998</v>
      </c>
      <c r="S43" s="97">
        <v>5167.3870500000003</v>
      </c>
      <c r="T43" s="97">
        <v>4428.2165599999998</v>
      </c>
      <c r="U43" s="97">
        <v>4743.3906500000003</v>
      </c>
      <c r="V43" s="97">
        <v>4860.9780600000004</v>
      </c>
      <c r="W43" s="97">
        <v>4365.4735899999996</v>
      </c>
      <c r="X43" s="98">
        <v>3687.5309499999998</v>
      </c>
      <c r="Y43" s="98">
        <v>4144.2581600000003</v>
      </c>
      <c r="Z43" s="98">
        <v>4300.6613399999997</v>
      </c>
      <c r="AA43" s="98">
        <v>4456.7458100000003</v>
      </c>
      <c r="AB43" s="98">
        <v>5112.5168100000001</v>
      </c>
      <c r="AC43" s="98">
        <v>5267.9794700000002</v>
      </c>
      <c r="AD43" s="98">
        <v>4293.1388800000004</v>
      </c>
      <c r="AE43" s="98">
        <v>4418</v>
      </c>
      <c r="AF43" s="98">
        <v>4105</v>
      </c>
      <c r="AG43" s="98">
        <v>4157</v>
      </c>
      <c r="AH43" s="97">
        <v>5058.9926999999998</v>
      </c>
      <c r="AI43" s="97">
        <v>4639.0138399999996</v>
      </c>
      <c r="AJ43" s="97">
        <v>4994.0134399999997</v>
      </c>
      <c r="AK43" s="97">
        <v>4386.7764699999998</v>
      </c>
      <c r="AL43" s="97">
        <v>4573.2884400000003</v>
      </c>
      <c r="AM43" s="97">
        <v>4889.1326499999996</v>
      </c>
      <c r="AN43" s="97">
        <v>4260.9565599999996</v>
      </c>
      <c r="AO43" s="97">
        <v>4582.21065</v>
      </c>
      <c r="AP43" s="97">
        <v>4699.7980600000001</v>
      </c>
      <c r="AQ43" s="97">
        <v>4204.2935900000002</v>
      </c>
      <c r="AR43" s="98">
        <v>0</v>
      </c>
      <c r="AS43" s="98">
        <v>168.3997</v>
      </c>
      <c r="AT43" s="98">
        <v>200.26965000000001</v>
      </c>
      <c r="AU43" s="98">
        <v>48.445250000000001</v>
      </c>
      <c r="AV43" s="98">
        <v>445.68306999999999</v>
      </c>
      <c r="AW43" s="98">
        <v>917.0136</v>
      </c>
      <c r="AX43" s="98">
        <v>55.781649999999999</v>
      </c>
      <c r="AY43" s="98">
        <v>285.22609999999997</v>
      </c>
      <c r="AZ43" s="98">
        <v>14.486549999999999</v>
      </c>
      <c r="BA43" s="98">
        <v>327.73944999999998</v>
      </c>
      <c r="BB43" s="76">
        <v>-0.5</v>
      </c>
      <c r="BC43" s="76">
        <v>128.2628</v>
      </c>
      <c r="BD43" s="76">
        <v>200.26965000000001</v>
      </c>
      <c r="BE43" s="76">
        <v>-9.3468999999999998</v>
      </c>
      <c r="BF43" s="76">
        <v>60.010069999999999</v>
      </c>
      <c r="BG43" s="76">
        <v>817.0136</v>
      </c>
      <c r="BH43" s="76">
        <v>53.9392</v>
      </c>
      <c r="BI43" s="76">
        <v>284.91055</v>
      </c>
      <c r="BJ43" s="76">
        <v>8.5094999999999992</v>
      </c>
      <c r="BK43" s="76">
        <v>211.15029999999999</v>
      </c>
      <c r="BL43" s="76">
        <v>5058.9926999999998</v>
      </c>
      <c r="BM43" s="76">
        <v>4807.4135399999996</v>
      </c>
      <c r="BN43" s="76">
        <v>5194.2830899999999</v>
      </c>
      <c r="BO43" s="76">
        <v>4435.2217199999996</v>
      </c>
      <c r="BP43" s="76">
        <v>5018.9715100000003</v>
      </c>
      <c r="BQ43" s="76">
        <v>5806.1462499999998</v>
      </c>
      <c r="BR43" s="76">
        <v>4316.7382100000004</v>
      </c>
      <c r="BS43" s="76">
        <v>4867.4367499999998</v>
      </c>
      <c r="BT43" s="76">
        <v>4714.2846099999997</v>
      </c>
      <c r="BU43" s="76">
        <v>4532.0330400000003</v>
      </c>
      <c r="BV43" s="98">
        <v>4034.1532200000001</v>
      </c>
      <c r="BW43" s="98">
        <v>4456.9027100000003</v>
      </c>
      <c r="BX43" s="98">
        <v>4793.1405999999997</v>
      </c>
      <c r="BY43" s="98">
        <v>4916.0534600000001</v>
      </c>
      <c r="BZ43" s="98">
        <v>5619.7485100000004</v>
      </c>
      <c r="CA43" s="98">
        <v>5756.2080599999999</v>
      </c>
      <c r="CB43" s="98">
        <v>4559.50749</v>
      </c>
      <c r="CC43" s="98">
        <v>4681.44056</v>
      </c>
      <c r="CD43" s="98">
        <v>4396.8933999999999</v>
      </c>
      <c r="CE43" s="98">
        <v>4468.6603299999997</v>
      </c>
      <c r="CF43" s="76">
        <v>-666.80779000000098</v>
      </c>
      <c r="CG43" s="76">
        <v>-610.96852000000001</v>
      </c>
      <c r="CH43" s="76">
        <v>-531.23036000000002</v>
      </c>
      <c r="CI43" s="76">
        <v>-401.09649000000002</v>
      </c>
      <c r="CJ43" s="76">
        <v>-128.02091999999999</v>
      </c>
      <c r="CK43" s="76">
        <v>141.89328</v>
      </c>
      <c r="CL43" s="76">
        <v>-107.20227</v>
      </c>
      <c r="CM43" s="76">
        <v>-124.69208999999999</v>
      </c>
      <c r="CN43" s="76">
        <v>876.26855999999998</v>
      </c>
      <c r="CO43" s="76">
        <v>-253.20403000000101</v>
      </c>
      <c r="CP43" s="76">
        <v>-925.20626000000004</v>
      </c>
      <c r="CQ43" s="76">
        <v>-37.093490000000003</v>
      </c>
      <c r="CR43" s="76">
        <v>647.33361000000002</v>
      </c>
      <c r="CS43" s="76">
        <v>1158.5123000000001</v>
      </c>
      <c r="CT43" s="76">
        <v>1734.04477</v>
      </c>
      <c r="CU43" s="76">
        <v>1975.86562</v>
      </c>
      <c r="CV43" s="76">
        <v>1295.2131400000001</v>
      </c>
      <c r="CW43" s="76">
        <v>1515.73621</v>
      </c>
      <c r="CX43" s="76">
        <v>1516.69775</v>
      </c>
      <c r="CY43" s="76">
        <v>793.09969000000001</v>
      </c>
      <c r="CZ43" s="98">
        <v>923</v>
      </c>
      <c r="DA43" s="98">
        <v>888</v>
      </c>
      <c r="DB43" s="98">
        <v>835</v>
      </c>
      <c r="DC43" s="98">
        <v>825</v>
      </c>
      <c r="DD43" s="98">
        <v>867</v>
      </c>
      <c r="DE43" s="98">
        <v>893</v>
      </c>
      <c r="DF43" s="98">
        <v>827</v>
      </c>
      <c r="DG43" s="98">
        <v>830</v>
      </c>
      <c r="DH43" s="98">
        <v>830</v>
      </c>
      <c r="DI43" s="98">
        <v>811</v>
      </c>
      <c r="DJ43" s="76">
        <v>-888.11276999999995</v>
      </c>
      <c r="DK43" s="76">
        <v>-684.4271</v>
      </c>
      <c r="DL43" s="76">
        <v>-511.17869000000002</v>
      </c>
      <c r="DM43" s="76">
        <v>-575.53246999999999</v>
      </c>
      <c r="DN43" s="76">
        <v>-241.82085000000001</v>
      </c>
      <c r="DO43" s="76">
        <v>680.65247999999997</v>
      </c>
      <c r="DP43" s="76">
        <v>-220.52306999999999</v>
      </c>
      <c r="DQ43" s="76">
        <v>-0.96153999999999995</v>
      </c>
      <c r="DR43" s="76">
        <v>723.59806000000003</v>
      </c>
      <c r="DS43" s="76">
        <v>-203.23373000000001</v>
      </c>
      <c r="DT43" s="76">
        <v>9.8675499999999996</v>
      </c>
      <c r="DU43" s="76">
        <v>16.51934</v>
      </c>
      <c r="DV43" s="76">
        <v>-9.5067400000000006</v>
      </c>
      <c r="DW43" s="76">
        <v>39.395600000000002</v>
      </c>
      <c r="DX43" s="76">
        <v>51.463169999999998</v>
      </c>
      <c r="DY43" s="76">
        <v>53.032499999999999</v>
      </c>
      <c r="DZ43" s="76">
        <v>71.357799999999997</v>
      </c>
      <c r="EA43" s="76">
        <v>71.6083</v>
      </c>
      <c r="EB43" s="76">
        <v>71.460080000000005</v>
      </c>
      <c r="EC43" s="76">
        <v>79.367949999999993</v>
      </c>
      <c r="ED43" s="76">
        <v>887.61277000000098</v>
      </c>
      <c r="EE43" s="76">
        <v>812.68989999999997</v>
      </c>
      <c r="EF43" s="76">
        <v>711.44834000000003</v>
      </c>
      <c r="EG43" s="76">
        <v>566.18557000000101</v>
      </c>
      <c r="EH43" s="76">
        <v>301.83091999999903</v>
      </c>
      <c r="EI43" s="76">
        <v>136.36112</v>
      </c>
      <c r="EJ43" s="76">
        <v>274.46226999999999</v>
      </c>
      <c r="EK43" s="76">
        <v>285.87209000000001</v>
      </c>
      <c r="EL43" s="76">
        <v>-715.08856000000003</v>
      </c>
      <c r="EM43" s="76">
        <v>414.38403</v>
      </c>
      <c r="EN43" s="98">
        <v>4959.3594800000001</v>
      </c>
      <c r="EO43" s="98">
        <v>4493.9961999999996</v>
      </c>
      <c r="EP43" s="98">
        <v>4145.80699</v>
      </c>
      <c r="EQ43" s="98">
        <v>3757.5411600000002</v>
      </c>
      <c r="ER43" s="98">
        <v>3885.7037399999999</v>
      </c>
      <c r="ES43" s="98">
        <v>3780.3424399999999</v>
      </c>
      <c r="ET43" s="98">
        <v>3264.2943500000001</v>
      </c>
      <c r="EU43" s="98">
        <v>3165.70435</v>
      </c>
      <c r="EV43" s="98">
        <v>2880.1956500000001</v>
      </c>
      <c r="EW43" s="98">
        <v>3675.5606400000001</v>
      </c>
      <c r="EX43" s="98">
        <v>5946605</v>
      </c>
      <c r="EY43" s="98">
        <v>5451704</v>
      </c>
      <c r="EZ43" s="98">
        <v>5705462</v>
      </c>
      <c r="FA43" s="98">
        <v>4952962</v>
      </c>
      <c r="FB43" s="98">
        <v>4875119</v>
      </c>
      <c r="FC43" s="98">
        <v>5025494</v>
      </c>
      <c r="FD43" s="98">
        <v>4535419</v>
      </c>
      <c r="FE43" s="98">
        <v>4868083</v>
      </c>
      <c r="FF43" s="98">
        <v>3984710</v>
      </c>
      <c r="FG43" s="103">
        <v>4618678</v>
      </c>
      <c r="FH43" s="76">
        <v>0.5</v>
      </c>
      <c r="FI43" s="76">
        <v>40.136899999999997</v>
      </c>
      <c r="FJ43" s="76">
        <v>0</v>
      </c>
      <c r="FK43" s="76">
        <v>57.792149999999999</v>
      </c>
      <c r="FL43" s="76">
        <v>385.673</v>
      </c>
      <c r="FM43" s="76">
        <v>100</v>
      </c>
      <c r="FN43" s="76">
        <v>1.8424499999999999</v>
      </c>
      <c r="FO43" s="76">
        <v>0.31555</v>
      </c>
      <c r="FP43" s="76">
        <v>5.9770500000000002</v>
      </c>
      <c r="FQ43" s="77">
        <v>116.58915</v>
      </c>
    </row>
    <row r="44" spans="1:173" x14ac:dyDescent="0.25">
      <c r="A44" s="96" t="s">
        <v>375</v>
      </c>
      <c r="B44" s="96">
        <v>5551</v>
      </c>
      <c r="C44" s="96"/>
      <c r="D44" s="76">
        <v>535.12721999999997</v>
      </c>
      <c r="E44" s="76">
        <v>94.017610000000005</v>
      </c>
      <c r="F44" s="76">
        <v>104.23072999999999</v>
      </c>
      <c r="G44" s="76">
        <v>97.682670000000002</v>
      </c>
      <c r="H44" s="76">
        <v>82.038979999999995</v>
      </c>
      <c r="I44" s="76">
        <v>81.44802</v>
      </c>
      <c r="J44" s="76">
        <v>82.420280000000005</v>
      </c>
      <c r="K44" s="76">
        <v>71.552779999999998</v>
      </c>
      <c r="L44" s="76">
        <v>90.260580000000004</v>
      </c>
      <c r="M44" s="76">
        <v>82.397090000000006</v>
      </c>
      <c r="N44" s="97">
        <v>3051.9234299999998</v>
      </c>
      <c r="O44" s="97">
        <v>2202.9026699999999</v>
      </c>
      <c r="P44" s="97">
        <v>2162.2348200000001</v>
      </c>
      <c r="Q44" s="97">
        <v>2070.8020499999998</v>
      </c>
      <c r="R44" s="97">
        <v>2323.8125300000002</v>
      </c>
      <c r="S44" s="97">
        <v>2198.9638199999999</v>
      </c>
      <c r="T44" s="97">
        <v>2204.4390699999999</v>
      </c>
      <c r="U44" s="97">
        <v>2159.3568399999999</v>
      </c>
      <c r="V44" s="97">
        <v>1945.3095499999999</v>
      </c>
      <c r="W44" s="97">
        <v>2097.0192699999998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0</v>
      </c>
      <c r="AH44" s="97">
        <v>2475.0624299999999</v>
      </c>
      <c r="AI44" s="97">
        <v>2067.4012200000002</v>
      </c>
      <c r="AJ44" s="97">
        <v>2018.33672</v>
      </c>
      <c r="AK44" s="97">
        <v>1941.93505</v>
      </c>
      <c r="AL44" s="97">
        <v>2198.7455300000001</v>
      </c>
      <c r="AM44" s="97">
        <v>2080.0138200000001</v>
      </c>
      <c r="AN44" s="97">
        <v>2086.8540699999999</v>
      </c>
      <c r="AO44" s="97">
        <v>2047.2898399999999</v>
      </c>
      <c r="AP44" s="97">
        <v>1810.72855</v>
      </c>
      <c r="AQ44" s="97">
        <v>1970.25227</v>
      </c>
      <c r="AR44" s="98">
        <v>52.906550000000003</v>
      </c>
      <c r="AS44" s="98">
        <v>0</v>
      </c>
      <c r="AT44" s="98">
        <v>113.619</v>
      </c>
      <c r="AU44" s="98">
        <v>277.60865000000001</v>
      </c>
      <c r="AV44" s="98">
        <v>511.00184999999999</v>
      </c>
      <c r="AW44" s="98">
        <v>163.62715</v>
      </c>
      <c r="AX44" s="98">
        <v>219.78485000000001</v>
      </c>
      <c r="AY44" s="98">
        <v>190.56899999999999</v>
      </c>
      <c r="AZ44" s="98">
        <v>48.697200000000002</v>
      </c>
      <c r="BA44" s="98">
        <v>157.10210000000001</v>
      </c>
      <c r="BB44" s="76">
        <v>52.906550000000003</v>
      </c>
      <c r="BC44" s="76">
        <v>0</v>
      </c>
      <c r="BD44" s="76">
        <v>113.619</v>
      </c>
      <c r="BE44" s="76">
        <v>277.60865000000001</v>
      </c>
      <c r="BF44" s="76">
        <v>483.39884999999998</v>
      </c>
      <c r="BG44" s="76">
        <v>163.62715</v>
      </c>
      <c r="BH44" s="76">
        <v>219.78485000000001</v>
      </c>
      <c r="BI44" s="76">
        <v>190.56899999999999</v>
      </c>
      <c r="BJ44" s="76">
        <v>48.697200000000002</v>
      </c>
      <c r="BK44" s="76">
        <v>157.10210000000001</v>
      </c>
      <c r="BL44" s="76">
        <v>2527.9689800000001</v>
      </c>
      <c r="BM44" s="76">
        <v>2067.4012200000002</v>
      </c>
      <c r="BN44" s="76">
        <v>2131.9557199999999</v>
      </c>
      <c r="BO44" s="76">
        <v>2219.5437000000002</v>
      </c>
      <c r="BP44" s="76">
        <v>2709.7473799999998</v>
      </c>
      <c r="BQ44" s="76">
        <v>2243.6409699999999</v>
      </c>
      <c r="BR44" s="76">
        <v>2306.6389199999999</v>
      </c>
      <c r="BS44" s="76">
        <v>2237.8588399999999</v>
      </c>
      <c r="BT44" s="76">
        <v>1859.4257500000001</v>
      </c>
      <c r="BU44" s="76">
        <v>2127.35437</v>
      </c>
      <c r="BV44" s="98">
        <v>372.28928999999999</v>
      </c>
      <c r="BW44" s="98">
        <v>253.21082999999999</v>
      </c>
      <c r="BX44" s="98">
        <v>331.54977000000002</v>
      </c>
      <c r="BY44" s="98">
        <v>215.28315000000001</v>
      </c>
      <c r="BZ44" s="98">
        <v>448.42531000000002</v>
      </c>
      <c r="CA44" s="98">
        <v>450.71857999999997</v>
      </c>
      <c r="CB44" s="98">
        <v>258.4855</v>
      </c>
      <c r="CC44" s="98">
        <v>163.14586</v>
      </c>
      <c r="CD44" s="98">
        <v>207.92697999999999</v>
      </c>
      <c r="CE44" s="98">
        <v>273.28154999999998</v>
      </c>
      <c r="CF44" s="76">
        <v>474.38995999999997</v>
      </c>
      <c r="CG44" s="76">
        <v>-87.018140000000102</v>
      </c>
      <c r="CH44" s="76">
        <v>43.039340000000301</v>
      </c>
      <c r="CI44" s="76">
        <v>6.8831999999997597</v>
      </c>
      <c r="CJ44" s="76">
        <v>5.3131499999999496</v>
      </c>
      <c r="CK44" s="76">
        <v>69.87473</v>
      </c>
      <c r="CL44" s="76">
        <v>136.60669999999999</v>
      </c>
      <c r="CM44" s="76">
        <v>329.24712</v>
      </c>
      <c r="CN44" s="76">
        <v>-280.30155999999999</v>
      </c>
      <c r="CO44" s="76">
        <v>166.25827000000001</v>
      </c>
      <c r="CP44" s="76">
        <v>-1358.49251</v>
      </c>
      <c r="CQ44" s="76">
        <v>-1308.9280200000001</v>
      </c>
      <c r="CR44" s="76">
        <v>-1086.40843</v>
      </c>
      <c r="CS44" s="76">
        <v>-1099.16867</v>
      </c>
      <c r="CT44" s="76">
        <v>-1254.7935199999999</v>
      </c>
      <c r="CU44" s="76">
        <v>-1618.4385199999999</v>
      </c>
      <c r="CV44" s="76">
        <v>-1732.9903999999999</v>
      </c>
      <c r="CW44" s="76">
        <v>-1971.7969499999999</v>
      </c>
      <c r="CX44" s="76">
        <v>-2379.5460699999999</v>
      </c>
      <c r="CY44" s="76">
        <v>-2013.3607099999999</v>
      </c>
      <c r="CZ44" s="98">
        <v>501</v>
      </c>
      <c r="DA44" s="98">
        <v>481</v>
      </c>
      <c r="DB44" s="98">
        <v>489</v>
      </c>
      <c r="DC44" s="98">
        <v>490</v>
      </c>
      <c r="DD44" s="98">
        <v>505</v>
      </c>
      <c r="DE44" s="98">
        <v>495</v>
      </c>
      <c r="DF44" s="98">
        <v>495</v>
      </c>
      <c r="DG44" s="98">
        <v>506</v>
      </c>
      <c r="DH44" s="98">
        <v>514</v>
      </c>
      <c r="DI44" s="98">
        <v>512</v>
      </c>
      <c r="DJ44" s="76">
        <v>-49.564489999999999</v>
      </c>
      <c r="DK44" s="76">
        <v>-222.51958999999999</v>
      </c>
      <c r="DL44" s="76">
        <v>12.76024</v>
      </c>
      <c r="DM44" s="76">
        <v>155.62485000000001</v>
      </c>
      <c r="DN44" s="76">
        <v>363.64499999999998</v>
      </c>
      <c r="DO44" s="76">
        <v>114.55188</v>
      </c>
      <c r="DP44" s="76">
        <v>238.80654999999999</v>
      </c>
      <c r="DQ44" s="76">
        <v>407.74912</v>
      </c>
      <c r="DR44" s="76">
        <v>-366.18536</v>
      </c>
      <c r="DS44" s="76">
        <v>196.59336999999999</v>
      </c>
      <c r="DT44" s="76">
        <v>-41.733780000000003</v>
      </c>
      <c r="DU44" s="76">
        <v>-41.48339</v>
      </c>
      <c r="DV44" s="76">
        <v>-39.667270000000002</v>
      </c>
      <c r="DW44" s="76">
        <v>-31.184329999999999</v>
      </c>
      <c r="DX44" s="76">
        <v>-43.028019999999998</v>
      </c>
      <c r="DY44" s="76">
        <v>-37.501980000000003</v>
      </c>
      <c r="DZ44" s="76">
        <v>-35.164720000000003</v>
      </c>
      <c r="EA44" s="76">
        <v>-40.514220000000002</v>
      </c>
      <c r="EB44" s="76">
        <v>-44.320419999999999</v>
      </c>
      <c r="EC44" s="76">
        <v>-44.369909999999997</v>
      </c>
      <c r="ED44" s="76">
        <v>102.47104</v>
      </c>
      <c r="EE44" s="76">
        <v>222.51958999999999</v>
      </c>
      <c r="EF44" s="76">
        <v>100.85876</v>
      </c>
      <c r="EG44" s="76">
        <v>121.9838</v>
      </c>
      <c r="EH44" s="76">
        <v>119.75385</v>
      </c>
      <c r="EI44" s="76">
        <v>49.075269999999797</v>
      </c>
      <c r="EJ44" s="76">
        <v>-19.0216999999998</v>
      </c>
      <c r="EK44" s="76">
        <v>-217.18011999999999</v>
      </c>
      <c r="EL44" s="76">
        <v>414.88256000000001</v>
      </c>
      <c r="EM44" s="76">
        <v>-39.49127</v>
      </c>
      <c r="EN44" s="98">
        <v>1730.7818</v>
      </c>
      <c r="EO44" s="98">
        <v>1562.13885</v>
      </c>
      <c r="EP44" s="98">
        <v>1417.9582</v>
      </c>
      <c r="EQ44" s="98">
        <v>1314.45182</v>
      </c>
      <c r="ER44" s="98">
        <v>1703.21883</v>
      </c>
      <c r="ES44" s="98">
        <v>2069.1570999999999</v>
      </c>
      <c r="ET44" s="98">
        <v>1991.4758999999999</v>
      </c>
      <c r="EU44" s="98">
        <v>2134.94281</v>
      </c>
      <c r="EV44" s="98">
        <v>2587.4730500000001</v>
      </c>
      <c r="EW44" s="98">
        <v>2286.6422600000001</v>
      </c>
      <c r="EX44" s="98">
        <v>2577533</v>
      </c>
      <c r="EY44" s="98">
        <v>2289921</v>
      </c>
      <c r="EZ44" s="98">
        <v>2119195</v>
      </c>
      <c r="FA44" s="98">
        <v>2063919</v>
      </c>
      <c r="FB44" s="98">
        <v>2318499</v>
      </c>
      <c r="FC44" s="98">
        <v>2129089</v>
      </c>
      <c r="FD44" s="98">
        <v>2067832</v>
      </c>
      <c r="FE44" s="98">
        <v>1830110</v>
      </c>
      <c r="FF44" s="98">
        <v>2225611</v>
      </c>
      <c r="FG44" s="103">
        <v>1930761</v>
      </c>
      <c r="FH44" s="76">
        <v>0</v>
      </c>
      <c r="FI44" s="76">
        <v>0</v>
      </c>
      <c r="FJ44" s="76">
        <v>0</v>
      </c>
      <c r="FK44" s="76">
        <v>0</v>
      </c>
      <c r="FL44" s="76">
        <v>27.603000000000002</v>
      </c>
      <c r="FM44" s="76">
        <v>0</v>
      </c>
      <c r="FN44" s="76">
        <v>0</v>
      </c>
      <c r="FO44" s="76">
        <v>0</v>
      </c>
      <c r="FP44" s="76">
        <v>0</v>
      </c>
      <c r="FQ44" s="77">
        <v>0</v>
      </c>
    </row>
    <row r="45" spans="1:173" x14ac:dyDescent="0.25">
      <c r="A45" s="96" t="s">
        <v>374</v>
      </c>
      <c r="B45" s="96">
        <v>5706</v>
      </c>
      <c r="C45" s="96"/>
      <c r="D45" s="76">
        <v>-361.33553000000001</v>
      </c>
      <c r="E45" s="76">
        <v>259.20699999999999</v>
      </c>
      <c r="F45" s="76">
        <v>327.56837999999999</v>
      </c>
      <c r="G45" s="76">
        <v>324.15055999999998</v>
      </c>
      <c r="H45" s="76">
        <v>310.82395000000002</v>
      </c>
      <c r="I45" s="76">
        <v>325.54253</v>
      </c>
      <c r="J45" s="76">
        <v>211.67939999999999</v>
      </c>
      <c r="K45" s="76">
        <v>175.83024</v>
      </c>
      <c r="L45" s="76">
        <v>102.96355</v>
      </c>
      <c r="M45" s="76">
        <v>170.59557000000001</v>
      </c>
      <c r="N45" s="97">
        <v>10827.188910000001</v>
      </c>
      <c r="O45" s="97">
        <v>6155.8032800000001</v>
      </c>
      <c r="P45" s="97">
        <v>6627.8121700000002</v>
      </c>
      <c r="Q45" s="97">
        <v>6491.0978100000002</v>
      </c>
      <c r="R45" s="97">
        <v>6092.7218400000002</v>
      </c>
      <c r="S45" s="97">
        <v>5631.0573400000003</v>
      </c>
      <c r="T45" s="97">
        <v>5613.0653199999997</v>
      </c>
      <c r="U45" s="97">
        <v>6205.7398700000003</v>
      </c>
      <c r="V45" s="97">
        <v>5581.7094100000004</v>
      </c>
      <c r="W45" s="97">
        <v>5087.9683000000005</v>
      </c>
      <c r="X45" s="98">
        <v>3490</v>
      </c>
      <c r="Y45" s="98">
        <v>6672</v>
      </c>
      <c r="Z45" s="98">
        <v>7179</v>
      </c>
      <c r="AA45" s="98">
        <v>7886</v>
      </c>
      <c r="AB45" s="98">
        <v>7693</v>
      </c>
      <c r="AC45" s="98">
        <v>7900</v>
      </c>
      <c r="AD45" s="98">
        <v>5670</v>
      </c>
      <c r="AE45" s="98">
        <v>4780</v>
      </c>
      <c r="AF45" s="98">
        <v>3362.5</v>
      </c>
      <c r="AG45" s="98">
        <v>4514.5</v>
      </c>
      <c r="AH45" s="97">
        <v>10535.57741</v>
      </c>
      <c r="AI45" s="97">
        <v>5879.5332799999996</v>
      </c>
      <c r="AJ45" s="97">
        <v>6276.0860300000004</v>
      </c>
      <c r="AK45" s="97">
        <v>6158.7178100000001</v>
      </c>
      <c r="AL45" s="97">
        <v>5762.1304899999996</v>
      </c>
      <c r="AM45" s="97">
        <v>5302.4309400000002</v>
      </c>
      <c r="AN45" s="97">
        <v>5414.34602</v>
      </c>
      <c r="AO45" s="97">
        <v>6042.3598700000002</v>
      </c>
      <c r="AP45" s="97">
        <v>5390.7294099999999</v>
      </c>
      <c r="AQ45" s="97">
        <v>4945.6882999999998</v>
      </c>
      <c r="AR45" s="98">
        <v>220.76904999999999</v>
      </c>
      <c r="AS45" s="98">
        <v>59.835450000000002</v>
      </c>
      <c r="AT45" s="98">
        <v>56.271599999999999</v>
      </c>
      <c r="AU45" s="98">
        <v>26.94</v>
      </c>
      <c r="AV45" s="98">
        <v>90.044250000000005</v>
      </c>
      <c r="AW45" s="98">
        <v>884.91980000000001</v>
      </c>
      <c r="AX45" s="98">
        <v>745.70484999999996</v>
      </c>
      <c r="AY45" s="98">
        <v>1605.1558</v>
      </c>
      <c r="AZ45" s="98">
        <v>21.765149999999998</v>
      </c>
      <c r="BA45" s="98">
        <v>729.98910000000001</v>
      </c>
      <c r="BB45" s="76">
        <v>220.76904999999999</v>
      </c>
      <c r="BC45" s="76">
        <v>59.835450000000002</v>
      </c>
      <c r="BD45" s="76">
        <v>56.271599999999999</v>
      </c>
      <c r="BE45" s="76">
        <v>26.94</v>
      </c>
      <c r="BF45" s="76">
        <v>88.470950000000002</v>
      </c>
      <c r="BG45" s="76">
        <v>882.94844999999998</v>
      </c>
      <c r="BH45" s="76">
        <v>744.18484999999998</v>
      </c>
      <c r="BI45" s="76">
        <v>1601.3622499999999</v>
      </c>
      <c r="BJ45" s="76">
        <v>20.835149999999999</v>
      </c>
      <c r="BK45" s="76">
        <v>729.12909999999999</v>
      </c>
      <c r="BL45" s="76">
        <v>10756.346460000001</v>
      </c>
      <c r="BM45" s="76">
        <v>5939.3687300000001</v>
      </c>
      <c r="BN45" s="76">
        <v>6332.3576300000004</v>
      </c>
      <c r="BO45" s="76">
        <v>6185.6578099999997</v>
      </c>
      <c r="BP45" s="76">
        <v>5852.1747400000004</v>
      </c>
      <c r="BQ45" s="76">
        <v>6187.3507399999999</v>
      </c>
      <c r="BR45" s="76">
        <v>6160.05087</v>
      </c>
      <c r="BS45" s="76">
        <v>7647.5156699999998</v>
      </c>
      <c r="BT45" s="76">
        <v>5412.4945600000001</v>
      </c>
      <c r="BU45" s="76">
        <v>5675.6773999999996</v>
      </c>
      <c r="BV45" s="98">
        <v>8183.8456900000001</v>
      </c>
      <c r="BW45" s="98">
        <v>7333.0668299999998</v>
      </c>
      <c r="BX45" s="98">
        <v>7888.6164799999997</v>
      </c>
      <c r="BY45" s="98">
        <v>8171.2272700000003</v>
      </c>
      <c r="BZ45" s="98">
        <v>7963.7792200000004</v>
      </c>
      <c r="CA45" s="98">
        <v>8184.6535599999997</v>
      </c>
      <c r="CB45" s="98">
        <v>6036.8419199999998</v>
      </c>
      <c r="CC45" s="98">
        <v>5060.4743200000003</v>
      </c>
      <c r="CD45" s="98">
        <v>3571.3070699999998</v>
      </c>
      <c r="CE45" s="98">
        <v>4830.6359300000004</v>
      </c>
      <c r="CF45" s="76">
        <v>-935.82721999999899</v>
      </c>
      <c r="CG45" s="76">
        <v>-432.03651000000002</v>
      </c>
      <c r="CH45" s="76">
        <v>-95.371790000000104</v>
      </c>
      <c r="CI45" s="76">
        <v>81.657079999999993</v>
      </c>
      <c r="CJ45" s="76">
        <v>264.60226999999998</v>
      </c>
      <c r="CK45" s="76">
        <v>-375.80419999999998</v>
      </c>
      <c r="CL45" s="76">
        <v>-48.578250000000502</v>
      </c>
      <c r="CM45" s="76">
        <v>1298.9989599999999</v>
      </c>
      <c r="CN45" s="76">
        <v>-998.50405999999896</v>
      </c>
      <c r="CO45" s="76">
        <v>-127.437029999999</v>
      </c>
      <c r="CP45" s="76">
        <v>-2897.0428299999999</v>
      </c>
      <c r="CQ45" s="76">
        <v>-1890.3731600000001</v>
      </c>
      <c r="CR45" s="76">
        <v>-1241.9021</v>
      </c>
      <c r="CS45" s="76">
        <v>-851.07577000000003</v>
      </c>
      <c r="CT45" s="76">
        <v>-627.29285000000004</v>
      </c>
      <c r="CU45" s="76">
        <v>-649.77472</v>
      </c>
      <c r="CV45" s="76">
        <v>-828.29256999999996</v>
      </c>
      <c r="CW45" s="76">
        <v>-1325.1798699999999</v>
      </c>
      <c r="CX45" s="76">
        <v>-4062.1610799999999</v>
      </c>
      <c r="CY45" s="76">
        <v>-2893.51217</v>
      </c>
      <c r="CZ45" s="98">
        <v>1131</v>
      </c>
      <c r="DA45" s="98">
        <v>1165</v>
      </c>
      <c r="DB45" s="98">
        <v>1157</v>
      </c>
      <c r="DC45" s="98">
        <v>1132</v>
      </c>
      <c r="DD45" s="98">
        <v>1140</v>
      </c>
      <c r="DE45" s="98">
        <v>1126</v>
      </c>
      <c r="DF45" s="98">
        <v>1099</v>
      </c>
      <c r="DG45" s="98">
        <v>1049</v>
      </c>
      <c r="DH45" s="98">
        <v>919</v>
      </c>
      <c r="DI45" s="98">
        <v>899</v>
      </c>
      <c r="DJ45" s="76">
        <v>-1006.66967</v>
      </c>
      <c r="DK45" s="76">
        <v>-648.47105999999997</v>
      </c>
      <c r="DL45" s="76">
        <v>-390.82632999999998</v>
      </c>
      <c r="DM45" s="76">
        <v>-223.78291999999999</v>
      </c>
      <c r="DN45" s="76">
        <v>22.481870000000001</v>
      </c>
      <c r="DO45" s="76">
        <v>178.51785000000001</v>
      </c>
      <c r="DP45" s="76">
        <v>496.88729999999998</v>
      </c>
      <c r="DQ45" s="76">
        <v>2736.9812099999999</v>
      </c>
      <c r="DR45" s="76">
        <v>-1168.6489099999999</v>
      </c>
      <c r="DS45" s="76">
        <v>459.41207000000003</v>
      </c>
      <c r="DT45" s="76">
        <v>-652.94753000000003</v>
      </c>
      <c r="DU45" s="76">
        <v>-17.062999999999999</v>
      </c>
      <c r="DV45" s="76">
        <v>-24.157620000000001</v>
      </c>
      <c r="DW45" s="76">
        <v>-8.2294400000000003</v>
      </c>
      <c r="DX45" s="76">
        <v>-19.767050000000001</v>
      </c>
      <c r="DY45" s="76">
        <v>-3.0834700000000002</v>
      </c>
      <c r="DZ45" s="76">
        <v>12.9604</v>
      </c>
      <c r="EA45" s="76">
        <v>12.450240000000001</v>
      </c>
      <c r="EB45" s="76">
        <v>-88.016450000000006</v>
      </c>
      <c r="EC45" s="76">
        <v>28.315570000000001</v>
      </c>
      <c r="ED45" s="76">
        <v>1227.4387200000001</v>
      </c>
      <c r="EE45" s="76">
        <v>708.30651</v>
      </c>
      <c r="EF45" s="76">
        <v>447.09793000000002</v>
      </c>
      <c r="EG45" s="76">
        <v>250.72291999999999</v>
      </c>
      <c r="EH45" s="76">
        <v>65.9890800000003</v>
      </c>
      <c r="EI45" s="76">
        <v>704.43060000000003</v>
      </c>
      <c r="EJ45" s="76">
        <v>247.29755</v>
      </c>
      <c r="EK45" s="76">
        <v>-1135.61896</v>
      </c>
      <c r="EL45" s="76">
        <v>1189.48406</v>
      </c>
      <c r="EM45" s="76">
        <v>269.71703000000002</v>
      </c>
      <c r="EN45" s="98">
        <v>11080.88852</v>
      </c>
      <c r="EO45" s="98">
        <v>9223.4399900000008</v>
      </c>
      <c r="EP45" s="98">
        <v>9130.5185799999999</v>
      </c>
      <c r="EQ45" s="98">
        <v>9022.3030400000007</v>
      </c>
      <c r="ER45" s="98">
        <v>8591.0720700000002</v>
      </c>
      <c r="ES45" s="98">
        <v>8834.4282800000001</v>
      </c>
      <c r="ET45" s="98">
        <v>6865.1344900000004</v>
      </c>
      <c r="EU45" s="98">
        <v>6385.6541900000002</v>
      </c>
      <c r="EV45" s="98">
        <v>7633.4681499999997</v>
      </c>
      <c r="EW45" s="98">
        <v>7724.1481000000003</v>
      </c>
      <c r="EX45" s="98">
        <v>11763016</v>
      </c>
      <c r="EY45" s="98">
        <v>6587840</v>
      </c>
      <c r="EZ45" s="98">
        <v>6723184</v>
      </c>
      <c r="FA45" s="98">
        <v>6409441</v>
      </c>
      <c r="FB45" s="98">
        <v>5828120</v>
      </c>
      <c r="FC45" s="98">
        <v>6006862</v>
      </c>
      <c r="FD45" s="98">
        <v>5661644</v>
      </c>
      <c r="FE45" s="98">
        <v>4906741</v>
      </c>
      <c r="FF45" s="98">
        <v>6580213</v>
      </c>
      <c r="FG45" s="103">
        <v>5215405</v>
      </c>
      <c r="FH45" s="76">
        <v>0</v>
      </c>
      <c r="FI45" s="76">
        <v>0</v>
      </c>
      <c r="FJ45" s="76">
        <v>0</v>
      </c>
      <c r="FK45" s="76">
        <v>0</v>
      </c>
      <c r="FL45" s="76">
        <v>1.5732999999999999</v>
      </c>
      <c r="FM45" s="76">
        <v>1.9713499999999999</v>
      </c>
      <c r="FN45" s="76">
        <v>1.52</v>
      </c>
      <c r="FO45" s="76">
        <v>3.7935500000000002</v>
      </c>
      <c r="FP45" s="76">
        <v>0.93</v>
      </c>
      <c r="FQ45" s="77">
        <v>0.86</v>
      </c>
    </row>
    <row r="46" spans="1:173" x14ac:dyDescent="0.25">
      <c r="A46" s="96" t="s">
        <v>373</v>
      </c>
      <c r="B46" s="96">
        <v>5514</v>
      </c>
      <c r="C46" s="96"/>
      <c r="D46" s="76">
        <v>417.94371999999998</v>
      </c>
      <c r="E46" s="76">
        <v>321.71762000000001</v>
      </c>
      <c r="F46" s="76">
        <v>372.90571999999997</v>
      </c>
      <c r="G46" s="76">
        <v>392.96724</v>
      </c>
      <c r="H46" s="76">
        <v>409.07474999999999</v>
      </c>
      <c r="I46" s="76">
        <v>454.07835999999998</v>
      </c>
      <c r="J46" s="76">
        <v>519.94817999999998</v>
      </c>
      <c r="K46" s="76">
        <v>512.86311999999998</v>
      </c>
      <c r="L46" s="76">
        <v>509.23644999999999</v>
      </c>
      <c r="M46" s="76">
        <v>518.47490000000005</v>
      </c>
      <c r="N46" s="97">
        <v>5353.6514399999996</v>
      </c>
      <c r="O46" s="97">
        <v>4737.4016099999999</v>
      </c>
      <c r="P46" s="97">
        <v>4788.1102499999997</v>
      </c>
      <c r="Q46" s="97">
        <v>4876.46702</v>
      </c>
      <c r="R46" s="97">
        <v>4778.7788399999999</v>
      </c>
      <c r="S46" s="97">
        <v>4592.5946800000002</v>
      </c>
      <c r="T46" s="97">
        <v>4830.1457499999997</v>
      </c>
      <c r="U46" s="97">
        <v>4603.6385700000001</v>
      </c>
      <c r="V46" s="97">
        <v>4518.4344600000004</v>
      </c>
      <c r="W46" s="97">
        <v>4083.3204700000001</v>
      </c>
      <c r="X46" s="98">
        <v>7875.9998999999998</v>
      </c>
      <c r="Y46" s="98">
        <v>7930.6665999999996</v>
      </c>
      <c r="Z46" s="98">
        <v>8401.7272499999999</v>
      </c>
      <c r="AA46" s="98">
        <v>6892</v>
      </c>
      <c r="AB46" s="98">
        <v>6520</v>
      </c>
      <c r="AC46" s="98">
        <v>6108</v>
      </c>
      <c r="AD46" s="98">
        <v>6228</v>
      </c>
      <c r="AE46" s="98">
        <v>6330</v>
      </c>
      <c r="AF46" s="98">
        <v>6232</v>
      </c>
      <c r="AG46" s="98">
        <v>6572.3274000000001</v>
      </c>
      <c r="AH46" s="97">
        <v>4990.1620400000002</v>
      </c>
      <c r="AI46" s="97">
        <v>4410.3979600000002</v>
      </c>
      <c r="AJ46" s="97">
        <v>4422.1142499999996</v>
      </c>
      <c r="AK46" s="97">
        <v>4497.7254700000003</v>
      </c>
      <c r="AL46" s="97">
        <v>4388.0742899999996</v>
      </c>
      <c r="AM46" s="97">
        <v>4169.1261199999999</v>
      </c>
      <c r="AN46" s="97">
        <v>4374.8377499999997</v>
      </c>
      <c r="AO46" s="97">
        <v>4155.84357</v>
      </c>
      <c r="AP46" s="97">
        <v>4091.9536600000001</v>
      </c>
      <c r="AQ46" s="97">
        <v>3650.08257</v>
      </c>
      <c r="AR46" s="98">
        <v>241.8922</v>
      </c>
      <c r="AS46" s="98">
        <v>650.60395000000005</v>
      </c>
      <c r="AT46" s="98">
        <v>994.12896999999998</v>
      </c>
      <c r="AU46" s="98">
        <v>156.96465000000001</v>
      </c>
      <c r="AV46" s="98">
        <v>2.5179999999999998</v>
      </c>
      <c r="AW46" s="98">
        <v>362.78420999999997</v>
      </c>
      <c r="AX46" s="98">
        <v>0</v>
      </c>
      <c r="AY46" s="98">
        <v>852.21820000000002</v>
      </c>
      <c r="AZ46" s="98">
        <v>1246.58635</v>
      </c>
      <c r="BA46" s="98">
        <v>400.95330000000001</v>
      </c>
      <c r="BB46" s="76">
        <v>241.8922</v>
      </c>
      <c r="BC46" s="76">
        <v>650.60395000000005</v>
      </c>
      <c r="BD46" s="76">
        <v>994.12896999999998</v>
      </c>
      <c r="BE46" s="76">
        <v>79.331649999999996</v>
      </c>
      <c r="BF46" s="76">
        <v>-43.734400000000001</v>
      </c>
      <c r="BG46" s="76">
        <v>261.23266000000001</v>
      </c>
      <c r="BH46" s="76">
        <v>-23.853899999999999</v>
      </c>
      <c r="BI46" s="76">
        <v>724.41819999999996</v>
      </c>
      <c r="BJ46" s="76">
        <v>1246.58635</v>
      </c>
      <c r="BK46" s="76">
        <v>286.65629999999999</v>
      </c>
      <c r="BL46" s="76">
        <v>5232.0542400000004</v>
      </c>
      <c r="BM46" s="76">
        <v>5061.00191</v>
      </c>
      <c r="BN46" s="76">
        <v>5416.2432200000003</v>
      </c>
      <c r="BO46" s="76">
        <v>4654.6901200000002</v>
      </c>
      <c r="BP46" s="76">
        <v>4390.5922899999996</v>
      </c>
      <c r="BQ46" s="76">
        <v>4531.9103299999997</v>
      </c>
      <c r="BR46" s="76">
        <v>4374.8377499999997</v>
      </c>
      <c r="BS46" s="76">
        <v>5008.0617700000003</v>
      </c>
      <c r="BT46" s="76">
        <v>5338.5400099999997</v>
      </c>
      <c r="BU46" s="76">
        <v>4051.0358700000002</v>
      </c>
      <c r="BV46" s="98">
        <v>8549.8684799999992</v>
      </c>
      <c r="BW46" s="98">
        <v>8122.62147</v>
      </c>
      <c r="BX46" s="98">
        <v>8673.0624299999999</v>
      </c>
      <c r="BY46" s="98">
        <v>7131.0677400000004</v>
      </c>
      <c r="BZ46" s="98">
        <v>6814.7102500000001</v>
      </c>
      <c r="CA46" s="98">
        <v>6484.7832799999996</v>
      </c>
      <c r="CB46" s="98">
        <v>6466.43264</v>
      </c>
      <c r="CC46" s="98">
        <v>6644.2862500000001</v>
      </c>
      <c r="CD46" s="98">
        <v>6697.6455999999998</v>
      </c>
      <c r="CE46" s="98">
        <v>6786.6482999999998</v>
      </c>
      <c r="CF46" s="76">
        <v>-203.79134999999999</v>
      </c>
      <c r="CG46" s="76">
        <v>-565.47658999999999</v>
      </c>
      <c r="CH46" s="76">
        <v>-517.49825999999996</v>
      </c>
      <c r="CI46" s="76">
        <v>-192.52121</v>
      </c>
      <c r="CJ46" s="76">
        <v>-37.032930000000299</v>
      </c>
      <c r="CK46" s="76">
        <v>-57.691399999999703</v>
      </c>
      <c r="CL46" s="76">
        <v>-17.4990600000001</v>
      </c>
      <c r="CM46" s="76">
        <v>172.69675000000001</v>
      </c>
      <c r="CN46" s="76">
        <v>-120.38956</v>
      </c>
      <c r="CO46" s="76">
        <v>-249.98050000000001</v>
      </c>
      <c r="CP46" s="76">
        <v>944.27755000000002</v>
      </c>
      <c r="CQ46" s="76">
        <v>1269.6660999999999</v>
      </c>
      <c r="CR46" s="76">
        <v>1511.5423900000001</v>
      </c>
      <c r="CS46" s="76">
        <v>1400.90768</v>
      </c>
      <c r="CT46" s="76">
        <v>1892.83879</v>
      </c>
      <c r="CU46" s="76">
        <v>2364.3106699999998</v>
      </c>
      <c r="CV46" s="76">
        <v>2584.2379700000001</v>
      </c>
      <c r="CW46" s="76">
        <v>3080.8989299999998</v>
      </c>
      <c r="CX46" s="76">
        <v>2631.5789799999998</v>
      </c>
      <c r="CY46" s="76">
        <v>1931.8629900000001</v>
      </c>
      <c r="CZ46" s="98">
        <v>1356</v>
      </c>
      <c r="DA46" s="98">
        <v>1357</v>
      </c>
      <c r="DB46" s="98">
        <v>1330</v>
      </c>
      <c r="DC46" s="98">
        <v>1299</v>
      </c>
      <c r="DD46" s="98">
        <v>1298</v>
      </c>
      <c r="DE46" s="98">
        <v>1263</v>
      </c>
      <c r="DF46" s="98">
        <v>1240</v>
      </c>
      <c r="DG46" s="98">
        <v>1220</v>
      </c>
      <c r="DH46" s="98">
        <v>1281</v>
      </c>
      <c r="DI46" s="98">
        <v>1226</v>
      </c>
      <c r="DJ46" s="76">
        <v>-325.38855000000001</v>
      </c>
      <c r="DK46" s="76">
        <v>-241.87629000000001</v>
      </c>
      <c r="DL46" s="76">
        <v>110.63471</v>
      </c>
      <c r="DM46" s="76">
        <v>-491.93110999999999</v>
      </c>
      <c r="DN46" s="76">
        <v>-471.47188</v>
      </c>
      <c r="DO46" s="76">
        <v>-219.9273</v>
      </c>
      <c r="DP46" s="76">
        <v>-496.66095999999999</v>
      </c>
      <c r="DQ46" s="76">
        <v>449.31995000000001</v>
      </c>
      <c r="DR46" s="76">
        <v>699.71599000000003</v>
      </c>
      <c r="DS46" s="76">
        <v>-396.56209999999999</v>
      </c>
      <c r="DT46" s="76">
        <v>54.454720000000002</v>
      </c>
      <c r="DU46" s="76">
        <v>-5.2863800000000003</v>
      </c>
      <c r="DV46" s="76">
        <v>6.9097200000000001</v>
      </c>
      <c r="DW46" s="76">
        <v>14.225239999999999</v>
      </c>
      <c r="DX46" s="76">
        <v>18.36975</v>
      </c>
      <c r="DY46" s="76">
        <v>30.609359999999999</v>
      </c>
      <c r="DZ46" s="76">
        <v>64.640180000000001</v>
      </c>
      <c r="EA46" s="76">
        <v>65.068119999999993</v>
      </c>
      <c r="EB46" s="76">
        <v>82.755449999999996</v>
      </c>
      <c r="EC46" s="76">
        <v>85.236900000000006</v>
      </c>
      <c r="ED46" s="76">
        <v>567.28075000000001</v>
      </c>
      <c r="EE46" s="76">
        <v>892.48023999999998</v>
      </c>
      <c r="EF46" s="76">
        <v>883.49426000000005</v>
      </c>
      <c r="EG46" s="76">
        <v>571.26275999999996</v>
      </c>
      <c r="EH46" s="76">
        <v>427.73748000000103</v>
      </c>
      <c r="EI46" s="76">
        <v>481.15996000000001</v>
      </c>
      <c r="EJ46" s="76">
        <v>472.80705999999998</v>
      </c>
      <c r="EK46" s="76">
        <v>275.09825000000001</v>
      </c>
      <c r="EL46" s="76">
        <v>546.87036000000001</v>
      </c>
      <c r="EM46" s="76">
        <v>683.21839999999997</v>
      </c>
      <c r="EN46" s="98">
        <v>7605.5909300000003</v>
      </c>
      <c r="EO46" s="98">
        <v>6852.9553699999997</v>
      </c>
      <c r="EP46" s="98">
        <v>7161.5200400000003</v>
      </c>
      <c r="EQ46" s="98">
        <v>5730.1600600000002</v>
      </c>
      <c r="ER46" s="98">
        <v>4921.8714600000003</v>
      </c>
      <c r="ES46" s="98">
        <v>4120.4726099999998</v>
      </c>
      <c r="ET46" s="98">
        <v>3882.1946699999999</v>
      </c>
      <c r="EU46" s="98">
        <v>3563.3873199999998</v>
      </c>
      <c r="EV46" s="98">
        <v>4066.0666200000001</v>
      </c>
      <c r="EW46" s="98">
        <v>4854.7853100000002</v>
      </c>
      <c r="EX46" s="98">
        <v>5557443</v>
      </c>
      <c r="EY46" s="98">
        <v>5302878</v>
      </c>
      <c r="EZ46" s="98">
        <v>5305609</v>
      </c>
      <c r="FA46" s="98">
        <v>5068988</v>
      </c>
      <c r="FB46" s="98">
        <v>4815812</v>
      </c>
      <c r="FC46" s="98">
        <v>4650286</v>
      </c>
      <c r="FD46" s="98">
        <v>4847645</v>
      </c>
      <c r="FE46" s="98">
        <v>4430942</v>
      </c>
      <c r="FF46" s="98">
        <v>4638824</v>
      </c>
      <c r="FG46" s="103">
        <v>4333301</v>
      </c>
      <c r="FH46" s="76">
        <v>0</v>
      </c>
      <c r="FI46" s="76">
        <v>0</v>
      </c>
      <c r="FJ46" s="76">
        <v>0</v>
      </c>
      <c r="FK46" s="76">
        <v>77.632999999999996</v>
      </c>
      <c r="FL46" s="76">
        <v>46.252400000000002</v>
      </c>
      <c r="FM46" s="76">
        <v>101.55155000000001</v>
      </c>
      <c r="FN46" s="76">
        <v>23.853899999999999</v>
      </c>
      <c r="FO46" s="76">
        <v>127.8</v>
      </c>
      <c r="FP46" s="76">
        <v>0</v>
      </c>
      <c r="FQ46" s="77">
        <v>114.297</v>
      </c>
    </row>
    <row r="47" spans="1:173" x14ac:dyDescent="0.25">
      <c r="A47" s="96" t="s">
        <v>372</v>
      </c>
      <c r="B47" s="96">
        <v>5426</v>
      </c>
      <c r="C47" s="96"/>
      <c r="D47" s="76">
        <v>219.51025000000001</v>
      </c>
      <c r="E47" s="76">
        <v>207.92912000000001</v>
      </c>
      <c r="F47" s="76">
        <v>151.10542000000001</v>
      </c>
      <c r="G47" s="76">
        <v>81.82441</v>
      </c>
      <c r="H47" s="76">
        <v>57.949979999999996</v>
      </c>
      <c r="I47" s="76">
        <v>118.77045</v>
      </c>
      <c r="J47" s="76">
        <v>554.17107999999996</v>
      </c>
      <c r="K47" s="76">
        <v>-8.9699100000000005</v>
      </c>
      <c r="L47" s="76">
        <v>-15.47992</v>
      </c>
      <c r="M47" s="76">
        <v>228.60556</v>
      </c>
      <c r="N47" s="97">
        <v>5222.8960399999996</v>
      </c>
      <c r="O47" s="97">
        <v>5488.7686800000001</v>
      </c>
      <c r="P47" s="97">
        <v>4614.8307500000001</v>
      </c>
      <c r="Q47" s="97">
        <v>4545.4428500000004</v>
      </c>
      <c r="R47" s="97">
        <v>4681.9025799999999</v>
      </c>
      <c r="S47" s="97">
        <v>7226.6704200000004</v>
      </c>
      <c r="T47" s="97">
        <v>7452.3764799999999</v>
      </c>
      <c r="U47" s="97">
        <v>3971.7917600000001</v>
      </c>
      <c r="V47" s="97">
        <v>4675.7276099999999</v>
      </c>
      <c r="W47" s="97">
        <v>3298.0019499999999</v>
      </c>
      <c r="X47" s="98">
        <v>0</v>
      </c>
      <c r="Y47" s="98">
        <v>0</v>
      </c>
      <c r="Z47" s="98">
        <v>0</v>
      </c>
      <c r="AA47" s="98">
        <v>0</v>
      </c>
      <c r="AB47" s="98">
        <v>22.2971</v>
      </c>
      <c r="AC47" s="98">
        <v>15.826169999999999</v>
      </c>
      <c r="AD47" s="98">
        <v>18.323229999999999</v>
      </c>
      <c r="AE47" s="98">
        <v>0</v>
      </c>
      <c r="AF47" s="98">
        <v>0</v>
      </c>
      <c r="AG47" s="98">
        <v>0</v>
      </c>
      <c r="AH47" s="97">
        <v>4977.9168799999998</v>
      </c>
      <c r="AI47" s="97">
        <v>5241.1845199999998</v>
      </c>
      <c r="AJ47" s="97">
        <v>4423.0269399999997</v>
      </c>
      <c r="AK47" s="97">
        <v>4429.2684900000004</v>
      </c>
      <c r="AL47" s="97">
        <v>4565.72822</v>
      </c>
      <c r="AM47" s="97">
        <v>7110.4960600000004</v>
      </c>
      <c r="AN47" s="97">
        <v>6885.1752299999998</v>
      </c>
      <c r="AO47" s="97">
        <v>3967.3378600000001</v>
      </c>
      <c r="AP47" s="97">
        <v>4675.7276099999999</v>
      </c>
      <c r="AQ47" s="97">
        <v>3055.1573699999999</v>
      </c>
      <c r="AR47" s="98">
        <v>359.36410000000001</v>
      </c>
      <c r="AS47" s="98">
        <v>891.91576999999995</v>
      </c>
      <c r="AT47" s="98">
        <v>1584.3703599999999</v>
      </c>
      <c r="AU47" s="98">
        <v>2740.2828199999999</v>
      </c>
      <c r="AV47" s="98">
        <v>1311.01659</v>
      </c>
      <c r="AW47" s="98">
        <v>2073.7188999999998</v>
      </c>
      <c r="AX47" s="98">
        <v>827.94588999999996</v>
      </c>
      <c r="AY47" s="98">
        <v>796.26044999999999</v>
      </c>
      <c r="AZ47" s="98">
        <v>304.00585000000001</v>
      </c>
      <c r="BA47" s="98">
        <v>99.470780000000005</v>
      </c>
      <c r="BB47" s="76">
        <v>359.36410000000001</v>
      </c>
      <c r="BC47" s="76">
        <v>891.91576999999995</v>
      </c>
      <c r="BD47" s="76">
        <v>-4063.28946</v>
      </c>
      <c r="BE47" s="76">
        <v>2740.2828199999999</v>
      </c>
      <c r="BF47" s="76">
        <v>1311.01659</v>
      </c>
      <c r="BG47" s="76">
        <v>2073.7188999999998</v>
      </c>
      <c r="BH47" s="76">
        <v>827.94588999999996</v>
      </c>
      <c r="BI47" s="76">
        <v>796.26044999999999</v>
      </c>
      <c r="BJ47" s="76">
        <v>304.00585000000001</v>
      </c>
      <c r="BK47" s="76">
        <v>99.470780000000005</v>
      </c>
      <c r="BL47" s="76">
        <v>5337.2809800000005</v>
      </c>
      <c r="BM47" s="76">
        <v>6133.1002900000003</v>
      </c>
      <c r="BN47" s="76">
        <v>6007.3972999999996</v>
      </c>
      <c r="BO47" s="76">
        <v>7169.5513099999998</v>
      </c>
      <c r="BP47" s="76">
        <v>5876.7448100000001</v>
      </c>
      <c r="BQ47" s="76">
        <v>9184.2149599999993</v>
      </c>
      <c r="BR47" s="76">
        <v>7713.1211199999998</v>
      </c>
      <c r="BS47" s="76">
        <v>4763.5983100000003</v>
      </c>
      <c r="BT47" s="76">
        <v>4979.7334600000004</v>
      </c>
      <c r="BU47" s="76">
        <v>3154.62815</v>
      </c>
      <c r="BV47" s="98">
        <v>1163.8745799999999</v>
      </c>
      <c r="BW47" s="98">
        <v>1664.89509</v>
      </c>
      <c r="BX47" s="98">
        <v>1095.9042999999999</v>
      </c>
      <c r="BY47" s="98">
        <v>1240.94317</v>
      </c>
      <c r="BZ47" s="98">
        <v>2478.2714500000002</v>
      </c>
      <c r="CA47" s="98">
        <v>1394.6124199999999</v>
      </c>
      <c r="CB47" s="98">
        <v>3058.1178799999998</v>
      </c>
      <c r="CC47" s="98">
        <v>562.09070999999994</v>
      </c>
      <c r="CD47" s="98">
        <v>97.084710000000001</v>
      </c>
      <c r="CE47" s="98">
        <v>143.33266</v>
      </c>
      <c r="CF47" s="76">
        <v>-446.88398999999998</v>
      </c>
      <c r="CG47" s="76">
        <v>-1120.84906</v>
      </c>
      <c r="CH47" s="76">
        <v>-230.54469</v>
      </c>
      <c r="CI47" s="76">
        <v>-511.97932999999898</v>
      </c>
      <c r="CJ47" s="76">
        <v>-2217.1781000000001</v>
      </c>
      <c r="CK47" s="76">
        <v>-4882.3286399999997</v>
      </c>
      <c r="CL47" s="76">
        <v>-8012.3229300000003</v>
      </c>
      <c r="CM47" s="76">
        <v>548.84883000000002</v>
      </c>
      <c r="CN47" s="76">
        <v>198.28084000000001</v>
      </c>
      <c r="CO47" s="76">
        <v>-1172.06945</v>
      </c>
      <c r="CP47" s="76">
        <v>-17917.93965</v>
      </c>
      <c r="CQ47" s="76">
        <v>-17572.240549999999</v>
      </c>
      <c r="CR47" s="76">
        <v>-17099.641149999999</v>
      </c>
      <c r="CS47" s="76">
        <v>-12626.903340000001</v>
      </c>
      <c r="CT47" s="76">
        <v>-14739.03247</v>
      </c>
      <c r="CU47" s="76">
        <v>-13716.696599999999</v>
      </c>
      <c r="CV47" s="76">
        <v>-10791.9125</v>
      </c>
      <c r="CW47" s="76">
        <v>-2978.0824600000001</v>
      </c>
      <c r="CX47" s="76">
        <v>-4318.7378399999998</v>
      </c>
      <c r="CY47" s="76">
        <v>-4621.0245299999997</v>
      </c>
      <c r="CZ47" s="98">
        <v>506</v>
      </c>
      <c r="DA47" s="98">
        <v>497</v>
      </c>
      <c r="DB47" s="98">
        <v>477</v>
      </c>
      <c r="DC47" s="98">
        <v>475</v>
      </c>
      <c r="DD47" s="98">
        <v>490</v>
      </c>
      <c r="DE47" s="98">
        <v>483</v>
      </c>
      <c r="DF47" s="98">
        <v>467</v>
      </c>
      <c r="DG47" s="98">
        <v>481</v>
      </c>
      <c r="DH47" s="98">
        <v>444</v>
      </c>
      <c r="DI47" s="98">
        <v>425</v>
      </c>
      <c r="DJ47" s="76">
        <v>-332.49905000000001</v>
      </c>
      <c r="DK47" s="76">
        <v>-476.51745</v>
      </c>
      <c r="DL47" s="76">
        <v>-4485.63796</v>
      </c>
      <c r="DM47" s="76">
        <v>2112.1291299999998</v>
      </c>
      <c r="DN47" s="76">
        <v>-1022.33587</v>
      </c>
      <c r="DO47" s="76">
        <v>-2924.7840999999999</v>
      </c>
      <c r="DP47" s="76">
        <v>-7751.5782900000004</v>
      </c>
      <c r="DQ47" s="76">
        <v>1340.6553799999999</v>
      </c>
      <c r="DR47" s="76">
        <v>502.28669000000002</v>
      </c>
      <c r="DS47" s="76">
        <v>-1315.44325</v>
      </c>
      <c r="DT47" s="76">
        <v>-25.46875</v>
      </c>
      <c r="DU47" s="76">
        <v>-39.654879999999999</v>
      </c>
      <c r="DV47" s="76">
        <v>-40.69858</v>
      </c>
      <c r="DW47" s="76">
        <v>-34.349589999999999</v>
      </c>
      <c r="DX47" s="76">
        <v>-58.224020000000003</v>
      </c>
      <c r="DY47" s="76">
        <v>2.5964499999999999</v>
      </c>
      <c r="DZ47" s="76">
        <v>-13.029920000000001</v>
      </c>
      <c r="EA47" s="76">
        <v>-13.423909999999999</v>
      </c>
      <c r="EB47" s="76">
        <v>-15.47992</v>
      </c>
      <c r="EC47" s="76">
        <v>-14.23944</v>
      </c>
      <c r="ED47" s="76">
        <v>691.86315000000002</v>
      </c>
      <c r="EE47" s="76">
        <v>1368.4332199999999</v>
      </c>
      <c r="EF47" s="76">
        <v>422.3485</v>
      </c>
      <c r="EG47" s="76">
        <v>628.15368999999896</v>
      </c>
      <c r="EH47" s="76">
        <v>2333.3524600000001</v>
      </c>
      <c r="EI47" s="76">
        <v>4998.5029999999997</v>
      </c>
      <c r="EJ47" s="76">
        <v>8579.5241800000003</v>
      </c>
      <c r="EK47" s="76">
        <v>-544.39493000000004</v>
      </c>
      <c r="EL47" s="76">
        <v>-198.28084000000001</v>
      </c>
      <c r="EM47" s="76">
        <v>1414.9140299999999</v>
      </c>
      <c r="EN47" s="98">
        <v>19081.81423</v>
      </c>
      <c r="EO47" s="98">
        <v>19237.13564</v>
      </c>
      <c r="EP47" s="98">
        <v>18195.545450000001</v>
      </c>
      <c r="EQ47" s="98">
        <v>13867.846509999999</v>
      </c>
      <c r="ER47" s="98">
        <v>17217.303919999998</v>
      </c>
      <c r="ES47" s="98">
        <v>15111.309020000001</v>
      </c>
      <c r="ET47" s="98">
        <v>13850.03038</v>
      </c>
      <c r="EU47" s="98">
        <v>3540.17317</v>
      </c>
      <c r="EV47" s="98">
        <v>4415.8225499999999</v>
      </c>
      <c r="EW47" s="98">
        <v>4764.3571899999997</v>
      </c>
      <c r="EX47" s="98">
        <v>5669780</v>
      </c>
      <c r="EY47" s="98">
        <v>6609618</v>
      </c>
      <c r="EZ47" s="98">
        <v>4845375</v>
      </c>
      <c r="FA47" s="98">
        <v>5057422</v>
      </c>
      <c r="FB47" s="98">
        <v>6899081</v>
      </c>
      <c r="FC47" s="98">
        <v>12108999</v>
      </c>
      <c r="FD47" s="98">
        <v>15464699</v>
      </c>
      <c r="FE47" s="98">
        <v>3422943</v>
      </c>
      <c r="FF47" s="98">
        <v>4477447</v>
      </c>
      <c r="FG47" s="103">
        <v>4470071</v>
      </c>
      <c r="FH47" s="76">
        <v>0</v>
      </c>
      <c r="FI47" s="76">
        <v>0</v>
      </c>
      <c r="FJ47" s="76">
        <v>5647.6598199999999</v>
      </c>
      <c r="FK47" s="76">
        <v>0</v>
      </c>
      <c r="FL47" s="76">
        <v>0</v>
      </c>
      <c r="FM47" s="76">
        <v>0</v>
      </c>
      <c r="FN47" s="76">
        <v>0</v>
      </c>
      <c r="FO47" s="76">
        <v>0</v>
      </c>
      <c r="FP47" s="76">
        <v>0</v>
      </c>
      <c r="FQ47" s="77">
        <v>0</v>
      </c>
    </row>
    <row r="48" spans="1:173" x14ac:dyDescent="0.25">
      <c r="A48" s="96" t="s">
        <v>371</v>
      </c>
      <c r="B48" s="96">
        <v>5661</v>
      </c>
      <c r="C48" s="96"/>
      <c r="D48" s="76">
        <v>73.941630000000004</v>
      </c>
      <c r="E48" s="76">
        <v>75.681039999999996</v>
      </c>
      <c r="F48" s="76">
        <v>77.217439999999996</v>
      </c>
      <c r="G48" s="76">
        <v>55.565910000000002</v>
      </c>
      <c r="H48" s="76">
        <v>55.857509999999998</v>
      </c>
      <c r="I48" s="76">
        <v>57.510860000000001</v>
      </c>
      <c r="J48" s="76">
        <v>158.93100000000001</v>
      </c>
      <c r="K48" s="76">
        <v>79.570599999999999</v>
      </c>
      <c r="L48" s="76">
        <v>212.6601</v>
      </c>
      <c r="M48" s="76">
        <v>134.21196</v>
      </c>
      <c r="N48" s="97">
        <v>1257.2001600000001</v>
      </c>
      <c r="O48" s="97">
        <v>1277.8360499999999</v>
      </c>
      <c r="P48" s="97">
        <v>1180.4801</v>
      </c>
      <c r="Q48" s="97">
        <v>1255.3679299999999</v>
      </c>
      <c r="R48" s="97">
        <v>1231.366</v>
      </c>
      <c r="S48" s="97">
        <v>1201.7485099999999</v>
      </c>
      <c r="T48" s="97">
        <v>1168.47432</v>
      </c>
      <c r="U48" s="97">
        <v>1031.23695</v>
      </c>
      <c r="V48" s="97">
        <v>1060.8296</v>
      </c>
      <c r="W48" s="97">
        <v>987.67179999999996</v>
      </c>
      <c r="X48" s="98">
        <v>351.6</v>
      </c>
      <c r="Y48" s="98">
        <v>366.8</v>
      </c>
      <c r="Z48" s="98">
        <v>382</v>
      </c>
      <c r="AA48" s="98">
        <v>397.2</v>
      </c>
      <c r="AB48" s="98">
        <v>412.4</v>
      </c>
      <c r="AC48" s="98">
        <v>427.6</v>
      </c>
      <c r="AD48" s="98">
        <v>443.46154999999999</v>
      </c>
      <c r="AE48" s="98">
        <v>458.55214999999998</v>
      </c>
      <c r="AF48" s="98">
        <v>473.64089999999999</v>
      </c>
      <c r="AG48" s="98">
        <v>500.32495</v>
      </c>
      <c r="AH48" s="97">
        <v>1175.6301599999999</v>
      </c>
      <c r="AI48" s="97">
        <v>1196.26605</v>
      </c>
      <c r="AJ48" s="97">
        <v>1098.9101000000001</v>
      </c>
      <c r="AK48" s="97">
        <v>1198.3679299999999</v>
      </c>
      <c r="AL48" s="97">
        <v>1174.366</v>
      </c>
      <c r="AM48" s="97">
        <v>1139.7485099999999</v>
      </c>
      <c r="AN48" s="97">
        <v>1008.47432</v>
      </c>
      <c r="AO48" s="97">
        <v>951.23694999999998</v>
      </c>
      <c r="AP48" s="97">
        <v>851.61530000000005</v>
      </c>
      <c r="AQ48" s="97">
        <v>857.67179999999996</v>
      </c>
      <c r="AR48" s="98">
        <v>4.5858499999999998</v>
      </c>
      <c r="AS48" s="98">
        <v>203.78899999999999</v>
      </c>
      <c r="AT48" s="98">
        <v>491.613</v>
      </c>
      <c r="AU48" s="98">
        <v>443.34895</v>
      </c>
      <c r="AV48" s="98">
        <v>91.569699999999997</v>
      </c>
      <c r="AW48" s="98">
        <v>0</v>
      </c>
      <c r="AX48" s="98">
        <v>0</v>
      </c>
      <c r="AY48" s="98">
        <v>0</v>
      </c>
      <c r="AZ48" s="98">
        <v>76.75</v>
      </c>
      <c r="BA48" s="98">
        <v>69.345650000000006</v>
      </c>
      <c r="BB48" s="76">
        <v>2.2595499999999999</v>
      </c>
      <c r="BC48" s="76">
        <v>-178.07644999999999</v>
      </c>
      <c r="BD48" s="76">
        <v>488.113</v>
      </c>
      <c r="BE48" s="76">
        <v>276.15775000000002</v>
      </c>
      <c r="BF48" s="76">
        <v>91.569699999999997</v>
      </c>
      <c r="BG48" s="76">
        <v>0</v>
      </c>
      <c r="BH48" s="76">
        <v>0</v>
      </c>
      <c r="BI48" s="76">
        <v>0</v>
      </c>
      <c r="BJ48" s="76">
        <v>76.75</v>
      </c>
      <c r="BK48" s="76">
        <v>69.345650000000006</v>
      </c>
      <c r="BL48" s="76">
        <v>1180.2160100000001</v>
      </c>
      <c r="BM48" s="76">
        <v>1400.0550499999999</v>
      </c>
      <c r="BN48" s="76">
        <v>1590.5231000000001</v>
      </c>
      <c r="BO48" s="76">
        <v>1641.7168799999999</v>
      </c>
      <c r="BP48" s="76">
        <v>1265.9357</v>
      </c>
      <c r="BQ48" s="76">
        <v>1139.7485099999999</v>
      </c>
      <c r="BR48" s="76">
        <v>1008.47432</v>
      </c>
      <c r="BS48" s="76">
        <v>951.23694999999998</v>
      </c>
      <c r="BT48" s="76">
        <v>928.36530000000005</v>
      </c>
      <c r="BU48" s="76">
        <v>927.01745000000005</v>
      </c>
      <c r="BV48" s="98">
        <v>371.72926999999999</v>
      </c>
      <c r="BW48" s="98">
        <v>502.10264999999998</v>
      </c>
      <c r="BX48" s="98">
        <v>443.14080000000001</v>
      </c>
      <c r="BY48" s="98">
        <v>472.62040000000002</v>
      </c>
      <c r="BZ48" s="98">
        <v>486.10840000000002</v>
      </c>
      <c r="CA48" s="98">
        <v>584.50279999999998</v>
      </c>
      <c r="CB48" s="98">
        <v>443.68439999999998</v>
      </c>
      <c r="CC48" s="98">
        <v>459.05700000000002</v>
      </c>
      <c r="CD48" s="98">
        <v>480.82724999999999</v>
      </c>
      <c r="CE48" s="98">
        <v>502.38495</v>
      </c>
      <c r="CF48" s="76">
        <v>-76.087609999999799</v>
      </c>
      <c r="CG48" s="76">
        <v>-146.96036000000001</v>
      </c>
      <c r="CH48" s="76">
        <v>-34.325090000000003</v>
      </c>
      <c r="CI48" s="76">
        <v>17.735629999999901</v>
      </c>
      <c r="CJ48" s="76">
        <v>-73.567489999999907</v>
      </c>
      <c r="CK48" s="76">
        <v>10.028439999999801</v>
      </c>
      <c r="CL48" s="76">
        <v>-89.474850000000103</v>
      </c>
      <c r="CM48" s="76">
        <v>-141.75691</v>
      </c>
      <c r="CN48" s="76">
        <v>-109.62376999999999</v>
      </c>
      <c r="CO48" s="76">
        <v>-50.971540000000097</v>
      </c>
      <c r="CP48" s="76">
        <v>-1312.4576500000001</v>
      </c>
      <c r="CQ48" s="76">
        <v>-1157.0595900000001</v>
      </c>
      <c r="CR48" s="76">
        <v>-750.45277999999996</v>
      </c>
      <c r="CS48" s="76">
        <v>-1122.6706899999999</v>
      </c>
      <c r="CT48" s="76">
        <v>-1359.5640699999999</v>
      </c>
      <c r="CU48" s="76">
        <v>-1320.56628</v>
      </c>
      <c r="CV48" s="76">
        <v>-1268.5947200000001</v>
      </c>
      <c r="CW48" s="76">
        <v>-1019.11987</v>
      </c>
      <c r="CX48" s="76">
        <v>-797.36296000000004</v>
      </c>
      <c r="CY48" s="76">
        <v>-555.27489000000003</v>
      </c>
      <c r="CZ48" s="98">
        <v>383</v>
      </c>
      <c r="DA48" s="98">
        <v>371</v>
      </c>
      <c r="DB48" s="98">
        <v>369</v>
      </c>
      <c r="DC48" s="98">
        <v>361</v>
      </c>
      <c r="DD48" s="98">
        <v>384</v>
      </c>
      <c r="DE48" s="98">
        <v>377</v>
      </c>
      <c r="DF48" s="98">
        <v>368</v>
      </c>
      <c r="DG48" s="98">
        <v>325</v>
      </c>
      <c r="DH48" s="98">
        <v>313</v>
      </c>
      <c r="DI48" s="98">
        <v>315</v>
      </c>
      <c r="DJ48" s="76">
        <v>-155.39805999999999</v>
      </c>
      <c r="DK48" s="76">
        <v>-406.60681</v>
      </c>
      <c r="DL48" s="76">
        <v>372.21791000000002</v>
      </c>
      <c r="DM48" s="76">
        <v>236.89338000000001</v>
      </c>
      <c r="DN48" s="76">
        <v>-38.997790000000002</v>
      </c>
      <c r="DO48" s="76">
        <v>-51.971559999999997</v>
      </c>
      <c r="DP48" s="76">
        <v>-249.47485</v>
      </c>
      <c r="DQ48" s="76">
        <v>-221.75691</v>
      </c>
      <c r="DR48" s="76">
        <v>-242.08806999999999</v>
      </c>
      <c r="DS48" s="76">
        <v>-111.62589</v>
      </c>
      <c r="DT48" s="76">
        <v>-7.6283700000000003</v>
      </c>
      <c r="DU48" s="76">
        <v>-5.88896</v>
      </c>
      <c r="DV48" s="76">
        <v>-4.3525600000000004</v>
      </c>
      <c r="DW48" s="76">
        <v>-1.4340900000000001</v>
      </c>
      <c r="DX48" s="76">
        <v>-1.14249</v>
      </c>
      <c r="DY48" s="76">
        <v>-4.4891399999999999</v>
      </c>
      <c r="DZ48" s="76">
        <v>-1.069</v>
      </c>
      <c r="EA48" s="76">
        <v>-0.4294</v>
      </c>
      <c r="EB48" s="76">
        <v>3.4460999999999999</v>
      </c>
      <c r="EC48" s="76">
        <v>4.2119600000000004</v>
      </c>
      <c r="ED48" s="76">
        <v>157.65761000000001</v>
      </c>
      <c r="EE48" s="76">
        <v>228.53036</v>
      </c>
      <c r="EF48" s="76">
        <v>115.89509</v>
      </c>
      <c r="EG48" s="76">
        <v>39.264370000000099</v>
      </c>
      <c r="EH48" s="76">
        <v>130.56748999999999</v>
      </c>
      <c r="EI48" s="76">
        <v>51.971560000000203</v>
      </c>
      <c r="EJ48" s="76">
        <v>249.47485</v>
      </c>
      <c r="EK48" s="76">
        <v>221.75691</v>
      </c>
      <c r="EL48" s="76">
        <v>318.83807000000002</v>
      </c>
      <c r="EM48" s="76">
        <v>180.97154</v>
      </c>
      <c r="EN48" s="98">
        <v>1684.1869200000001</v>
      </c>
      <c r="EO48" s="98">
        <v>1659.1622400000001</v>
      </c>
      <c r="EP48" s="98">
        <v>1193.59358</v>
      </c>
      <c r="EQ48" s="98">
        <v>1595.2910899999999</v>
      </c>
      <c r="ER48" s="98">
        <v>1845.67247</v>
      </c>
      <c r="ES48" s="98">
        <v>1905.06908</v>
      </c>
      <c r="ET48" s="98">
        <v>1712.2791199999999</v>
      </c>
      <c r="EU48" s="98">
        <v>1478.17687</v>
      </c>
      <c r="EV48" s="98">
        <v>1278.19021</v>
      </c>
      <c r="EW48" s="98">
        <v>1057.65984</v>
      </c>
      <c r="EX48" s="98">
        <v>1333288</v>
      </c>
      <c r="EY48" s="98">
        <v>1424796</v>
      </c>
      <c r="EZ48" s="98">
        <v>1214805</v>
      </c>
      <c r="FA48" s="98">
        <v>1237632</v>
      </c>
      <c r="FB48" s="98">
        <v>1304933</v>
      </c>
      <c r="FC48" s="98">
        <v>1191720</v>
      </c>
      <c r="FD48" s="98">
        <v>1257949</v>
      </c>
      <c r="FE48" s="98">
        <v>1172994</v>
      </c>
      <c r="FF48" s="98">
        <v>1170453</v>
      </c>
      <c r="FG48" s="103">
        <v>1038643</v>
      </c>
      <c r="FH48" s="76">
        <v>2.3262999999999998</v>
      </c>
      <c r="FI48" s="76">
        <v>381.86545000000001</v>
      </c>
      <c r="FJ48" s="76">
        <v>3.5</v>
      </c>
      <c r="FK48" s="76">
        <v>167.19120000000001</v>
      </c>
      <c r="FL48" s="76">
        <v>0</v>
      </c>
      <c r="FM48" s="76">
        <v>0</v>
      </c>
      <c r="FN48" s="76">
        <v>0</v>
      </c>
      <c r="FO48" s="76">
        <v>0</v>
      </c>
      <c r="FP48" s="76">
        <v>0</v>
      </c>
      <c r="FQ48" s="77">
        <v>0</v>
      </c>
    </row>
    <row r="49" spans="1:173" x14ac:dyDescent="0.25">
      <c r="A49" s="96" t="s">
        <v>370</v>
      </c>
      <c r="B49" s="96">
        <v>5613</v>
      </c>
      <c r="C49" s="96"/>
      <c r="D49" s="76">
        <v>2255.5695300000002</v>
      </c>
      <c r="E49" s="76">
        <v>1926.30395</v>
      </c>
      <c r="F49" s="76">
        <v>1755.76296</v>
      </c>
      <c r="G49" s="76">
        <v>2741.5855799999999</v>
      </c>
      <c r="H49" s="76">
        <v>1304.0083400000001</v>
      </c>
      <c r="I49" s="76">
        <v>1346.2346</v>
      </c>
      <c r="J49" s="76">
        <v>1572.61212</v>
      </c>
      <c r="K49" s="76">
        <v>1044.87823</v>
      </c>
      <c r="L49" s="76">
        <v>1112.0772999999999</v>
      </c>
      <c r="M49" s="76">
        <v>1800.17696</v>
      </c>
      <c r="N49" s="97">
        <v>36802.127159999996</v>
      </c>
      <c r="O49" s="97">
        <v>36342.607230000001</v>
      </c>
      <c r="P49" s="97">
        <v>33692.062550000002</v>
      </c>
      <c r="Q49" s="97">
        <v>37427.071100000001</v>
      </c>
      <c r="R49" s="97">
        <v>33385.71559</v>
      </c>
      <c r="S49" s="97">
        <v>32415.85601</v>
      </c>
      <c r="T49" s="97">
        <v>33558.970139999998</v>
      </c>
      <c r="U49" s="97">
        <v>32619.758610000001</v>
      </c>
      <c r="V49" s="97">
        <v>29155.996040000002</v>
      </c>
      <c r="W49" s="97">
        <v>44303.126450000003</v>
      </c>
      <c r="X49" s="98">
        <v>48130.022900000004</v>
      </c>
      <c r="Y49" s="98">
        <v>46498.022900000004</v>
      </c>
      <c r="Z49" s="98">
        <v>38766.022900000004</v>
      </c>
      <c r="AA49" s="98">
        <v>40034.022900000004</v>
      </c>
      <c r="AB49" s="98">
        <v>37652.022900000004</v>
      </c>
      <c r="AC49" s="98">
        <v>37655.311500000003</v>
      </c>
      <c r="AD49" s="98">
        <v>35712.2261</v>
      </c>
      <c r="AE49" s="98">
        <v>30289.44455</v>
      </c>
      <c r="AF49" s="98">
        <v>28451.13435</v>
      </c>
      <c r="AG49" s="98">
        <v>28576.655750000002</v>
      </c>
      <c r="AH49" s="97">
        <v>34647.675860000003</v>
      </c>
      <c r="AI49" s="97">
        <v>34439.963730000003</v>
      </c>
      <c r="AJ49" s="97">
        <v>31979.329539999999</v>
      </c>
      <c r="AK49" s="97">
        <v>34633.694649999998</v>
      </c>
      <c r="AL49" s="97">
        <v>32195.369190000001</v>
      </c>
      <c r="AM49" s="97">
        <v>31220.35181</v>
      </c>
      <c r="AN49" s="97">
        <v>32155.751759999999</v>
      </c>
      <c r="AO49" s="97">
        <v>31809.514859999999</v>
      </c>
      <c r="AP49" s="97">
        <v>28203.959340000001</v>
      </c>
      <c r="AQ49" s="97">
        <v>42733.694000000003</v>
      </c>
      <c r="AR49" s="98">
        <v>2703.9059099999999</v>
      </c>
      <c r="AS49" s="98">
        <v>6256.72948</v>
      </c>
      <c r="AT49" s="98">
        <v>4209.9919099999997</v>
      </c>
      <c r="AU49" s="98">
        <v>4902.9917999999998</v>
      </c>
      <c r="AV49" s="98">
        <v>4414.9445699999997</v>
      </c>
      <c r="AW49" s="98">
        <v>5834.49118</v>
      </c>
      <c r="AX49" s="98">
        <v>4883.2418600000001</v>
      </c>
      <c r="AY49" s="98">
        <v>2662.4396499999998</v>
      </c>
      <c r="AZ49" s="98">
        <v>1296.10194</v>
      </c>
      <c r="BA49" s="98">
        <v>2144.1015600000001</v>
      </c>
      <c r="BB49" s="76">
        <v>2625.8195999999998</v>
      </c>
      <c r="BC49" s="76">
        <v>4718.5940799999998</v>
      </c>
      <c r="BD49" s="76">
        <v>3209.6459100000002</v>
      </c>
      <c r="BE49" s="76">
        <v>4471.8621499999999</v>
      </c>
      <c r="BF49" s="76">
        <v>4294.04457</v>
      </c>
      <c r="BG49" s="76">
        <v>5545.6336199999996</v>
      </c>
      <c r="BH49" s="76">
        <v>4806.4688599999999</v>
      </c>
      <c r="BI49" s="76">
        <v>2362.4386500000001</v>
      </c>
      <c r="BJ49" s="76">
        <v>1219.56194</v>
      </c>
      <c r="BK49" s="76">
        <v>1761.36241</v>
      </c>
      <c r="BL49" s="76">
        <v>37351.581769999997</v>
      </c>
      <c r="BM49" s="76">
        <v>40696.693209999998</v>
      </c>
      <c r="BN49" s="76">
        <v>36189.321450000003</v>
      </c>
      <c r="BO49" s="76">
        <v>39536.686450000001</v>
      </c>
      <c r="BP49" s="76">
        <v>36610.313759999997</v>
      </c>
      <c r="BQ49" s="76">
        <v>37054.842989999997</v>
      </c>
      <c r="BR49" s="76">
        <v>37038.993620000001</v>
      </c>
      <c r="BS49" s="76">
        <v>34471.954510000003</v>
      </c>
      <c r="BT49" s="76">
        <v>29500.061280000002</v>
      </c>
      <c r="BU49" s="76">
        <v>44877.795559999999</v>
      </c>
      <c r="BV49" s="98">
        <v>52179.46602</v>
      </c>
      <c r="BW49" s="98">
        <v>50139.633049999997</v>
      </c>
      <c r="BX49" s="98">
        <v>41454.281620000002</v>
      </c>
      <c r="BY49" s="98">
        <v>42147.113149999997</v>
      </c>
      <c r="BZ49" s="98">
        <v>39937.205860000002</v>
      </c>
      <c r="CA49" s="98">
        <v>40613.89991</v>
      </c>
      <c r="CB49" s="98">
        <v>38664.860079999999</v>
      </c>
      <c r="CC49" s="98">
        <v>32361.88767</v>
      </c>
      <c r="CD49" s="98">
        <v>30618.622080000001</v>
      </c>
      <c r="CE49" s="98">
        <v>30701.750690000001</v>
      </c>
      <c r="CF49" s="76">
        <v>-1796.36241</v>
      </c>
      <c r="CG49" s="76">
        <v>1028.4174399999999</v>
      </c>
      <c r="CH49" s="76">
        <v>-135.25299000000101</v>
      </c>
      <c r="CI49" s="76">
        <v>252.45236999999901</v>
      </c>
      <c r="CJ49" s="76">
        <v>1467.9617499999999</v>
      </c>
      <c r="CK49" s="76">
        <v>-1433.7651699999999</v>
      </c>
      <c r="CL49" s="76">
        <v>2041.89348</v>
      </c>
      <c r="CM49" s="76">
        <v>1490.9032199999999</v>
      </c>
      <c r="CN49" s="76">
        <v>-2336.43507</v>
      </c>
      <c r="CO49" s="76">
        <v>2052.9332400000098</v>
      </c>
      <c r="CP49" s="76">
        <v>12665.827380000001</v>
      </c>
      <c r="CQ49" s="76">
        <v>13985.82149</v>
      </c>
      <c r="CR49" s="76">
        <v>10141.45347</v>
      </c>
      <c r="CS49" s="76">
        <v>8779.7935600000001</v>
      </c>
      <c r="CT49" s="76">
        <v>6848.8554899999999</v>
      </c>
      <c r="CU49" s="76">
        <v>2277.1955699999999</v>
      </c>
      <c r="CV49" s="76">
        <v>-639.16867999999999</v>
      </c>
      <c r="CW49" s="76">
        <v>-6084.3126400000001</v>
      </c>
      <c r="CX49" s="76">
        <v>-9127.4107600000007</v>
      </c>
      <c r="CY49" s="76">
        <v>-7058.5009300000002</v>
      </c>
      <c r="CZ49" s="98">
        <v>5389</v>
      </c>
      <c r="DA49" s="98">
        <v>5367</v>
      </c>
      <c r="DB49" s="98">
        <v>5389</v>
      </c>
      <c r="DC49" s="98">
        <v>5345</v>
      </c>
      <c r="DD49" s="98">
        <v>5367</v>
      </c>
      <c r="DE49" s="98">
        <v>5288</v>
      </c>
      <c r="DF49" s="98">
        <v>5296</v>
      </c>
      <c r="DG49" s="98">
        <v>5247</v>
      </c>
      <c r="DH49" s="98">
        <v>5184</v>
      </c>
      <c r="DI49" s="98">
        <v>5105</v>
      </c>
      <c r="DJ49" s="76">
        <v>-1324.9941100000001</v>
      </c>
      <c r="DK49" s="76">
        <v>3844.3680199999999</v>
      </c>
      <c r="DL49" s="76">
        <v>1361.6599100000001</v>
      </c>
      <c r="DM49" s="76">
        <v>1930.9380699999999</v>
      </c>
      <c r="DN49" s="76">
        <v>4571.6599200000001</v>
      </c>
      <c r="DO49" s="76">
        <v>2916.3642500000001</v>
      </c>
      <c r="DP49" s="76">
        <v>5445.1439600000003</v>
      </c>
      <c r="DQ49" s="76">
        <v>3043.0981200000001</v>
      </c>
      <c r="DR49" s="76">
        <v>-2068.9098300000001</v>
      </c>
      <c r="DS49" s="76">
        <v>2244.8631999999998</v>
      </c>
      <c r="DT49" s="76">
        <v>101.11853000000001</v>
      </c>
      <c r="DU49" s="76">
        <v>23.659949999999998</v>
      </c>
      <c r="DV49" s="76">
        <v>43.029960000000003</v>
      </c>
      <c r="DW49" s="76">
        <v>-51.790419999999997</v>
      </c>
      <c r="DX49" s="76">
        <v>113.66234</v>
      </c>
      <c r="DY49" s="76">
        <v>150.73060000000001</v>
      </c>
      <c r="DZ49" s="76">
        <v>169.39411999999999</v>
      </c>
      <c r="EA49" s="76">
        <v>234.63423</v>
      </c>
      <c r="EB49" s="76">
        <v>160.0403</v>
      </c>
      <c r="EC49" s="76">
        <v>230.74495999999999</v>
      </c>
      <c r="ED49" s="76">
        <v>3950.8137099999899</v>
      </c>
      <c r="EE49" s="76">
        <v>874.22605999999405</v>
      </c>
      <c r="EF49" s="76">
        <v>1847.9860000000001</v>
      </c>
      <c r="EG49" s="76">
        <v>2540.9240799999998</v>
      </c>
      <c r="EH49" s="76">
        <v>-277.61534999999998</v>
      </c>
      <c r="EI49" s="76">
        <v>2629.26937</v>
      </c>
      <c r="EJ49" s="76">
        <v>-638.67510000000004</v>
      </c>
      <c r="EK49" s="76">
        <v>-680.65946999999903</v>
      </c>
      <c r="EL49" s="76">
        <v>3288.4717700000001</v>
      </c>
      <c r="EM49" s="76">
        <v>-483.50079000000602</v>
      </c>
      <c r="EN49" s="98">
        <v>39513.638639999997</v>
      </c>
      <c r="EO49" s="98">
        <v>36153.811560000002</v>
      </c>
      <c r="EP49" s="98">
        <v>31312.828150000001</v>
      </c>
      <c r="EQ49" s="98">
        <v>33367.319589999999</v>
      </c>
      <c r="ER49" s="98">
        <v>33088.35037</v>
      </c>
      <c r="ES49" s="98">
        <v>38336.704339999997</v>
      </c>
      <c r="ET49" s="98">
        <v>39304.028760000001</v>
      </c>
      <c r="EU49" s="98">
        <v>38446.20031</v>
      </c>
      <c r="EV49" s="98">
        <v>39746.03284</v>
      </c>
      <c r="EW49" s="98">
        <v>37760.251620000003</v>
      </c>
      <c r="EX49" s="98">
        <v>38598490</v>
      </c>
      <c r="EY49" s="98">
        <v>35314190</v>
      </c>
      <c r="EZ49" s="98">
        <v>33827316</v>
      </c>
      <c r="FA49" s="98">
        <v>37174619</v>
      </c>
      <c r="FB49" s="98">
        <v>31917754</v>
      </c>
      <c r="FC49" s="98">
        <v>33849621</v>
      </c>
      <c r="FD49" s="98">
        <v>31517077</v>
      </c>
      <c r="FE49" s="98">
        <v>31128855</v>
      </c>
      <c r="FF49" s="98">
        <v>31492431</v>
      </c>
      <c r="FG49" s="103">
        <v>42250193</v>
      </c>
      <c r="FH49" s="76">
        <v>78.086309999999997</v>
      </c>
      <c r="FI49" s="76">
        <v>1538.1353999999999</v>
      </c>
      <c r="FJ49" s="76">
        <v>1000.346</v>
      </c>
      <c r="FK49" s="76">
        <v>431.12965000000003</v>
      </c>
      <c r="FL49" s="76">
        <v>120.9</v>
      </c>
      <c r="FM49" s="76">
        <v>288.85755999999998</v>
      </c>
      <c r="FN49" s="76">
        <v>76.772999999999996</v>
      </c>
      <c r="FO49" s="76">
        <v>300.00099999999998</v>
      </c>
      <c r="FP49" s="76">
        <v>76.540000000000006</v>
      </c>
      <c r="FQ49" s="77">
        <v>382.73915</v>
      </c>
    </row>
    <row r="50" spans="1:173" x14ac:dyDescent="0.25">
      <c r="A50" s="96" t="s">
        <v>369</v>
      </c>
      <c r="B50" s="96">
        <v>5472</v>
      </c>
      <c r="C50" s="96"/>
      <c r="D50" s="76">
        <v>136.17840000000001</v>
      </c>
      <c r="E50" s="76">
        <v>180.85214999999999</v>
      </c>
      <c r="F50" s="76">
        <v>102.51268</v>
      </c>
      <c r="G50" s="76">
        <v>242.21575999999999</v>
      </c>
      <c r="H50" s="76">
        <v>90.633610000000004</v>
      </c>
      <c r="I50" s="76">
        <v>101.23313</v>
      </c>
      <c r="J50" s="76">
        <v>129.18957</v>
      </c>
      <c r="K50" s="76">
        <v>126.95948</v>
      </c>
      <c r="L50" s="76">
        <v>131.41591</v>
      </c>
      <c r="M50" s="76">
        <v>154.79451</v>
      </c>
      <c r="N50" s="97">
        <v>1917.7234900000001</v>
      </c>
      <c r="O50" s="97">
        <v>2031.9511199999999</v>
      </c>
      <c r="P50" s="97">
        <v>1733.6992</v>
      </c>
      <c r="Q50" s="97">
        <v>1650.71406</v>
      </c>
      <c r="R50" s="97">
        <v>1632.6954900000001</v>
      </c>
      <c r="S50" s="97">
        <v>1493.2278899999999</v>
      </c>
      <c r="T50" s="97">
        <v>1438.6676500000001</v>
      </c>
      <c r="U50" s="97">
        <v>1481.8497299999999</v>
      </c>
      <c r="V50" s="97">
        <v>1547.04142</v>
      </c>
      <c r="W50" s="97">
        <v>1332.78187</v>
      </c>
      <c r="X50" s="98">
        <v>1110</v>
      </c>
      <c r="Y50" s="98">
        <v>1265</v>
      </c>
      <c r="Z50" s="98">
        <v>1343</v>
      </c>
      <c r="AA50" s="98">
        <v>1371</v>
      </c>
      <c r="AB50" s="98">
        <v>1399</v>
      </c>
      <c r="AC50" s="98">
        <v>1487</v>
      </c>
      <c r="AD50" s="98">
        <v>1683.1415</v>
      </c>
      <c r="AE50" s="98">
        <v>1746.9825000000001</v>
      </c>
      <c r="AF50" s="98">
        <v>1810.8235</v>
      </c>
      <c r="AG50" s="98">
        <v>1874.6645000000001</v>
      </c>
      <c r="AH50" s="97">
        <v>1779.8853899999999</v>
      </c>
      <c r="AI50" s="97">
        <v>1855.2849699999999</v>
      </c>
      <c r="AJ50" s="97">
        <v>1630.7182</v>
      </c>
      <c r="AK50" s="97">
        <v>1409.8340599999999</v>
      </c>
      <c r="AL50" s="97">
        <v>1549.1954900000001</v>
      </c>
      <c r="AM50" s="97">
        <v>1409.7278899999999</v>
      </c>
      <c r="AN50" s="97">
        <v>1355.1676500000001</v>
      </c>
      <c r="AO50" s="97">
        <v>1398.3497299999999</v>
      </c>
      <c r="AP50" s="97">
        <v>1463.54142</v>
      </c>
      <c r="AQ50" s="97">
        <v>1230.58187</v>
      </c>
      <c r="AR50" s="98">
        <v>846.96024999999997</v>
      </c>
      <c r="AS50" s="98">
        <v>550.65989999999999</v>
      </c>
      <c r="AT50" s="98">
        <v>176.78164000000001</v>
      </c>
      <c r="AU50" s="98">
        <v>973.43309999999997</v>
      </c>
      <c r="AV50" s="98">
        <v>295.89875000000001</v>
      </c>
      <c r="AW50" s="98">
        <v>10.8</v>
      </c>
      <c r="AX50" s="98">
        <v>0</v>
      </c>
      <c r="AY50" s="98">
        <v>0</v>
      </c>
      <c r="AZ50" s="98">
        <v>1E-3</v>
      </c>
      <c r="BA50" s="98">
        <v>0.25</v>
      </c>
      <c r="BB50" s="76">
        <v>762.93025</v>
      </c>
      <c r="BC50" s="76">
        <v>491.1891</v>
      </c>
      <c r="BD50" s="76">
        <v>119.85908999999999</v>
      </c>
      <c r="BE50" s="76">
        <v>928.57309999999995</v>
      </c>
      <c r="BF50" s="76">
        <v>295.89875000000001</v>
      </c>
      <c r="BG50" s="76">
        <v>10.8</v>
      </c>
      <c r="BH50" s="76">
        <v>0</v>
      </c>
      <c r="BI50" s="76">
        <v>0</v>
      </c>
      <c r="BJ50" s="76">
        <v>1E-3</v>
      </c>
      <c r="BK50" s="76">
        <v>-0.51</v>
      </c>
      <c r="BL50" s="76">
        <v>2626.84564</v>
      </c>
      <c r="BM50" s="76">
        <v>2405.9448699999998</v>
      </c>
      <c r="BN50" s="76">
        <v>1807.4998399999999</v>
      </c>
      <c r="BO50" s="76">
        <v>2383.2671599999999</v>
      </c>
      <c r="BP50" s="76">
        <v>1845.0942399999999</v>
      </c>
      <c r="BQ50" s="76">
        <v>1420.5278900000001</v>
      </c>
      <c r="BR50" s="76">
        <v>1355.1676500000001</v>
      </c>
      <c r="BS50" s="76">
        <v>1398.3497299999999</v>
      </c>
      <c r="BT50" s="76">
        <v>1463.54242</v>
      </c>
      <c r="BU50" s="76">
        <v>1230.83187</v>
      </c>
      <c r="BV50" s="98">
        <v>1418.3616</v>
      </c>
      <c r="BW50" s="98">
        <v>1864.6358299999999</v>
      </c>
      <c r="BX50" s="98">
        <v>1747.93352</v>
      </c>
      <c r="BY50" s="98">
        <v>1661.6132500000001</v>
      </c>
      <c r="BZ50" s="98">
        <v>1730.98405</v>
      </c>
      <c r="CA50" s="98">
        <v>1722.0468000000001</v>
      </c>
      <c r="CB50" s="98">
        <v>2017.40795</v>
      </c>
      <c r="CC50" s="98">
        <v>2160.9414000000002</v>
      </c>
      <c r="CD50" s="98">
        <v>2026.69335</v>
      </c>
      <c r="CE50" s="98">
        <v>2150.4299500000002</v>
      </c>
      <c r="CF50" s="76">
        <v>-693.15934000000004</v>
      </c>
      <c r="CG50" s="76">
        <v>-323.29633000000001</v>
      </c>
      <c r="CH50" s="76">
        <v>-350.86160999999998</v>
      </c>
      <c r="CI50" s="76">
        <v>-10.12087</v>
      </c>
      <c r="CJ50" s="76">
        <v>-671.63684999999998</v>
      </c>
      <c r="CK50" s="76">
        <v>-239.17481000000001</v>
      </c>
      <c r="CL50" s="76">
        <v>-652.77489000000003</v>
      </c>
      <c r="CM50" s="76">
        <v>-51.087780000000102</v>
      </c>
      <c r="CN50" s="76">
        <v>81.492149999999995</v>
      </c>
      <c r="CO50" s="76">
        <v>-213.43964</v>
      </c>
      <c r="CP50" s="76">
        <v>-454.69466999999997</v>
      </c>
      <c r="CQ50" s="76">
        <v>-386.62747999999999</v>
      </c>
      <c r="CR50" s="76">
        <v>-377.85410000000002</v>
      </c>
      <c r="CS50" s="76">
        <v>-43.870579999999997</v>
      </c>
      <c r="CT50" s="76">
        <v>-721.44281000000001</v>
      </c>
      <c r="CU50" s="76">
        <v>-262.20470999999998</v>
      </c>
      <c r="CV50" s="76">
        <v>49.670099999999998</v>
      </c>
      <c r="CW50" s="76">
        <v>785.94498999999996</v>
      </c>
      <c r="CX50" s="76">
        <v>920.53277000000003</v>
      </c>
      <c r="CY50" s="76">
        <v>922.53962000000001</v>
      </c>
      <c r="CZ50" s="98">
        <v>514</v>
      </c>
      <c r="DA50" s="98">
        <v>507</v>
      </c>
      <c r="DB50" s="98">
        <v>490</v>
      </c>
      <c r="DC50" s="98">
        <v>422</v>
      </c>
      <c r="DD50" s="98">
        <v>404</v>
      </c>
      <c r="DE50" s="98">
        <v>419</v>
      </c>
      <c r="DF50" s="98">
        <v>370</v>
      </c>
      <c r="DG50" s="98">
        <v>373</v>
      </c>
      <c r="DH50" s="98">
        <v>362</v>
      </c>
      <c r="DI50" s="98">
        <v>333</v>
      </c>
      <c r="DJ50" s="76">
        <v>-68.067189999999997</v>
      </c>
      <c r="DK50" s="76">
        <v>-8.7733799999999995</v>
      </c>
      <c r="DL50" s="76">
        <v>-333.98352</v>
      </c>
      <c r="DM50" s="76">
        <v>677.57222999999999</v>
      </c>
      <c r="DN50" s="76">
        <v>-459.23809999999997</v>
      </c>
      <c r="DO50" s="76">
        <v>-311.87481000000002</v>
      </c>
      <c r="DP50" s="76">
        <v>-736.27489000000003</v>
      </c>
      <c r="DQ50" s="76">
        <v>-134.58778000000001</v>
      </c>
      <c r="DR50" s="76">
        <v>-2.00685</v>
      </c>
      <c r="DS50" s="76">
        <v>-316.14963999999998</v>
      </c>
      <c r="DT50" s="76">
        <v>-1.6596</v>
      </c>
      <c r="DU50" s="76">
        <v>4.1861499999999996</v>
      </c>
      <c r="DV50" s="76">
        <v>-0.46832000000000001</v>
      </c>
      <c r="DW50" s="76">
        <v>1.3357600000000001</v>
      </c>
      <c r="DX50" s="76">
        <v>7.13361</v>
      </c>
      <c r="DY50" s="76">
        <v>17.733129999999999</v>
      </c>
      <c r="DZ50" s="76">
        <v>45.689570000000003</v>
      </c>
      <c r="EA50" s="76">
        <v>43.459479999999999</v>
      </c>
      <c r="EB50" s="76">
        <v>47.915909999999997</v>
      </c>
      <c r="EC50" s="76">
        <v>52.59451</v>
      </c>
      <c r="ED50" s="76">
        <v>830.99743999999998</v>
      </c>
      <c r="EE50" s="76">
        <v>499.96248000000003</v>
      </c>
      <c r="EF50" s="76">
        <v>453.84260999999998</v>
      </c>
      <c r="EG50" s="76">
        <v>251.00086999999999</v>
      </c>
      <c r="EH50" s="76">
        <v>755.13684999999998</v>
      </c>
      <c r="EI50" s="76">
        <v>322.67480999999998</v>
      </c>
      <c r="EJ50" s="76">
        <v>736.27489000000003</v>
      </c>
      <c r="EK50" s="76">
        <v>134.58778000000001</v>
      </c>
      <c r="EL50" s="76">
        <v>2.0078499999999599</v>
      </c>
      <c r="EM50" s="76">
        <v>315.63963999999999</v>
      </c>
      <c r="EN50" s="98">
        <v>1873.05627</v>
      </c>
      <c r="EO50" s="98">
        <v>2251.2633099999998</v>
      </c>
      <c r="EP50" s="98">
        <v>2125.7876200000001</v>
      </c>
      <c r="EQ50" s="98">
        <v>1705.4838299999999</v>
      </c>
      <c r="ER50" s="98">
        <v>2452.42686</v>
      </c>
      <c r="ES50" s="98">
        <v>1984.2515100000001</v>
      </c>
      <c r="ET50" s="98">
        <v>1967.73785</v>
      </c>
      <c r="EU50" s="98">
        <v>1374.99641</v>
      </c>
      <c r="EV50" s="98">
        <v>1106.16058</v>
      </c>
      <c r="EW50" s="98">
        <v>1227.8903299999999</v>
      </c>
      <c r="EX50" s="98">
        <v>2610883</v>
      </c>
      <c r="EY50" s="98">
        <v>2355247</v>
      </c>
      <c r="EZ50" s="98">
        <v>2084561</v>
      </c>
      <c r="FA50" s="98">
        <v>1660835</v>
      </c>
      <c r="FB50" s="98">
        <v>2304332</v>
      </c>
      <c r="FC50" s="98">
        <v>1732403</v>
      </c>
      <c r="FD50" s="98">
        <v>2091443</v>
      </c>
      <c r="FE50" s="98">
        <v>1532938</v>
      </c>
      <c r="FF50" s="98">
        <v>1465549</v>
      </c>
      <c r="FG50" s="103">
        <v>1546222</v>
      </c>
      <c r="FH50" s="76">
        <v>84.03</v>
      </c>
      <c r="FI50" s="76">
        <v>59.470799999999997</v>
      </c>
      <c r="FJ50" s="76">
        <v>56.922550000000001</v>
      </c>
      <c r="FK50" s="76">
        <v>44.86</v>
      </c>
      <c r="FL50" s="76">
        <v>0</v>
      </c>
      <c r="FM50" s="76">
        <v>0</v>
      </c>
      <c r="FN50" s="76">
        <v>0</v>
      </c>
      <c r="FO50" s="76">
        <v>0</v>
      </c>
      <c r="FP50" s="76">
        <v>0</v>
      </c>
      <c r="FQ50" s="77">
        <v>0.76</v>
      </c>
    </row>
    <row r="51" spans="1:173" x14ac:dyDescent="0.25">
      <c r="A51" s="96" t="s">
        <v>368</v>
      </c>
      <c r="B51" s="96">
        <v>5473</v>
      </c>
      <c r="C51" s="96"/>
      <c r="D51" s="76">
        <v>5.5623500000000003</v>
      </c>
      <c r="E51" s="76">
        <v>48.545409999999997</v>
      </c>
      <c r="F51" s="76">
        <v>46.687759999999997</v>
      </c>
      <c r="G51" s="76">
        <v>52.108550000000001</v>
      </c>
      <c r="H51" s="76">
        <v>72.715029999999999</v>
      </c>
      <c r="I51" s="76">
        <v>74.185509999999994</v>
      </c>
      <c r="J51" s="76">
        <v>164.81997999999999</v>
      </c>
      <c r="K51" s="76">
        <v>163.02786</v>
      </c>
      <c r="L51" s="76">
        <v>195.78488999999999</v>
      </c>
      <c r="M51" s="76">
        <v>224.03283999999999</v>
      </c>
      <c r="N51" s="97">
        <v>3437.75639</v>
      </c>
      <c r="O51" s="97">
        <v>3297.82314</v>
      </c>
      <c r="P51" s="97">
        <v>3512.6604299999999</v>
      </c>
      <c r="Q51" s="97">
        <v>3767.17112</v>
      </c>
      <c r="R51" s="97">
        <v>3403.5233899999998</v>
      </c>
      <c r="S51" s="97">
        <v>3112.6109200000001</v>
      </c>
      <c r="T51" s="97">
        <v>3069.2706199999998</v>
      </c>
      <c r="U51" s="97">
        <v>3079.1803399999999</v>
      </c>
      <c r="V51" s="97">
        <v>2979.1157499999999</v>
      </c>
      <c r="W51" s="97">
        <v>3257.58358</v>
      </c>
      <c r="X51" s="98">
        <v>1955</v>
      </c>
      <c r="Y51" s="98">
        <v>2070</v>
      </c>
      <c r="Z51" s="98">
        <v>2245</v>
      </c>
      <c r="AA51" s="98">
        <v>2420</v>
      </c>
      <c r="AB51" s="98">
        <v>3215</v>
      </c>
      <c r="AC51" s="98">
        <v>3440</v>
      </c>
      <c r="AD51" s="98">
        <v>1775</v>
      </c>
      <c r="AE51" s="98">
        <v>1995</v>
      </c>
      <c r="AF51" s="98">
        <v>2335</v>
      </c>
      <c r="AG51" s="98">
        <v>2583.6094499999999</v>
      </c>
      <c r="AH51" s="97">
        <v>3424.9563899999998</v>
      </c>
      <c r="AI51" s="97">
        <v>3241.7241399999998</v>
      </c>
      <c r="AJ51" s="97">
        <v>3446.8604300000002</v>
      </c>
      <c r="AK51" s="97">
        <v>3701.3711199999998</v>
      </c>
      <c r="AL51" s="97">
        <v>3333.7233900000001</v>
      </c>
      <c r="AM51" s="97">
        <v>3046.8109199999999</v>
      </c>
      <c r="AN51" s="97">
        <v>2918.2216199999998</v>
      </c>
      <c r="AO51" s="97">
        <v>2933.3803400000002</v>
      </c>
      <c r="AP51" s="97">
        <v>2817.3157500000002</v>
      </c>
      <c r="AQ51" s="97">
        <v>3084.0523800000001</v>
      </c>
      <c r="AR51" s="98">
        <v>278.82069999999999</v>
      </c>
      <c r="AS51" s="98">
        <v>70.271820000000005</v>
      </c>
      <c r="AT51" s="98">
        <v>0</v>
      </c>
      <c r="AU51" s="98">
        <v>234.81435999999999</v>
      </c>
      <c r="AV51" s="98">
        <v>65.781450000000007</v>
      </c>
      <c r="AW51" s="98">
        <v>1325.6441600000001</v>
      </c>
      <c r="AX51" s="98">
        <v>1052.6077</v>
      </c>
      <c r="AY51" s="98">
        <v>78.876999999999995</v>
      </c>
      <c r="AZ51" s="98">
        <v>136.37799999999999</v>
      </c>
      <c r="BA51" s="98">
        <v>134.2312</v>
      </c>
      <c r="BB51" s="76">
        <v>119.8929</v>
      </c>
      <c r="BC51" s="76">
        <v>70.271820000000005</v>
      </c>
      <c r="BD51" s="76">
        <v>0</v>
      </c>
      <c r="BE51" s="76">
        <v>234.81435999999999</v>
      </c>
      <c r="BF51" s="76">
        <v>65.781450000000007</v>
      </c>
      <c r="BG51" s="76">
        <v>-1143.4165499999999</v>
      </c>
      <c r="BH51" s="76">
        <v>1052.6077</v>
      </c>
      <c r="BI51" s="76">
        <v>78.876999999999995</v>
      </c>
      <c r="BJ51" s="76">
        <v>136.37799999999999</v>
      </c>
      <c r="BK51" s="76">
        <v>134.2312</v>
      </c>
      <c r="BL51" s="76">
        <v>3703.77709</v>
      </c>
      <c r="BM51" s="76">
        <v>3311.9959600000002</v>
      </c>
      <c r="BN51" s="76">
        <v>3446.8604300000002</v>
      </c>
      <c r="BO51" s="76">
        <v>3936.1854800000001</v>
      </c>
      <c r="BP51" s="76">
        <v>3399.5048400000001</v>
      </c>
      <c r="BQ51" s="76">
        <v>4372.4550799999997</v>
      </c>
      <c r="BR51" s="76">
        <v>3970.8293199999998</v>
      </c>
      <c r="BS51" s="76">
        <v>3012.2573400000001</v>
      </c>
      <c r="BT51" s="76">
        <v>2953.6937499999999</v>
      </c>
      <c r="BU51" s="76">
        <v>3218.2835799999998</v>
      </c>
      <c r="BV51" s="98">
        <v>2701.7454699999998</v>
      </c>
      <c r="BW51" s="98">
        <v>2686.54045</v>
      </c>
      <c r="BX51" s="98">
        <v>2978.9214099999999</v>
      </c>
      <c r="BY51" s="98">
        <v>3146.9672999999998</v>
      </c>
      <c r="BZ51" s="98">
        <v>3566.3383600000002</v>
      </c>
      <c r="CA51" s="98">
        <v>3704.2502100000002</v>
      </c>
      <c r="CB51" s="98">
        <v>2138.80872</v>
      </c>
      <c r="CC51" s="98">
        <v>2357.2198199999998</v>
      </c>
      <c r="CD51" s="98">
        <v>2492.9850299999998</v>
      </c>
      <c r="CE51" s="98">
        <v>2748.8689599999998</v>
      </c>
      <c r="CF51" s="76">
        <v>-607.60726999999997</v>
      </c>
      <c r="CG51" s="76">
        <v>-914.53876000000002</v>
      </c>
      <c r="CH51" s="76">
        <v>-377.95585</v>
      </c>
      <c r="CI51" s="76">
        <v>50.259480000000202</v>
      </c>
      <c r="CJ51" s="76">
        <v>-400.15530999999999</v>
      </c>
      <c r="CK51" s="76">
        <v>-346.03501</v>
      </c>
      <c r="CL51" s="76">
        <v>-307.60570000000001</v>
      </c>
      <c r="CM51" s="76">
        <v>-235.43833000000001</v>
      </c>
      <c r="CN51" s="76">
        <v>-486.39219000000003</v>
      </c>
      <c r="CO51" s="76">
        <v>-8.5683399999998109</v>
      </c>
      <c r="CP51" s="76">
        <v>-4619.9320600000001</v>
      </c>
      <c r="CQ51" s="76">
        <v>-4119.4176900000002</v>
      </c>
      <c r="CR51" s="76">
        <v>-3219.0517500000001</v>
      </c>
      <c r="CS51" s="76">
        <v>-2775.2959000000001</v>
      </c>
      <c r="CT51" s="76">
        <v>-2994.5697399999999</v>
      </c>
      <c r="CU51" s="76">
        <v>-2590.39588</v>
      </c>
      <c r="CV51" s="76">
        <v>-1035.1443200000001</v>
      </c>
      <c r="CW51" s="76">
        <v>-1629.0973200000001</v>
      </c>
      <c r="CX51" s="76">
        <v>-1326.7359899999999</v>
      </c>
      <c r="CY51" s="76">
        <v>-814.92179999999996</v>
      </c>
      <c r="CZ51" s="98">
        <v>1009</v>
      </c>
      <c r="DA51" s="98">
        <v>1001</v>
      </c>
      <c r="DB51" s="98">
        <v>999</v>
      </c>
      <c r="DC51" s="98">
        <v>993</v>
      </c>
      <c r="DD51" s="98">
        <v>968</v>
      </c>
      <c r="DE51" s="98">
        <v>982</v>
      </c>
      <c r="DF51" s="98">
        <v>980</v>
      </c>
      <c r="DG51" s="98">
        <v>958</v>
      </c>
      <c r="DH51" s="98">
        <v>944</v>
      </c>
      <c r="DI51" s="98">
        <v>916</v>
      </c>
      <c r="DJ51" s="76">
        <v>-500.51436999999999</v>
      </c>
      <c r="DK51" s="76">
        <v>-900.36594000000002</v>
      </c>
      <c r="DL51" s="76">
        <v>-443.75585000000001</v>
      </c>
      <c r="DM51" s="76">
        <v>219.27384000000001</v>
      </c>
      <c r="DN51" s="76">
        <v>-404.17385999999999</v>
      </c>
      <c r="DO51" s="76">
        <v>-1555.2515599999999</v>
      </c>
      <c r="DP51" s="76">
        <v>593.95299999999997</v>
      </c>
      <c r="DQ51" s="76">
        <v>-302.36133000000001</v>
      </c>
      <c r="DR51" s="76">
        <v>-511.81419</v>
      </c>
      <c r="DS51" s="76">
        <v>-47.868340000000003</v>
      </c>
      <c r="DT51" s="76">
        <v>-7.2376500000000004</v>
      </c>
      <c r="DU51" s="76">
        <v>-7.5535899999999998</v>
      </c>
      <c r="DV51" s="76">
        <v>-19.11224</v>
      </c>
      <c r="DW51" s="76">
        <v>-13.69145</v>
      </c>
      <c r="DX51" s="76">
        <v>2.9150299999999998</v>
      </c>
      <c r="DY51" s="76">
        <v>8.38551</v>
      </c>
      <c r="DZ51" s="76">
        <v>13.77098</v>
      </c>
      <c r="EA51" s="76">
        <v>17.22786</v>
      </c>
      <c r="EB51" s="76">
        <v>33.98489</v>
      </c>
      <c r="EC51" s="76">
        <v>50.501840000000001</v>
      </c>
      <c r="ED51" s="76">
        <v>620.40727000000004</v>
      </c>
      <c r="EE51" s="76">
        <v>970.63775999999996</v>
      </c>
      <c r="EF51" s="76">
        <v>443.75585000000001</v>
      </c>
      <c r="EG51" s="76">
        <v>15.540520000000001</v>
      </c>
      <c r="EH51" s="76">
        <v>469.95531</v>
      </c>
      <c r="EI51" s="76">
        <v>411.83501000000001</v>
      </c>
      <c r="EJ51" s="76">
        <v>458.65469999999999</v>
      </c>
      <c r="EK51" s="76">
        <v>381.23833000000002</v>
      </c>
      <c r="EL51" s="76">
        <v>648.19218999999998</v>
      </c>
      <c r="EM51" s="76">
        <v>182.09953999999999</v>
      </c>
      <c r="EN51" s="98">
        <v>7321.6775299999999</v>
      </c>
      <c r="EO51" s="98">
        <v>6805.9581399999997</v>
      </c>
      <c r="EP51" s="98">
        <v>6197.9731599999996</v>
      </c>
      <c r="EQ51" s="98">
        <v>5922.2632000000003</v>
      </c>
      <c r="ER51" s="98">
        <v>6560.9080999999996</v>
      </c>
      <c r="ES51" s="98">
        <v>6294.6460900000002</v>
      </c>
      <c r="ET51" s="98">
        <v>3173.9530399999999</v>
      </c>
      <c r="EU51" s="98">
        <v>3986.3171400000001</v>
      </c>
      <c r="EV51" s="98">
        <v>3819.72102</v>
      </c>
      <c r="EW51" s="98">
        <v>3563.7907599999999</v>
      </c>
      <c r="EX51" s="98">
        <v>4045364</v>
      </c>
      <c r="EY51" s="98">
        <v>4212362</v>
      </c>
      <c r="EZ51" s="98">
        <v>3890616</v>
      </c>
      <c r="FA51" s="98">
        <v>3716912</v>
      </c>
      <c r="FB51" s="98">
        <v>3803679</v>
      </c>
      <c r="FC51" s="98">
        <v>3458646</v>
      </c>
      <c r="FD51" s="98">
        <v>3376876</v>
      </c>
      <c r="FE51" s="98">
        <v>3314619</v>
      </c>
      <c r="FF51" s="98">
        <v>3465508</v>
      </c>
      <c r="FG51" s="103">
        <v>3266152</v>
      </c>
      <c r="FH51" s="76">
        <v>158.92779999999999</v>
      </c>
      <c r="FI51" s="76">
        <v>0</v>
      </c>
      <c r="FJ51" s="76">
        <v>0</v>
      </c>
      <c r="FK51" s="76">
        <v>0</v>
      </c>
      <c r="FL51" s="76">
        <v>0</v>
      </c>
      <c r="FM51" s="76">
        <v>2469.0607100000002</v>
      </c>
      <c r="FN51" s="76">
        <v>0</v>
      </c>
      <c r="FO51" s="76">
        <v>0</v>
      </c>
      <c r="FP51" s="76">
        <v>0</v>
      </c>
      <c r="FQ51" s="77">
        <v>0</v>
      </c>
    </row>
    <row r="52" spans="1:173" x14ac:dyDescent="0.25">
      <c r="A52" s="96" t="s">
        <v>367</v>
      </c>
      <c r="B52" s="96">
        <v>5622</v>
      </c>
      <c r="C52" s="96"/>
      <c r="D52" s="76">
        <v>0.13377</v>
      </c>
      <c r="E52" s="76">
        <v>106.27537</v>
      </c>
      <c r="F52" s="76">
        <v>6.5692700000000004</v>
      </c>
      <c r="G52" s="76">
        <v>3.7809300000000001</v>
      </c>
      <c r="H52" s="76">
        <v>42.939839999999997</v>
      </c>
      <c r="I52" s="76">
        <v>42.204949999999997</v>
      </c>
      <c r="J52" s="76">
        <v>180.82489000000001</v>
      </c>
      <c r="K52" s="76">
        <v>494.25319000000002</v>
      </c>
      <c r="L52" s="76">
        <v>52.807450000000003</v>
      </c>
      <c r="M52" s="76">
        <v>53.733260000000001</v>
      </c>
      <c r="N52" s="97">
        <v>2959.4770100000001</v>
      </c>
      <c r="O52" s="97">
        <v>2837.4386</v>
      </c>
      <c r="P52" s="97">
        <v>2691.1992</v>
      </c>
      <c r="Q52" s="97">
        <v>2703.1811499999999</v>
      </c>
      <c r="R52" s="97">
        <v>2811.88141</v>
      </c>
      <c r="S52" s="97">
        <v>3074.8793099999998</v>
      </c>
      <c r="T52" s="97">
        <v>2819.7595200000001</v>
      </c>
      <c r="U52" s="97">
        <v>3071.1236899999999</v>
      </c>
      <c r="V52" s="97">
        <v>2547.98218</v>
      </c>
      <c r="W52" s="97">
        <v>2445.25191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336</v>
      </c>
      <c r="AG52" s="98">
        <v>352</v>
      </c>
      <c r="AH52" s="97">
        <v>2946.7770099999998</v>
      </c>
      <c r="AI52" s="97">
        <v>2719.3960000000002</v>
      </c>
      <c r="AJ52" s="97">
        <v>2675.9992000000002</v>
      </c>
      <c r="AK52" s="97">
        <v>2683.1161999999999</v>
      </c>
      <c r="AL52" s="97">
        <v>2755.88141</v>
      </c>
      <c r="AM52" s="97">
        <v>3018.8793099999998</v>
      </c>
      <c r="AN52" s="97">
        <v>2629.9048200000002</v>
      </c>
      <c r="AO52" s="97">
        <v>2574.76595</v>
      </c>
      <c r="AP52" s="97">
        <v>2491.98218</v>
      </c>
      <c r="AQ52" s="97">
        <v>2389.25191</v>
      </c>
      <c r="AR52" s="98">
        <v>0</v>
      </c>
      <c r="AS52" s="98">
        <v>8.4459499999999998</v>
      </c>
      <c r="AT52" s="98">
        <v>13.07855</v>
      </c>
      <c r="AU52" s="98">
        <v>456.01889999999997</v>
      </c>
      <c r="AV52" s="98">
        <v>22.528099999999998</v>
      </c>
      <c r="AW52" s="98">
        <v>36.690249999999999</v>
      </c>
      <c r="AX52" s="98">
        <v>0</v>
      </c>
      <c r="AY52" s="98">
        <v>490.25873999999999</v>
      </c>
      <c r="AZ52" s="98">
        <v>0</v>
      </c>
      <c r="BA52" s="98">
        <v>0</v>
      </c>
      <c r="BB52" s="76">
        <v>0</v>
      </c>
      <c r="BC52" s="76">
        <v>8.4459499999999998</v>
      </c>
      <c r="BD52" s="76">
        <v>13.07855</v>
      </c>
      <c r="BE52" s="76">
        <v>435.35225000000003</v>
      </c>
      <c r="BF52" s="76">
        <v>22.528099999999998</v>
      </c>
      <c r="BG52" s="76">
        <v>36.690249999999999</v>
      </c>
      <c r="BH52" s="76">
        <v>0</v>
      </c>
      <c r="BI52" s="76">
        <v>440.35773999999998</v>
      </c>
      <c r="BJ52" s="76">
        <v>0</v>
      </c>
      <c r="BK52" s="76">
        <v>-80.842380000000006</v>
      </c>
      <c r="BL52" s="76">
        <v>2946.7770099999998</v>
      </c>
      <c r="BM52" s="76">
        <v>2727.84195</v>
      </c>
      <c r="BN52" s="76">
        <v>2689.0777499999999</v>
      </c>
      <c r="BO52" s="76">
        <v>3139.1351</v>
      </c>
      <c r="BP52" s="76">
        <v>2778.40951</v>
      </c>
      <c r="BQ52" s="76">
        <v>3055.5695599999999</v>
      </c>
      <c r="BR52" s="76">
        <v>2629.9048200000002</v>
      </c>
      <c r="BS52" s="76">
        <v>3065.0246900000002</v>
      </c>
      <c r="BT52" s="76">
        <v>2491.98218</v>
      </c>
      <c r="BU52" s="76">
        <v>2389.25191</v>
      </c>
      <c r="BV52" s="98">
        <v>356.48536999999999</v>
      </c>
      <c r="BW52" s="98">
        <v>170.18672000000001</v>
      </c>
      <c r="BX52" s="98">
        <v>141.12763000000001</v>
      </c>
      <c r="BY52" s="98">
        <v>113.98797999999999</v>
      </c>
      <c r="BZ52" s="98">
        <v>131.72815</v>
      </c>
      <c r="CA52" s="98">
        <v>256.7912</v>
      </c>
      <c r="CB52" s="98">
        <v>371.11117999999999</v>
      </c>
      <c r="CC52" s="98">
        <v>110.62459</v>
      </c>
      <c r="CD52" s="98">
        <v>522.64458000000002</v>
      </c>
      <c r="CE52" s="98">
        <v>569.99801000000002</v>
      </c>
      <c r="CF52" s="76">
        <v>-278.33751999999998</v>
      </c>
      <c r="CG52" s="76">
        <v>-93.887160000000193</v>
      </c>
      <c r="CH52" s="76">
        <v>-157.00837000000001</v>
      </c>
      <c r="CI52" s="76">
        <v>-108.58996999999999</v>
      </c>
      <c r="CJ52" s="76">
        <v>-84.567809999999994</v>
      </c>
      <c r="CK52" s="76">
        <v>-18.026330000000101</v>
      </c>
      <c r="CL52" s="76">
        <v>-377.62921999999998</v>
      </c>
      <c r="CM52" s="76">
        <v>416.77172999999999</v>
      </c>
      <c r="CN52" s="76">
        <v>-122.62979</v>
      </c>
      <c r="CO52" s="76">
        <v>-191.23126999999999</v>
      </c>
      <c r="CP52" s="76">
        <v>-3041.7568000000001</v>
      </c>
      <c r="CQ52" s="76">
        <v>-2750.7192799999998</v>
      </c>
      <c r="CR52" s="76">
        <v>-2548.83547</v>
      </c>
      <c r="CS52" s="76">
        <v>-2389.7056499999999</v>
      </c>
      <c r="CT52" s="76">
        <v>-2696.4029799999998</v>
      </c>
      <c r="CU52" s="76">
        <v>-2578.3632699999998</v>
      </c>
      <c r="CV52" s="76">
        <v>-2541.0271899999998</v>
      </c>
      <c r="CW52" s="76">
        <v>-1973.5432699999999</v>
      </c>
      <c r="CX52" s="76">
        <v>-2334.3150000000001</v>
      </c>
      <c r="CY52" s="76">
        <v>-2155.6852100000001</v>
      </c>
      <c r="CZ52" s="98">
        <v>604</v>
      </c>
      <c r="DA52" s="98">
        <v>607</v>
      </c>
      <c r="DB52" s="98">
        <v>583</v>
      </c>
      <c r="DC52" s="98">
        <v>577</v>
      </c>
      <c r="DD52" s="98">
        <v>548</v>
      </c>
      <c r="DE52" s="98">
        <v>547</v>
      </c>
      <c r="DF52" s="98">
        <v>516</v>
      </c>
      <c r="DG52" s="98">
        <v>511</v>
      </c>
      <c r="DH52" s="98">
        <v>495</v>
      </c>
      <c r="DI52" s="98">
        <v>487</v>
      </c>
      <c r="DJ52" s="76">
        <v>-291.03751999999997</v>
      </c>
      <c r="DK52" s="76">
        <v>-203.48381000000001</v>
      </c>
      <c r="DL52" s="76">
        <v>-159.12982</v>
      </c>
      <c r="DM52" s="76">
        <v>306.69733000000002</v>
      </c>
      <c r="DN52" s="76">
        <v>-118.03971</v>
      </c>
      <c r="DO52" s="76">
        <v>-37.336080000000003</v>
      </c>
      <c r="DP52" s="76">
        <v>-567.48392000000001</v>
      </c>
      <c r="DQ52" s="76">
        <v>360.77172999999999</v>
      </c>
      <c r="DR52" s="76">
        <v>-178.62979000000001</v>
      </c>
      <c r="DS52" s="76">
        <v>-328.07364999999999</v>
      </c>
      <c r="DT52" s="76">
        <v>-12.566229999999999</v>
      </c>
      <c r="DU52" s="76">
        <v>-11.76763</v>
      </c>
      <c r="DV52" s="76">
        <v>-8.6307299999999998</v>
      </c>
      <c r="DW52" s="76">
        <v>-16.28407</v>
      </c>
      <c r="DX52" s="76">
        <v>-13.06016</v>
      </c>
      <c r="DY52" s="76">
        <v>-13.79505</v>
      </c>
      <c r="DZ52" s="76">
        <v>-9.0301100000000005</v>
      </c>
      <c r="EA52" s="76">
        <v>-2.1048100000000001</v>
      </c>
      <c r="EB52" s="76">
        <v>-3.1925500000000002</v>
      </c>
      <c r="EC52" s="76">
        <v>-2.26674</v>
      </c>
      <c r="ED52" s="76">
        <v>291.03751999999997</v>
      </c>
      <c r="EE52" s="76">
        <v>211.92975999999999</v>
      </c>
      <c r="EF52" s="76">
        <v>172.20837</v>
      </c>
      <c r="EG52" s="76">
        <v>128.65492</v>
      </c>
      <c r="EH52" s="76">
        <v>140.56781000000001</v>
      </c>
      <c r="EI52" s="76">
        <v>74.026330000000101</v>
      </c>
      <c r="EJ52" s="76">
        <v>567.48392000000001</v>
      </c>
      <c r="EK52" s="76">
        <v>79.586010000000002</v>
      </c>
      <c r="EL52" s="76">
        <v>178.62979000000001</v>
      </c>
      <c r="EM52" s="76">
        <v>247.23126999999999</v>
      </c>
      <c r="EN52" s="98">
        <v>3398.24217</v>
      </c>
      <c r="EO52" s="98">
        <v>2920.9059999999999</v>
      </c>
      <c r="EP52" s="98">
        <v>2689.9630999999999</v>
      </c>
      <c r="EQ52" s="98">
        <v>2503.6936300000002</v>
      </c>
      <c r="ER52" s="98">
        <v>2828.1311300000002</v>
      </c>
      <c r="ES52" s="98">
        <v>2835.1544699999999</v>
      </c>
      <c r="ET52" s="98">
        <v>2912.1383700000001</v>
      </c>
      <c r="EU52" s="98">
        <v>2084.16786</v>
      </c>
      <c r="EV52" s="98">
        <v>2856.9595800000002</v>
      </c>
      <c r="EW52" s="98">
        <v>2725.6832199999999</v>
      </c>
      <c r="EX52" s="98">
        <v>3237815</v>
      </c>
      <c r="EY52" s="98">
        <v>2931326</v>
      </c>
      <c r="EZ52" s="98">
        <v>2848208</v>
      </c>
      <c r="FA52" s="98">
        <v>2811771</v>
      </c>
      <c r="FB52" s="98">
        <v>2896449</v>
      </c>
      <c r="FC52" s="98">
        <v>3092906</v>
      </c>
      <c r="FD52" s="98">
        <v>3197389</v>
      </c>
      <c r="FE52" s="98">
        <v>2654352</v>
      </c>
      <c r="FF52" s="98">
        <v>2670612</v>
      </c>
      <c r="FG52" s="103">
        <v>2636483</v>
      </c>
      <c r="FH52" s="76">
        <v>0</v>
      </c>
      <c r="FI52" s="76">
        <v>0</v>
      </c>
      <c r="FJ52" s="76">
        <v>0</v>
      </c>
      <c r="FK52" s="76">
        <v>20.666650000000001</v>
      </c>
      <c r="FL52" s="76">
        <v>0</v>
      </c>
      <c r="FM52" s="76">
        <v>0</v>
      </c>
      <c r="FN52" s="76">
        <v>0</v>
      </c>
      <c r="FO52" s="76">
        <v>49.901000000000003</v>
      </c>
      <c r="FP52" s="76">
        <v>0</v>
      </c>
      <c r="FQ52" s="77">
        <v>80.842380000000006</v>
      </c>
    </row>
    <row r="53" spans="1:173" x14ac:dyDescent="0.25">
      <c r="A53" s="96" t="s">
        <v>366</v>
      </c>
      <c r="B53" s="96">
        <v>5515</v>
      </c>
      <c r="C53" s="96"/>
      <c r="D53" s="76">
        <v>314.02668</v>
      </c>
      <c r="E53" s="76">
        <v>301.37594000000001</v>
      </c>
      <c r="F53" s="76">
        <v>313.21960999999999</v>
      </c>
      <c r="G53" s="76">
        <v>296.49293</v>
      </c>
      <c r="H53" s="76">
        <v>323.53188</v>
      </c>
      <c r="I53" s="76">
        <v>367.55063999999999</v>
      </c>
      <c r="J53" s="76">
        <v>305.30061000000001</v>
      </c>
      <c r="K53" s="76">
        <v>200.73797999999999</v>
      </c>
      <c r="L53" s="76">
        <v>311.61088000000001</v>
      </c>
      <c r="M53" s="76">
        <v>228.33727999999999</v>
      </c>
      <c r="N53" s="97">
        <v>3976.1809400000002</v>
      </c>
      <c r="O53" s="97">
        <v>4343.8514400000004</v>
      </c>
      <c r="P53" s="97">
        <v>3644.6586499999999</v>
      </c>
      <c r="Q53" s="97">
        <v>3556.89122</v>
      </c>
      <c r="R53" s="97">
        <v>3300.69704</v>
      </c>
      <c r="S53" s="97">
        <v>3292.1697800000002</v>
      </c>
      <c r="T53" s="97">
        <v>3197.2564400000001</v>
      </c>
      <c r="U53" s="97">
        <v>2531.2401599999998</v>
      </c>
      <c r="V53" s="97">
        <v>2443.51586</v>
      </c>
      <c r="W53" s="97">
        <v>2229.2830600000002</v>
      </c>
      <c r="X53" s="98">
        <v>4580</v>
      </c>
      <c r="Y53" s="98">
        <v>4680</v>
      </c>
      <c r="Z53" s="98">
        <v>4780</v>
      </c>
      <c r="AA53" s="98">
        <v>4880</v>
      </c>
      <c r="AB53" s="98">
        <v>4980</v>
      </c>
      <c r="AC53" s="98">
        <v>8245</v>
      </c>
      <c r="AD53" s="98">
        <v>4050</v>
      </c>
      <c r="AE53" s="98">
        <v>2140</v>
      </c>
      <c r="AF53" s="98">
        <v>2720</v>
      </c>
      <c r="AG53" s="98">
        <v>2970</v>
      </c>
      <c r="AH53" s="97">
        <v>3652.6809400000002</v>
      </c>
      <c r="AI53" s="97">
        <v>4032.3514399999999</v>
      </c>
      <c r="AJ53" s="97">
        <v>3324.1586499999999</v>
      </c>
      <c r="AK53" s="97">
        <v>3243.89122</v>
      </c>
      <c r="AL53" s="97">
        <v>2960.69704</v>
      </c>
      <c r="AM53" s="97">
        <v>2928.3559799999998</v>
      </c>
      <c r="AN53" s="97">
        <v>2883.1292400000002</v>
      </c>
      <c r="AO53" s="97">
        <v>2333.4377599999998</v>
      </c>
      <c r="AP53" s="97">
        <v>2146.7023600000002</v>
      </c>
      <c r="AQ53" s="97">
        <v>2025.99506</v>
      </c>
      <c r="AR53" s="98">
        <v>48.166499999999999</v>
      </c>
      <c r="AS53" s="98">
        <v>309.87779999999998</v>
      </c>
      <c r="AT53" s="98">
        <v>134.15145000000001</v>
      </c>
      <c r="AU53" s="98">
        <v>359.71015</v>
      </c>
      <c r="AV53" s="98">
        <v>41.155149999999999</v>
      </c>
      <c r="AW53" s="98">
        <v>4583.8611499999997</v>
      </c>
      <c r="AX53" s="98">
        <v>995.12720000000002</v>
      </c>
      <c r="AY53" s="98">
        <v>532.80240000000003</v>
      </c>
      <c r="AZ53" s="98">
        <v>79.813500000000005</v>
      </c>
      <c r="BA53" s="98">
        <v>36.287999999999997</v>
      </c>
      <c r="BB53" s="76">
        <v>34.904499999999999</v>
      </c>
      <c r="BC53" s="76">
        <v>290.57664999999997</v>
      </c>
      <c r="BD53" s="76">
        <v>105.99745</v>
      </c>
      <c r="BE53" s="76">
        <v>356.69015000000002</v>
      </c>
      <c r="BF53" s="76">
        <v>32.395150000000001</v>
      </c>
      <c r="BG53" s="76">
        <v>4583.8611499999997</v>
      </c>
      <c r="BH53" s="76">
        <v>995.12720000000002</v>
      </c>
      <c r="BI53" s="76">
        <v>532.80240000000003</v>
      </c>
      <c r="BJ53" s="76">
        <v>79.813500000000005</v>
      </c>
      <c r="BK53" s="76">
        <v>36.287999999999997</v>
      </c>
      <c r="BL53" s="76">
        <v>3700.84744</v>
      </c>
      <c r="BM53" s="76">
        <v>4342.2292399999997</v>
      </c>
      <c r="BN53" s="76">
        <v>3458.3101000000001</v>
      </c>
      <c r="BO53" s="76">
        <v>3603.6013699999999</v>
      </c>
      <c r="BP53" s="76">
        <v>3001.8521900000001</v>
      </c>
      <c r="BQ53" s="76">
        <v>7512.21713</v>
      </c>
      <c r="BR53" s="76">
        <v>3878.2564400000001</v>
      </c>
      <c r="BS53" s="76">
        <v>2866.2401599999998</v>
      </c>
      <c r="BT53" s="76">
        <v>2226.51586</v>
      </c>
      <c r="BU53" s="76">
        <v>2062.2830600000002</v>
      </c>
      <c r="BV53" s="98">
        <v>4891.1234999999997</v>
      </c>
      <c r="BW53" s="98">
        <v>5132.73254</v>
      </c>
      <c r="BX53" s="98">
        <v>5316.4803499999998</v>
      </c>
      <c r="BY53" s="98">
        <v>5246.1327600000004</v>
      </c>
      <c r="BZ53" s="98">
        <v>5327.4215000000004</v>
      </c>
      <c r="CA53" s="98">
        <v>8726.5748500000009</v>
      </c>
      <c r="CB53" s="98">
        <v>4553.7401799999998</v>
      </c>
      <c r="CC53" s="98">
        <v>2697.42065</v>
      </c>
      <c r="CD53" s="98">
        <v>3313.9079999999999</v>
      </c>
      <c r="CE53" s="98">
        <v>3421.7355499999999</v>
      </c>
      <c r="CF53" s="76">
        <v>-268.03179</v>
      </c>
      <c r="CG53" s="76">
        <v>-420.71534000000003</v>
      </c>
      <c r="CH53" s="76">
        <v>-469.40059000000002</v>
      </c>
      <c r="CI53" s="76">
        <v>-385.44630000000001</v>
      </c>
      <c r="CJ53" s="76">
        <v>-4212.7914600000004</v>
      </c>
      <c r="CK53" s="76">
        <v>-91.7917199999997</v>
      </c>
      <c r="CL53" s="76">
        <v>433.48876000000001</v>
      </c>
      <c r="CM53" s="76">
        <v>-440.89114000000001</v>
      </c>
      <c r="CN53" s="76">
        <v>-446.18270000000001</v>
      </c>
      <c r="CO53" s="76">
        <v>-262.23110000000003</v>
      </c>
      <c r="CP53" s="76">
        <v>-595.02093000000002</v>
      </c>
      <c r="CQ53" s="76">
        <v>-38.393639999999998</v>
      </c>
      <c r="CR53" s="76">
        <v>403.24504999999999</v>
      </c>
      <c r="CS53" s="76">
        <v>1087.1481900000001</v>
      </c>
      <c r="CT53" s="76">
        <v>1428.90434</v>
      </c>
      <c r="CU53" s="76">
        <v>6114.3006500000001</v>
      </c>
      <c r="CV53" s="76">
        <v>1986.04502</v>
      </c>
      <c r="CW53" s="76">
        <v>871.55625999999995</v>
      </c>
      <c r="CX53" s="76">
        <v>977.44740000000002</v>
      </c>
      <c r="CY53" s="76">
        <v>1640.6301000000001</v>
      </c>
      <c r="CZ53" s="98">
        <v>878</v>
      </c>
      <c r="DA53" s="98">
        <v>882</v>
      </c>
      <c r="DB53" s="98">
        <v>859</v>
      </c>
      <c r="DC53" s="98">
        <v>861</v>
      </c>
      <c r="DD53" s="98">
        <v>843</v>
      </c>
      <c r="DE53" s="98">
        <v>825</v>
      </c>
      <c r="DF53" s="98">
        <v>817</v>
      </c>
      <c r="DG53" s="98">
        <v>797</v>
      </c>
      <c r="DH53" s="98">
        <v>785</v>
      </c>
      <c r="DI53" s="98">
        <v>747</v>
      </c>
      <c r="DJ53" s="76">
        <v>-556.62729000000002</v>
      </c>
      <c r="DK53" s="76">
        <v>-441.63869</v>
      </c>
      <c r="DL53" s="76">
        <v>-683.90314000000001</v>
      </c>
      <c r="DM53" s="76">
        <v>-341.75614999999999</v>
      </c>
      <c r="DN53" s="76">
        <v>-4520.3963100000001</v>
      </c>
      <c r="DO53" s="76">
        <v>4128.2556299999997</v>
      </c>
      <c r="DP53" s="76">
        <v>1114.48876</v>
      </c>
      <c r="DQ53" s="76">
        <v>-105.89113999999999</v>
      </c>
      <c r="DR53" s="76">
        <v>-663.18269999999995</v>
      </c>
      <c r="DS53" s="76">
        <v>-429.23110000000003</v>
      </c>
      <c r="DT53" s="76">
        <v>-9.4733199999999993</v>
      </c>
      <c r="DU53" s="76">
        <v>-10.12406</v>
      </c>
      <c r="DV53" s="76">
        <v>-7.2803899999999997</v>
      </c>
      <c r="DW53" s="76">
        <v>-16.507069999999999</v>
      </c>
      <c r="DX53" s="76">
        <v>-16.468119999999999</v>
      </c>
      <c r="DY53" s="76">
        <v>3.73664</v>
      </c>
      <c r="DZ53" s="76">
        <v>-8.82639</v>
      </c>
      <c r="EA53" s="76">
        <v>2.9359799999999998</v>
      </c>
      <c r="EB53" s="76">
        <v>14.79688</v>
      </c>
      <c r="EC53" s="76">
        <v>25.04928</v>
      </c>
      <c r="ED53" s="76">
        <v>591.53179</v>
      </c>
      <c r="EE53" s="76">
        <v>732.21533999999997</v>
      </c>
      <c r="EF53" s="76">
        <v>789.90058999999997</v>
      </c>
      <c r="EG53" s="76">
        <v>698.44629999999995</v>
      </c>
      <c r="EH53" s="76">
        <v>4552.7914600000004</v>
      </c>
      <c r="EI53" s="76">
        <v>455.60552000000001</v>
      </c>
      <c r="EJ53" s="76">
        <v>-119.36156</v>
      </c>
      <c r="EK53" s="76">
        <v>638.69353999999998</v>
      </c>
      <c r="EL53" s="76">
        <v>742.99620000000004</v>
      </c>
      <c r="EM53" s="76">
        <v>465.51909999999998</v>
      </c>
      <c r="EN53" s="98">
        <v>5486.1444300000003</v>
      </c>
      <c r="EO53" s="98">
        <v>5171.1261800000002</v>
      </c>
      <c r="EP53" s="98">
        <v>4913.2353000000003</v>
      </c>
      <c r="EQ53" s="98">
        <v>4158.9845699999996</v>
      </c>
      <c r="ER53" s="98">
        <v>3898.5171599999999</v>
      </c>
      <c r="ES53" s="98">
        <v>2612.2741999999998</v>
      </c>
      <c r="ET53" s="98">
        <v>2567.6951600000002</v>
      </c>
      <c r="EU53" s="98">
        <v>1825.86439</v>
      </c>
      <c r="EV53" s="98">
        <v>2336.4605999999999</v>
      </c>
      <c r="EW53" s="98">
        <v>1781.10545</v>
      </c>
      <c r="EX53" s="98">
        <v>4244213</v>
      </c>
      <c r="EY53" s="98">
        <v>4764567</v>
      </c>
      <c r="EZ53" s="98">
        <v>4114059</v>
      </c>
      <c r="FA53" s="98">
        <v>3942338</v>
      </c>
      <c r="FB53" s="98">
        <v>7513489</v>
      </c>
      <c r="FC53" s="98">
        <v>3383962</v>
      </c>
      <c r="FD53" s="98">
        <v>2763768</v>
      </c>
      <c r="FE53" s="98">
        <v>2972131</v>
      </c>
      <c r="FF53" s="98">
        <v>2889699</v>
      </c>
      <c r="FG53" s="103">
        <v>2491514</v>
      </c>
      <c r="FH53" s="76">
        <v>13.262</v>
      </c>
      <c r="FI53" s="76">
        <v>19.30115</v>
      </c>
      <c r="FJ53" s="76">
        <v>28.154</v>
      </c>
      <c r="FK53" s="76">
        <v>3.02</v>
      </c>
      <c r="FL53" s="76">
        <v>8.76</v>
      </c>
      <c r="FM53" s="76">
        <v>0</v>
      </c>
      <c r="FN53" s="76">
        <v>0</v>
      </c>
      <c r="FO53" s="76">
        <v>0</v>
      </c>
      <c r="FP53" s="76">
        <v>0</v>
      </c>
      <c r="FQ53" s="77">
        <v>0</v>
      </c>
    </row>
    <row r="54" spans="1:173" x14ac:dyDescent="0.25">
      <c r="A54" s="96" t="s">
        <v>365</v>
      </c>
      <c r="B54" s="96">
        <v>5748</v>
      </c>
      <c r="C54" s="96"/>
      <c r="D54" s="76">
        <v>109.38924</v>
      </c>
      <c r="E54" s="76">
        <v>116.06421</v>
      </c>
      <c r="F54" s="76">
        <v>44.80688</v>
      </c>
      <c r="G54" s="76">
        <v>53.005569999999999</v>
      </c>
      <c r="H54" s="76">
        <v>56.299979999999998</v>
      </c>
      <c r="I54" s="76">
        <v>77.013580000000005</v>
      </c>
      <c r="J54" s="76">
        <v>81.287620000000004</v>
      </c>
      <c r="K54" s="76">
        <v>71.672269999999997</v>
      </c>
      <c r="L54" s="76">
        <v>75.799139999999994</v>
      </c>
      <c r="M54" s="76">
        <v>81.962220000000002</v>
      </c>
      <c r="N54" s="97">
        <v>1121.9263900000001</v>
      </c>
      <c r="O54" s="97">
        <v>1191.9516699999999</v>
      </c>
      <c r="P54" s="97">
        <v>952.80159000000003</v>
      </c>
      <c r="Q54" s="97">
        <v>1017.05364</v>
      </c>
      <c r="R54" s="97">
        <v>1039.5863999999999</v>
      </c>
      <c r="S54" s="97">
        <v>1227.97129</v>
      </c>
      <c r="T54" s="97">
        <v>1120.8669299999999</v>
      </c>
      <c r="U54" s="97">
        <v>921.76457000000005</v>
      </c>
      <c r="V54" s="97">
        <v>935.34691999999995</v>
      </c>
      <c r="W54" s="97">
        <v>908.25717999999995</v>
      </c>
      <c r="X54" s="98">
        <v>1922.1</v>
      </c>
      <c r="Y54" s="98">
        <v>2151.6</v>
      </c>
      <c r="Z54" s="98">
        <v>1633.6</v>
      </c>
      <c r="AA54" s="98">
        <v>1055</v>
      </c>
      <c r="AB54" s="98">
        <v>574</v>
      </c>
      <c r="AC54" s="98">
        <v>1013</v>
      </c>
      <c r="AD54" s="98">
        <v>1047</v>
      </c>
      <c r="AE54" s="98">
        <v>1081</v>
      </c>
      <c r="AF54" s="98">
        <v>1115</v>
      </c>
      <c r="AG54" s="98">
        <v>1295.5</v>
      </c>
      <c r="AH54" s="97">
        <v>1014.12639</v>
      </c>
      <c r="AI54" s="97">
        <v>1084.15167</v>
      </c>
      <c r="AJ54" s="97">
        <v>908.00158999999996</v>
      </c>
      <c r="AK54" s="97">
        <v>972.25364000000002</v>
      </c>
      <c r="AL54" s="97">
        <v>994.78639999999996</v>
      </c>
      <c r="AM54" s="97">
        <v>1166.4722899999999</v>
      </c>
      <c r="AN54" s="97">
        <v>1058.06693</v>
      </c>
      <c r="AO54" s="97">
        <v>868.76457000000005</v>
      </c>
      <c r="AP54" s="97">
        <v>882.34691999999995</v>
      </c>
      <c r="AQ54" s="97">
        <v>855.25717999999995</v>
      </c>
      <c r="AR54" s="98">
        <v>76.265100000000004</v>
      </c>
      <c r="AS54" s="98">
        <v>213.28035</v>
      </c>
      <c r="AT54" s="98">
        <v>1187.59385</v>
      </c>
      <c r="AU54" s="98">
        <v>889.41039999999998</v>
      </c>
      <c r="AV54" s="98">
        <v>21.08925</v>
      </c>
      <c r="AW54" s="98">
        <v>71.383049999999997</v>
      </c>
      <c r="AX54" s="98">
        <v>255.18899999999999</v>
      </c>
      <c r="AY54" s="98">
        <v>32</v>
      </c>
      <c r="AZ54" s="98">
        <v>12.780150000000001</v>
      </c>
      <c r="BA54" s="98">
        <v>2.6783999999999999</v>
      </c>
      <c r="BB54" s="76">
        <v>-70.968900000000005</v>
      </c>
      <c r="BC54" s="76">
        <v>36.81335</v>
      </c>
      <c r="BD54" s="76">
        <v>1187.59385</v>
      </c>
      <c r="BE54" s="76">
        <v>889.41039999999998</v>
      </c>
      <c r="BF54" s="76">
        <v>21.08925</v>
      </c>
      <c r="BG54" s="76">
        <v>26.383050000000001</v>
      </c>
      <c r="BH54" s="76">
        <v>244.30500000000001</v>
      </c>
      <c r="BI54" s="76">
        <v>32</v>
      </c>
      <c r="BJ54" s="76">
        <v>-2.6783999999999999</v>
      </c>
      <c r="BK54" s="76">
        <v>2.6783999999999999</v>
      </c>
      <c r="BL54" s="76">
        <v>1090.39149</v>
      </c>
      <c r="BM54" s="76">
        <v>1297.43202</v>
      </c>
      <c r="BN54" s="76">
        <v>2095.5954400000001</v>
      </c>
      <c r="BO54" s="76">
        <v>1861.6640400000001</v>
      </c>
      <c r="BP54" s="76">
        <v>1015.87565</v>
      </c>
      <c r="BQ54" s="76">
        <v>1237.8553400000001</v>
      </c>
      <c r="BR54" s="76">
        <v>1313.25593</v>
      </c>
      <c r="BS54" s="76">
        <v>900.76457000000005</v>
      </c>
      <c r="BT54" s="76">
        <v>895.12707</v>
      </c>
      <c r="BU54" s="76">
        <v>857.93557999999996</v>
      </c>
      <c r="BV54" s="98">
        <v>2043.6269600000001</v>
      </c>
      <c r="BW54" s="98">
        <v>2203.9199600000002</v>
      </c>
      <c r="BX54" s="98">
        <v>2056.5907099999999</v>
      </c>
      <c r="BY54" s="98">
        <v>1283.8987500000001</v>
      </c>
      <c r="BZ54" s="98">
        <v>619.78290000000004</v>
      </c>
      <c r="CA54" s="98">
        <v>1256.6374599999999</v>
      </c>
      <c r="CB54" s="98">
        <v>1265.8729000000001</v>
      </c>
      <c r="CC54" s="98">
        <v>1214.74405</v>
      </c>
      <c r="CD54" s="98">
        <v>1148.5092</v>
      </c>
      <c r="CE54" s="98">
        <v>1363.1223</v>
      </c>
      <c r="CF54" s="76">
        <v>-56.9207999999999</v>
      </c>
      <c r="CG54" s="76">
        <v>91.068089999999998</v>
      </c>
      <c r="CH54" s="76">
        <v>-82.349500000000006</v>
      </c>
      <c r="CI54" s="76">
        <v>-191.07114999999999</v>
      </c>
      <c r="CJ54" s="76">
        <v>12.136109999999899</v>
      </c>
      <c r="CK54" s="76">
        <v>-146.12450999999999</v>
      </c>
      <c r="CL54" s="76">
        <v>-244.71943999999999</v>
      </c>
      <c r="CM54" s="76">
        <v>-337.00295999999997</v>
      </c>
      <c r="CN54" s="76">
        <v>-98.902070000000094</v>
      </c>
      <c r="CO54" s="76">
        <v>-188.33960999999999</v>
      </c>
      <c r="CP54" s="76">
        <v>776.11865999999998</v>
      </c>
      <c r="CQ54" s="76">
        <v>1011.80836</v>
      </c>
      <c r="CR54" s="76">
        <v>991.72691999999995</v>
      </c>
      <c r="CS54" s="76">
        <v>-68.717429999999993</v>
      </c>
      <c r="CT54" s="76">
        <v>-722.25667999999996</v>
      </c>
      <c r="CU54" s="76">
        <v>-710.68204000000003</v>
      </c>
      <c r="CV54" s="76">
        <v>-529.44158000000004</v>
      </c>
      <c r="CW54" s="76">
        <v>-466.22714000000002</v>
      </c>
      <c r="CX54" s="76">
        <v>-108.22418</v>
      </c>
      <c r="CY54" s="76">
        <v>46.356290000000001</v>
      </c>
      <c r="CZ54" s="98">
        <v>264</v>
      </c>
      <c r="DA54" s="98">
        <v>266</v>
      </c>
      <c r="DB54" s="98">
        <v>268</v>
      </c>
      <c r="DC54" s="98">
        <v>269</v>
      </c>
      <c r="DD54" s="98">
        <v>265</v>
      </c>
      <c r="DE54" s="98">
        <v>262</v>
      </c>
      <c r="DF54" s="98">
        <v>258</v>
      </c>
      <c r="DG54" s="98">
        <v>252</v>
      </c>
      <c r="DH54" s="98">
        <v>236</v>
      </c>
      <c r="DI54" s="98">
        <v>230</v>
      </c>
      <c r="DJ54" s="76">
        <v>-235.68969999999999</v>
      </c>
      <c r="DK54" s="76">
        <v>20.081440000000001</v>
      </c>
      <c r="DL54" s="76">
        <v>1060.44435</v>
      </c>
      <c r="DM54" s="76">
        <v>653.53925000000004</v>
      </c>
      <c r="DN54" s="76">
        <v>-11.57464</v>
      </c>
      <c r="DO54" s="76">
        <v>-181.24046000000001</v>
      </c>
      <c r="DP54" s="76">
        <v>-63.214440000000003</v>
      </c>
      <c r="DQ54" s="76">
        <v>-358.00295999999997</v>
      </c>
      <c r="DR54" s="76">
        <v>-154.58046999999999</v>
      </c>
      <c r="DS54" s="76">
        <v>-238.66121000000001</v>
      </c>
      <c r="DT54" s="76">
        <v>1.58924</v>
      </c>
      <c r="DU54" s="76">
        <v>8.2642100000000003</v>
      </c>
      <c r="DV54" s="76">
        <v>6.8799999999999998E-3</v>
      </c>
      <c r="DW54" s="76">
        <v>8.2055699999999998</v>
      </c>
      <c r="DX54" s="76">
        <v>11.499980000000001</v>
      </c>
      <c r="DY54" s="76">
        <v>15.51458</v>
      </c>
      <c r="DZ54" s="76">
        <v>18.48762</v>
      </c>
      <c r="EA54" s="76">
        <v>18.672270000000001</v>
      </c>
      <c r="EB54" s="76">
        <v>22.799140000000001</v>
      </c>
      <c r="EC54" s="76">
        <v>28.962219999999999</v>
      </c>
      <c r="ED54" s="76">
        <v>164.7208</v>
      </c>
      <c r="EE54" s="76">
        <v>16.731909999999999</v>
      </c>
      <c r="EF54" s="76">
        <v>127.1495</v>
      </c>
      <c r="EG54" s="76">
        <v>235.87115</v>
      </c>
      <c r="EH54" s="76">
        <v>32.663890000000002</v>
      </c>
      <c r="EI54" s="76">
        <v>207.62351000000001</v>
      </c>
      <c r="EJ54" s="76">
        <v>307.51943999999997</v>
      </c>
      <c r="EK54" s="76">
        <v>390.00295999999997</v>
      </c>
      <c r="EL54" s="76">
        <v>151.90207000000001</v>
      </c>
      <c r="EM54" s="76">
        <v>241.33960999999999</v>
      </c>
      <c r="EN54" s="98">
        <v>1267.5083</v>
      </c>
      <c r="EO54" s="98">
        <v>1192.1116</v>
      </c>
      <c r="EP54" s="98">
        <v>1064.8637900000001</v>
      </c>
      <c r="EQ54" s="98">
        <v>1352.61618</v>
      </c>
      <c r="ER54" s="98">
        <v>1342.0395799999999</v>
      </c>
      <c r="ES54" s="98">
        <v>1967.3195000000001</v>
      </c>
      <c r="ET54" s="98">
        <v>1795.31448</v>
      </c>
      <c r="EU54" s="98">
        <v>1680.97119</v>
      </c>
      <c r="EV54" s="98">
        <v>1256.7333799999999</v>
      </c>
      <c r="EW54" s="98">
        <v>1316.7660100000001</v>
      </c>
      <c r="EX54" s="98">
        <v>1178847</v>
      </c>
      <c r="EY54" s="98">
        <v>1100884</v>
      </c>
      <c r="EZ54" s="98">
        <v>1035151</v>
      </c>
      <c r="FA54" s="98">
        <v>1208125</v>
      </c>
      <c r="FB54" s="98">
        <v>1027450</v>
      </c>
      <c r="FC54" s="98">
        <v>1374096</v>
      </c>
      <c r="FD54" s="98">
        <v>1365586</v>
      </c>
      <c r="FE54" s="98">
        <v>1258768</v>
      </c>
      <c r="FF54" s="98">
        <v>1034249</v>
      </c>
      <c r="FG54" s="103">
        <v>1096597</v>
      </c>
      <c r="FH54" s="76">
        <v>147.23400000000001</v>
      </c>
      <c r="FI54" s="76">
        <v>176.46700000000001</v>
      </c>
      <c r="FJ54" s="76">
        <v>0</v>
      </c>
      <c r="FK54" s="76">
        <v>0</v>
      </c>
      <c r="FL54" s="76">
        <v>0</v>
      </c>
      <c r="FM54" s="76">
        <v>45</v>
      </c>
      <c r="FN54" s="76">
        <v>10.884</v>
      </c>
      <c r="FO54" s="76">
        <v>0</v>
      </c>
      <c r="FP54" s="76">
        <v>15.458550000000001</v>
      </c>
      <c r="FQ54" s="77">
        <v>0</v>
      </c>
    </row>
    <row r="55" spans="1:173" x14ac:dyDescent="0.25">
      <c r="A55" s="96" t="s">
        <v>364</v>
      </c>
      <c r="B55" s="96">
        <v>5623</v>
      </c>
      <c r="C55" s="96"/>
      <c r="D55" s="76">
        <v>399.55981000000003</v>
      </c>
      <c r="E55" s="76">
        <v>399.80376999999999</v>
      </c>
      <c r="F55" s="76">
        <v>402.90892000000002</v>
      </c>
      <c r="G55" s="76">
        <v>426.10694000000001</v>
      </c>
      <c r="H55" s="76">
        <v>274.92984000000001</v>
      </c>
      <c r="I55" s="76">
        <v>480.73943000000003</v>
      </c>
      <c r="J55" s="76">
        <v>621.47574999999995</v>
      </c>
      <c r="K55" s="76">
        <v>416.23572000000001</v>
      </c>
      <c r="L55" s="76">
        <v>398.78388000000001</v>
      </c>
      <c r="M55" s="76">
        <v>686.91907000000003</v>
      </c>
      <c r="N55" s="97">
        <v>7271.18642</v>
      </c>
      <c r="O55" s="97">
        <v>7175.2664400000003</v>
      </c>
      <c r="P55" s="97">
        <v>7723.6973699999999</v>
      </c>
      <c r="Q55" s="97">
        <v>7799.9480199999998</v>
      </c>
      <c r="R55" s="97">
        <v>8147.2468099999996</v>
      </c>
      <c r="S55" s="97">
        <v>6067.7151400000002</v>
      </c>
      <c r="T55" s="97">
        <v>8993.6992100000007</v>
      </c>
      <c r="U55" s="97">
        <v>6716.6530400000001</v>
      </c>
      <c r="V55" s="97">
        <v>9384.0748500000009</v>
      </c>
      <c r="W55" s="97">
        <v>6538.2983800000002</v>
      </c>
      <c r="X55" s="98">
        <v>23642</v>
      </c>
      <c r="Y55" s="98">
        <v>24184</v>
      </c>
      <c r="Z55" s="98">
        <v>25344.84375</v>
      </c>
      <c r="AA55" s="98">
        <v>25915.596649999999</v>
      </c>
      <c r="AB55" s="98">
        <v>26490</v>
      </c>
      <c r="AC55" s="98">
        <v>20577.436799999999</v>
      </c>
      <c r="AD55" s="98">
        <v>13386.046549999999</v>
      </c>
      <c r="AE55" s="98">
        <v>13184</v>
      </c>
      <c r="AF55" s="98">
        <v>12642</v>
      </c>
      <c r="AG55" s="98">
        <v>12900</v>
      </c>
      <c r="AH55" s="97">
        <v>7174.18642</v>
      </c>
      <c r="AI55" s="97">
        <v>7078.2664400000003</v>
      </c>
      <c r="AJ55" s="97">
        <v>7626.6973699999999</v>
      </c>
      <c r="AK55" s="97">
        <v>7702.9480199999998</v>
      </c>
      <c r="AL55" s="97">
        <v>8047.71461</v>
      </c>
      <c r="AM55" s="97">
        <v>5779.7524599999997</v>
      </c>
      <c r="AN55" s="97">
        <v>8565.0141399999993</v>
      </c>
      <c r="AO55" s="97">
        <v>6503.8014400000002</v>
      </c>
      <c r="AP55" s="97">
        <v>8195.6283199999998</v>
      </c>
      <c r="AQ55" s="97">
        <v>5818.7509300000002</v>
      </c>
      <c r="AR55" s="98">
        <v>519.02819</v>
      </c>
      <c r="AS55" s="98">
        <v>367.46165000000002</v>
      </c>
      <c r="AT55" s="98">
        <v>18.908480000000001</v>
      </c>
      <c r="AU55" s="98">
        <v>248.79374999999999</v>
      </c>
      <c r="AV55" s="98">
        <v>0</v>
      </c>
      <c r="AW55" s="98">
        <v>471.06853000000001</v>
      </c>
      <c r="AX55" s="98">
        <v>81.729150000000004</v>
      </c>
      <c r="AY55" s="98">
        <v>986.10577000000001</v>
      </c>
      <c r="AZ55" s="98">
        <v>33.728700000000003</v>
      </c>
      <c r="BA55" s="98">
        <v>240.70075</v>
      </c>
      <c r="BB55" s="76">
        <v>511.99038999999999</v>
      </c>
      <c r="BC55" s="76">
        <v>367.46165000000002</v>
      </c>
      <c r="BD55" s="76">
        <v>18.908480000000001</v>
      </c>
      <c r="BE55" s="76">
        <v>226.25555</v>
      </c>
      <c r="BF55" s="76">
        <v>0</v>
      </c>
      <c r="BG55" s="76">
        <v>185.35677999999999</v>
      </c>
      <c r="BH55" s="76">
        <v>35.823149999999998</v>
      </c>
      <c r="BI55" s="76">
        <v>366.90577000000002</v>
      </c>
      <c r="BJ55" s="76">
        <v>33.728700000000003</v>
      </c>
      <c r="BK55" s="76">
        <v>240.70075</v>
      </c>
      <c r="BL55" s="76">
        <v>7693.21461</v>
      </c>
      <c r="BM55" s="76">
        <v>7445.7280899999996</v>
      </c>
      <c r="BN55" s="76">
        <v>7645.6058499999999</v>
      </c>
      <c r="BO55" s="76">
        <v>7951.7417699999996</v>
      </c>
      <c r="BP55" s="76">
        <v>8047.71461</v>
      </c>
      <c r="BQ55" s="76">
        <v>6250.8209900000002</v>
      </c>
      <c r="BR55" s="76">
        <v>8646.7432900000003</v>
      </c>
      <c r="BS55" s="76">
        <v>7489.9072100000003</v>
      </c>
      <c r="BT55" s="76">
        <v>8229.3570199999995</v>
      </c>
      <c r="BU55" s="76">
        <v>6059.4516800000001</v>
      </c>
      <c r="BV55" s="98">
        <v>23950.680560000001</v>
      </c>
      <c r="BW55" s="98">
        <v>24393.47496</v>
      </c>
      <c r="BX55" s="98">
        <v>25738.20808</v>
      </c>
      <c r="BY55" s="98">
        <v>26940.15223</v>
      </c>
      <c r="BZ55" s="98">
        <v>28324.429800000002</v>
      </c>
      <c r="CA55" s="98">
        <v>20865.834780000001</v>
      </c>
      <c r="CB55" s="98">
        <v>13996.94801</v>
      </c>
      <c r="CC55" s="98">
        <v>13420.98677</v>
      </c>
      <c r="CD55" s="98">
        <v>13256.282149999999</v>
      </c>
      <c r="CE55" s="98">
        <v>14824.73473</v>
      </c>
      <c r="CF55" s="76">
        <v>-605.25778000000003</v>
      </c>
      <c r="CG55" s="76">
        <v>-687.94262000000003</v>
      </c>
      <c r="CH55" s="76">
        <v>-385.05939000000001</v>
      </c>
      <c r="CI55" s="76">
        <v>-718.43353999999999</v>
      </c>
      <c r="CJ55" s="76">
        <v>-578.08369000000005</v>
      </c>
      <c r="CK55" s="76">
        <v>-195.67140000000001</v>
      </c>
      <c r="CL55" s="76">
        <v>341.41238000000197</v>
      </c>
      <c r="CM55" s="76">
        <v>-368.39974000000001</v>
      </c>
      <c r="CN55" s="76">
        <v>3072.12257</v>
      </c>
      <c r="CO55" s="76">
        <v>-647.08198000000004</v>
      </c>
      <c r="CP55" s="76">
        <v>-10188.42066</v>
      </c>
      <c r="CQ55" s="76">
        <v>-9998.1532700000007</v>
      </c>
      <c r="CR55" s="76">
        <v>-9578.2723000000005</v>
      </c>
      <c r="CS55" s="76">
        <v>-9115.1213900000002</v>
      </c>
      <c r="CT55" s="76">
        <v>-8525.9434000000001</v>
      </c>
      <c r="CU55" s="76">
        <v>-7848.3275100000001</v>
      </c>
      <c r="CV55" s="76">
        <v>-7550.0502100000003</v>
      </c>
      <c r="CW55" s="76">
        <v>-6348.6006699999998</v>
      </c>
      <c r="CX55" s="76">
        <v>-6134.2551000000003</v>
      </c>
      <c r="CY55" s="76">
        <v>-6669.6598400000003</v>
      </c>
      <c r="CZ55" s="98">
        <v>670</v>
      </c>
      <c r="DA55" s="98">
        <v>669</v>
      </c>
      <c r="DB55" s="98">
        <v>686</v>
      </c>
      <c r="DC55" s="98">
        <v>686</v>
      </c>
      <c r="DD55" s="98">
        <v>650</v>
      </c>
      <c r="DE55" s="98">
        <v>638</v>
      </c>
      <c r="DF55" s="98">
        <v>609</v>
      </c>
      <c r="DG55" s="98">
        <v>624</v>
      </c>
      <c r="DH55" s="98">
        <v>616</v>
      </c>
      <c r="DI55" s="98">
        <v>648</v>
      </c>
      <c r="DJ55" s="76">
        <v>-190.26739000000001</v>
      </c>
      <c r="DK55" s="76">
        <v>-417.48097000000001</v>
      </c>
      <c r="DL55" s="76">
        <v>-463.15091000000001</v>
      </c>
      <c r="DM55" s="76">
        <v>-589.17799000000002</v>
      </c>
      <c r="DN55" s="76">
        <v>-677.61589000000004</v>
      </c>
      <c r="DO55" s="76">
        <v>-298.27730000000003</v>
      </c>
      <c r="DP55" s="76">
        <v>-51.449539999999999</v>
      </c>
      <c r="DQ55" s="76">
        <v>-214.34557000000001</v>
      </c>
      <c r="DR55" s="76">
        <v>1917.4047399999999</v>
      </c>
      <c r="DS55" s="76">
        <v>-1125.92868</v>
      </c>
      <c r="DT55" s="76">
        <v>302.55981000000003</v>
      </c>
      <c r="DU55" s="76">
        <v>302.80376999999999</v>
      </c>
      <c r="DV55" s="76">
        <v>305.90892000000002</v>
      </c>
      <c r="DW55" s="76">
        <v>329.10694000000001</v>
      </c>
      <c r="DX55" s="76">
        <v>175.39784</v>
      </c>
      <c r="DY55" s="76">
        <v>192.77643</v>
      </c>
      <c r="DZ55" s="76">
        <v>192.79075</v>
      </c>
      <c r="EA55" s="76">
        <v>203.38372000000001</v>
      </c>
      <c r="EB55" s="76">
        <v>-26.308119999999999</v>
      </c>
      <c r="EC55" s="76">
        <v>-32.627929999999999</v>
      </c>
      <c r="ED55" s="76">
        <v>702.25778000000003</v>
      </c>
      <c r="EE55" s="76">
        <v>784.94262000000003</v>
      </c>
      <c r="EF55" s="76">
        <v>482.05939000000001</v>
      </c>
      <c r="EG55" s="76">
        <v>815.43353999999999</v>
      </c>
      <c r="EH55" s="76">
        <v>677.61589000000004</v>
      </c>
      <c r="EI55" s="76">
        <v>483.63408000000101</v>
      </c>
      <c r="EJ55" s="76">
        <v>87.272689999999798</v>
      </c>
      <c r="EK55" s="76">
        <v>581.25134000000003</v>
      </c>
      <c r="EL55" s="76">
        <v>-1883.6760400000001</v>
      </c>
      <c r="EM55" s="76">
        <v>1366.62943</v>
      </c>
      <c r="EN55" s="98">
        <v>34139.101219999997</v>
      </c>
      <c r="EO55" s="98">
        <v>34391.628230000002</v>
      </c>
      <c r="EP55" s="98">
        <v>35316.480380000001</v>
      </c>
      <c r="EQ55" s="98">
        <v>36055.27362</v>
      </c>
      <c r="ER55" s="98">
        <v>36850.373200000002</v>
      </c>
      <c r="ES55" s="98">
        <v>28714.16229</v>
      </c>
      <c r="ET55" s="98">
        <v>21546.998220000001</v>
      </c>
      <c r="EU55" s="98">
        <v>19769.587439999999</v>
      </c>
      <c r="EV55" s="98">
        <v>19390.537250000001</v>
      </c>
      <c r="EW55" s="98">
        <v>21494.39457</v>
      </c>
      <c r="EX55" s="98">
        <v>7876444</v>
      </c>
      <c r="EY55" s="98">
        <v>7863209</v>
      </c>
      <c r="EZ55" s="98">
        <v>8108757</v>
      </c>
      <c r="FA55" s="98">
        <v>8518382</v>
      </c>
      <c r="FB55" s="98">
        <v>8725331</v>
      </c>
      <c r="FC55" s="98">
        <v>6263387</v>
      </c>
      <c r="FD55" s="98">
        <v>8652287</v>
      </c>
      <c r="FE55" s="98">
        <v>7085053</v>
      </c>
      <c r="FF55" s="98">
        <v>6311952</v>
      </c>
      <c r="FG55" s="103">
        <v>7185380</v>
      </c>
      <c r="FH55" s="76">
        <v>7.0377999999999998</v>
      </c>
      <c r="FI55" s="76">
        <v>0</v>
      </c>
      <c r="FJ55" s="76">
        <v>0</v>
      </c>
      <c r="FK55" s="76">
        <v>22.5382</v>
      </c>
      <c r="FL55" s="76">
        <v>0</v>
      </c>
      <c r="FM55" s="76">
        <v>285.71174999999999</v>
      </c>
      <c r="FN55" s="76">
        <v>45.905999999999999</v>
      </c>
      <c r="FO55" s="76">
        <v>619.20000000000005</v>
      </c>
      <c r="FP55" s="76">
        <v>0</v>
      </c>
      <c r="FQ55" s="77">
        <v>0</v>
      </c>
    </row>
    <row r="56" spans="1:173" x14ac:dyDescent="0.25">
      <c r="A56" s="96" t="s">
        <v>363</v>
      </c>
      <c r="B56" s="96">
        <v>5552</v>
      </c>
      <c r="C56" s="96"/>
      <c r="D56" s="76">
        <v>221.47444999999999</v>
      </c>
      <c r="E56" s="76">
        <v>217.40558999999999</v>
      </c>
      <c r="F56" s="76">
        <v>245.0668</v>
      </c>
      <c r="G56" s="76">
        <v>251.89215999999999</v>
      </c>
      <c r="H56" s="76">
        <v>250.77607</v>
      </c>
      <c r="I56" s="76">
        <v>258.22663999999997</v>
      </c>
      <c r="J56" s="76">
        <v>251.30062000000001</v>
      </c>
      <c r="K56" s="76">
        <v>274.11236000000002</v>
      </c>
      <c r="L56" s="76">
        <v>258.90246000000002</v>
      </c>
      <c r="M56" s="76">
        <v>220.97015999999999</v>
      </c>
      <c r="N56" s="97">
        <v>3722.03685</v>
      </c>
      <c r="O56" s="97">
        <v>3643.00108</v>
      </c>
      <c r="P56" s="97">
        <v>3382.7089900000001</v>
      </c>
      <c r="Q56" s="97">
        <v>3428.70694</v>
      </c>
      <c r="R56" s="97">
        <v>3536.69112</v>
      </c>
      <c r="S56" s="97">
        <v>3241.8571000000002</v>
      </c>
      <c r="T56" s="97">
        <v>3227.4673499999999</v>
      </c>
      <c r="U56" s="97">
        <v>3532.9099900000001</v>
      </c>
      <c r="V56" s="97">
        <v>3397.1938300000002</v>
      </c>
      <c r="W56" s="97">
        <v>4575.5498799999996</v>
      </c>
      <c r="X56" s="98">
        <v>2780</v>
      </c>
      <c r="Y56" s="98">
        <v>3990</v>
      </c>
      <c r="Z56" s="98">
        <v>4005</v>
      </c>
      <c r="AA56" s="98">
        <v>4036.5</v>
      </c>
      <c r="AB56" s="98">
        <v>4091.25</v>
      </c>
      <c r="AC56" s="98">
        <v>4151.75</v>
      </c>
      <c r="AD56" s="98">
        <v>3612.25</v>
      </c>
      <c r="AE56" s="98">
        <v>3679.75</v>
      </c>
      <c r="AF56" s="98">
        <v>3772</v>
      </c>
      <c r="AG56" s="98">
        <v>3519</v>
      </c>
      <c r="AH56" s="97">
        <v>3509.2285000000002</v>
      </c>
      <c r="AI56" s="97">
        <v>3440.4010800000001</v>
      </c>
      <c r="AJ56" s="97">
        <v>3150.8769900000002</v>
      </c>
      <c r="AK56" s="97">
        <v>3192.0069400000002</v>
      </c>
      <c r="AL56" s="97">
        <v>3306.09112</v>
      </c>
      <c r="AM56" s="97">
        <v>3016.8571000000002</v>
      </c>
      <c r="AN56" s="97">
        <v>3014.9673499999999</v>
      </c>
      <c r="AO56" s="97">
        <v>3323.1099899999999</v>
      </c>
      <c r="AP56" s="97">
        <v>3213.39383</v>
      </c>
      <c r="AQ56" s="97">
        <v>4393.8146800000004</v>
      </c>
      <c r="AR56" s="98">
        <v>502.20175</v>
      </c>
      <c r="AS56" s="98">
        <v>144.27674999999999</v>
      </c>
      <c r="AT56" s="98">
        <v>97.498099999999994</v>
      </c>
      <c r="AU56" s="98">
        <v>165.74469999999999</v>
      </c>
      <c r="AV56" s="98">
        <v>287.08814000000001</v>
      </c>
      <c r="AW56" s="98">
        <v>431.13333</v>
      </c>
      <c r="AX56" s="98">
        <v>381.63979999999998</v>
      </c>
      <c r="AY56" s="98">
        <v>179.70392000000001</v>
      </c>
      <c r="AZ56" s="98">
        <v>476.49072999999999</v>
      </c>
      <c r="BA56" s="98">
        <v>628.52149999999995</v>
      </c>
      <c r="BB56" s="76">
        <v>384.69495000000001</v>
      </c>
      <c r="BC56" s="76">
        <v>144.27674999999999</v>
      </c>
      <c r="BD56" s="76">
        <v>97.498099999999994</v>
      </c>
      <c r="BE56" s="76">
        <v>162.94970000000001</v>
      </c>
      <c r="BF56" s="76">
        <v>253.12298999999999</v>
      </c>
      <c r="BG56" s="76">
        <v>307.55953</v>
      </c>
      <c r="BH56" s="76">
        <v>374.40980000000002</v>
      </c>
      <c r="BI56" s="76">
        <v>87.836219999999997</v>
      </c>
      <c r="BJ56" s="76">
        <v>468.39573000000001</v>
      </c>
      <c r="BK56" s="76">
        <v>588.52149999999995</v>
      </c>
      <c r="BL56" s="76">
        <v>4011.4302499999999</v>
      </c>
      <c r="BM56" s="76">
        <v>3584.6778300000001</v>
      </c>
      <c r="BN56" s="76">
        <v>3248.37509</v>
      </c>
      <c r="BO56" s="76">
        <v>3357.75164</v>
      </c>
      <c r="BP56" s="76">
        <v>3593.1792599999999</v>
      </c>
      <c r="BQ56" s="76">
        <v>3447.9904299999998</v>
      </c>
      <c r="BR56" s="76">
        <v>3396.6071499999998</v>
      </c>
      <c r="BS56" s="76">
        <v>3502.8139099999999</v>
      </c>
      <c r="BT56" s="76">
        <v>3689.88456</v>
      </c>
      <c r="BU56" s="76">
        <v>5022.3361800000002</v>
      </c>
      <c r="BV56" s="98">
        <v>4014.5086099999999</v>
      </c>
      <c r="BW56" s="98">
        <v>4779.5966399999998</v>
      </c>
      <c r="BX56" s="98">
        <v>4408.0570100000004</v>
      </c>
      <c r="BY56" s="98">
        <v>4348.8395099999998</v>
      </c>
      <c r="BZ56" s="98">
        <v>4383.9572699999999</v>
      </c>
      <c r="CA56" s="98">
        <v>4533.6192700000001</v>
      </c>
      <c r="CB56" s="98">
        <v>4108.9327400000002</v>
      </c>
      <c r="CC56" s="98">
        <v>4146.9248600000001</v>
      </c>
      <c r="CD56" s="98">
        <v>4290.3283199999996</v>
      </c>
      <c r="CE56" s="98">
        <v>3934.3234699999998</v>
      </c>
      <c r="CF56" s="76">
        <v>21.359550000000102</v>
      </c>
      <c r="CG56" s="76">
        <v>-216.62375</v>
      </c>
      <c r="CH56" s="76">
        <v>-38.655199999999702</v>
      </c>
      <c r="CI56" s="76">
        <v>18.432189999999999</v>
      </c>
      <c r="CJ56" s="76">
        <v>66.665460000000195</v>
      </c>
      <c r="CK56" s="76">
        <v>51.378930000000302</v>
      </c>
      <c r="CL56" s="76">
        <v>102.53301999999999</v>
      </c>
      <c r="CM56" s="76">
        <v>30.951300000000199</v>
      </c>
      <c r="CN56" s="76">
        <v>-314.24930999999998</v>
      </c>
      <c r="CO56" s="76">
        <v>381.37257</v>
      </c>
      <c r="CP56" s="76">
        <v>963.89734999999996</v>
      </c>
      <c r="CQ56" s="76">
        <v>770.65120000000002</v>
      </c>
      <c r="CR56" s="76">
        <v>1045.5981999999999</v>
      </c>
      <c r="CS56" s="76">
        <v>1218.5872999999999</v>
      </c>
      <c r="CT56" s="76">
        <v>1273.9054100000001</v>
      </c>
      <c r="CU56" s="76">
        <v>1184.71696</v>
      </c>
      <c r="CV56" s="76">
        <v>1050.7784999999999</v>
      </c>
      <c r="CW56" s="76">
        <v>786.33568000000002</v>
      </c>
      <c r="CX56" s="76">
        <v>877.34816000000001</v>
      </c>
      <c r="CY56" s="76">
        <v>907.00198999999998</v>
      </c>
      <c r="CZ56" s="98">
        <v>651</v>
      </c>
      <c r="DA56" s="98">
        <v>657</v>
      </c>
      <c r="DB56" s="98">
        <v>657</v>
      </c>
      <c r="DC56" s="98">
        <v>657</v>
      </c>
      <c r="DD56" s="98">
        <v>655</v>
      </c>
      <c r="DE56" s="98">
        <v>644</v>
      </c>
      <c r="DF56" s="98">
        <v>629</v>
      </c>
      <c r="DG56" s="98">
        <v>606</v>
      </c>
      <c r="DH56" s="98">
        <v>596</v>
      </c>
      <c r="DI56" s="98">
        <v>604</v>
      </c>
      <c r="DJ56" s="76">
        <v>193.24615</v>
      </c>
      <c r="DK56" s="76">
        <v>-274.947</v>
      </c>
      <c r="DL56" s="76">
        <v>-172.98910000000001</v>
      </c>
      <c r="DM56" s="76">
        <v>-55.318109999999997</v>
      </c>
      <c r="DN56" s="76">
        <v>89.188450000000003</v>
      </c>
      <c r="DO56" s="76">
        <v>133.93845999999999</v>
      </c>
      <c r="DP56" s="76">
        <v>264.44281999999998</v>
      </c>
      <c r="DQ56" s="76">
        <v>-91.012479999999996</v>
      </c>
      <c r="DR56" s="76">
        <v>-29.653580000000002</v>
      </c>
      <c r="DS56" s="76">
        <v>788.15886999999998</v>
      </c>
      <c r="DT56" s="76">
        <v>8.6664499999999993</v>
      </c>
      <c r="DU56" s="76">
        <v>14.80559</v>
      </c>
      <c r="DV56" s="76">
        <v>13.2348</v>
      </c>
      <c r="DW56" s="76">
        <v>15.192159999999999</v>
      </c>
      <c r="DX56" s="76">
        <v>20.176069999999999</v>
      </c>
      <c r="DY56" s="76">
        <v>33.226640000000003</v>
      </c>
      <c r="DZ56" s="76">
        <v>38.800620000000002</v>
      </c>
      <c r="EA56" s="76">
        <v>64.312359999999998</v>
      </c>
      <c r="EB56" s="76">
        <v>75.102459999999994</v>
      </c>
      <c r="EC56" s="76">
        <v>39.23516</v>
      </c>
      <c r="ED56" s="76">
        <v>191.44880000000001</v>
      </c>
      <c r="EE56" s="76">
        <v>419.22375</v>
      </c>
      <c r="EF56" s="76">
        <v>270.48719999999997</v>
      </c>
      <c r="EG56" s="76">
        <v>218.26781</v>
      </c>
      <c r="EH56" s="76">
        <v>163.93454</v>
      </c>
      <c r="EI56" s="76">
        <v>173.62107</v>
      </c>
      <c r="EJ56" s="76">
        <v>109.96698000000001</v>
      </c>
      <c r="EK56" s="76">
        <v>178.84870000000001</v>
      </c>
      <c r="EL56" s="76">
        <v>498.04930999999999</v>
      </c>
      <c r="EM56" s="76">
        <v>-199.63737</v>
      </c>
      <c r="EN56" s="98">
        <v>3050.6112600000001</v>
      </c>
      <c r="EO56" s="98">
        <v>4008.94544</v>
      </c>
      <c r="EP56" s="98">
        <v>3362.4588100000001</v>
      </c>
      <c r="EQ56" s="98">
        <v>3130.2522100000001</v>
      </c>
      <c r="ER56" s="98">
        <v>3110.05186</v>
      </c>
      <c r="ES56" s="98">
        <v>3348.9023099999999</v>
      </c>
      <c r="ET56" s="98">
        <v>3058.1542399999998</v>
      </c>
      <c r="EU56" s="98">
        <v>3360.5891799999999</v>
      </c>
      <c r="EV56" s="98">
        <v>3412.9801600000001</v>
      </c>
      <c r="EW56" s="98">
        <v>3027.3214800000001</v>
      </c>
      <c r="EX56" s="98">
        <v>3700677</v>
      </c>
      <c r="EY56" s="98">
        <v>3859625</v>
      </c>
      <c r="EZ56" s="98">
        <v>3421364</v>
      </c>
      <c r="FA56" s="98">
        <v>3410275</v>
      </c>
      <c r="FB56" s="98">
        <v>3470026</v>
      </c>
      <c r="FC56" s="98">
        <v>3190478</v>
      </c>
      <c r="FD56" s="98">
        <v>3124934</v>
      </c>
      <c r="FE56" s="98">
        <v>3501959</v>
      </c>
      <c r="FF56" s="98">
        <v>3711443</v>
      </c>
      <c r="FG56" s="103">
        <v>4194177</v>
      </c>
      <c r="FH56" s="76">
        <v>117.5068</v>
      </c>
      <c r="FI56" s="76">
        <v>0</v>
      </c>
      <c r="FJ56" s="76">
        <v>0</v>
      </c>
      <c r="FK56" s="76">
        <v>2.7949999999999999</v>
      </c>
      <c r="FL56" s="76">
        <v>33.965150000000001</v>
      </c>
      <c r="FM56" s="76">
        <v>123.57380000000001</v>
      </c>
      <c r="FN56" s="76">
        <v>7.23</v>
      </c>
      <c r="FO56" s="76">
        <v>91.867699999999999</v>
      </c>
      <c r="FP56" s="76">
        <v>8.0950000000000006</v>
      </c>
      <c r="FQ56" s="77">
        <v>40</v>
      </c>
    </row>
    <row r="57" spans="1:173" x14ac:dyDescent="0.25">
      <c r="A57" s="96" t="s">
        <v>362</v>
      </c>
      <c r="B57" s="96">
        <v>5852</v>
      </c>
      <c r="C57" s="96"/>
      <c r="D57" s="76">
        <v>100.63793</v>
      </c>
      <c r="E57" s="76">
        <v>92.337230000000005</v>
      </c>
      <c r="F57" s="76">
        <v>99.001620000000003</v>
      </c>
      <c r="G57" s="76">
        <v>94.145449999999997</v>
      </c>
      <c r="H57" s="76">
        <v>70.458960000000005</v>
      </c>
      <c r="I57" s="76">
        <v>84.287469999999999</v>
      </c>
      <c r="J57" s="76">
        <v>155.83063999999999</v>
      </c>
      <c r="K57" s="76">
        <v>184.68673999999999</v>
      </c>
      <c r="L57" s="76">
        <v>231.74241000000001</v>
      </c>
      <c r="M57" s="76">
        <v>206.82334</v>
      </c>
      <c r="N57" s="97">
        <v>3571.3307599999998</v>
      </c>
      <c r="O57" s="97">
        <v>3494.3463200000001</v>
      </c>
      <c r="P57" s="97">
        <v>3493.6131599999999</v>
      </c>
      <c r="Q57" s="97">
        <v>3680.3741799999998</v>
      </c>
      <c r="R57" s="97">
        <v>3864.50216</v>
      </c>
      <c r="S57" s="97">
        <v>5481.1307100000004</v>
      </c>
      <c r="T57" s="97">
        <v>3031.7398699999999</v>
      </c>
      <c r="U57" s="97">
        <v>3315.4464600000001</v>
      </c>
      <c r="V57" s="97">
        <v>3892.07449</v>
      </c>
      <c r="W57" s="97">
        <v>3653.6481800000001</v>
      </c>
      <c r="X57" s="98">
        <v>5810</v>
      </c>
      <c r="Y57" s="98">
        <v>5810</v>
      </c>
      <c r="Z57" s="98">
        <v>5810</v>
      </c>
      <c r="AA57" s="98">
        <v>3510</v>
      </c>
      <c r="AB57" s="98">
        <v>2710</v>
      </c>
      <c r="AC57" s="98">
        <v>3075</v>
      </c>
      <c r="AD57" s="98">
        <v>4490</v>
      </c>
      <c r="AE57" s="98">
        <v>4735</v>
      </c>
      <c r="AF57" s="98">
        <v>4845</v>
      </c>
      <c r="AG57" s="98">
        <v>4535</v>
      </c>
      <c r="AH57" s="97">
        <v>3462.3307599999998</v>
      </c>
      <c r="AI57" s="97">
        <v>3383.6463199999998</v>
      </c>
      <c r="AJ57" s="97">
        <v>3373.23236</v>
      </c>
      <c r="AK57" s="97">
        <v>3571.3741799999998</v>
      </c>
      <c r="AL57" s="97">
        <v>3755.50216</v>
      </c>
      <c r="AM57" s="97">
        <v>5372.1307100000004</v>
      </c>
      <c r="AN57" s="97">
        <v>2922.7398699999999</v>
      </c>
      <c r="AO57" s="97">
        <v>3206.4464600000001</v>
      </c>
      <c r="AP57" s="97">
        <v>3783.07449</v>
      </c>
      <c r="AQ57" s="97">
        <v>3544.6481800000001</v>
      </c>
      <c r="AR57" s="98">
        <v>40.816099999999999</v>
      </c>
      <c r="AS57" s="98">
        <v>21.814900000000002</v>
      </c>
      <c r="AT57" s="98">
        <v>80.090199999999996</v>
      </c>
      <c r="AU57" s="98">
        <v>160.10463999999999</v>
      </c>
      <c r="AV57" s="98">
        <v>0</v>
      </c>
      <c r="AW57" s="98">
        <v>0</v>
      </c>
      <c r="AX57" s="98">
        <v>69.511979999999994</v>
      </c>
      <c r="AY57" s="98">
        <v>0</v>
      </c>
      <c r="AZ57" s="98">
        <v>0</v>
      </c>
      <c r="BA57" s="98">
        <v>87.820750000000004</v>
      </c>
      <c r="BB57" s="76">
        <v>31.816099999999999</v>
      </c>
      <c r="BC57" s="76">
        <v>21.814900000000002</v>
      </c>
      <c r="BD57" s="76">
        <v>80.090199999999996</v>
      </c>
      <c r="BE57" s="76">
        <v>155.85213999999999</v>
      </c>
      <c r="BF57" s="76">
        <v>0</v>
      </c>
      <c r="BG57" s="76">
        <v>0</v>
      </c>
      <c r="BH57" s="76">
        <v>69.511979999999994</v>
      </c>
      <c r="BI57" s="76">
        <v>0</v>
      </c>
      <c r="BJ57" s="76">
        <v>0</v>
      </c>
      <c r="BK57" s="76">
        <v>87.820750000000004</v>
      </c>
      <c r="BL57" s="76">
        <v>3503.1468599999998</v>
      </c>
      <c r="BM57" s="76">
        <v>3405.4612200000001</v>
      </c>
      <c r="BN57" s="76">
        <v>3453.3225600000001</v>
      </c>
      <c r="BO57" s="76">
        <v>3731.4788199999998</v>
      </c>
      <c r="BP57" s="76">
        <v>3755.50216</v>
      </c>
      <c r="BQ57" s="76">
        <v>5372.1307100000004</v>
      </c>
      <c r="BR57" s="76">
        <v>2992.2518500000001</v>
      </c>
      <c r="BS57" s="76">
        <v>3206.4464600000001</v>
      </c>
      <c r="BT57" s="76">
        <v>3783.07449</v>
      </c>
      <c r="BU57" s="76">
        <v>3632.46893</v>
      </c>
      <c r="BV57" s="98">
        <v>6269.27081</v>
      </c>
      <c r="BW57" s="98">
        <v>6097.5185799999999</v>
      </c>
      <c r="BX57" s="98">
        <v>6160.8875900000003</v>
      </c>
      <c r="BY57" s="98">
        <v>4009.51694</v>
      </c>
      <c r="BZ57" s="98">
        <v>3914.85889</v>
      </c>
      <c r="CA57" s="98">
        <v>4459.5884299999998</v>
      </c>
      <c r="CB57" s="98">
        <v>4796.1411099999996</v>
      </c>
      <c r="CC57" s="98">
        <v>5006.7566299999999</v>
      </c>
      <c r="CD57" s="98">
        <v>5049.5741799999996</v>
      </c>
      <c r="CE57" s="98">
        <v>5025.6450999999997</v>
      </c>
      <c r="CF57" s="76">
        <v>-286.69416999999999</v>
      </c>
      <c r="CG57" s="76">
        <v>-49.230020000000003</v>
      </c>
      <c r="CH57" s="76">
        <v>72.233989999999693</v>
      </c>
      <c r="CI57" s="76">
        <v>-174.75763000000001</v>
      </c>
      <c r="CJ57" s="76">
        <v>-19.683750000000099</v>
      </c>
      <c r="CK57" s="76">
        <v>-1660.1468400000001</v>
      </c>
      <c r="CL57" s="76">
        <v>-155.50390999999999</v>
      </c>
      <c r="CM57" s="76">
        <v>-154.31733</v>
      </c>
      <c r="CN57" s="76">
        <v>1076.28298</v>
      </c>
      <c r="CO57" s="76">
        <v>-437.06274000000002</v>
      </c>
      <c r="CP57" s="76">
        <v>-942.31935999999996</v>
      </c>
      <c r="CQ57" s="76">
        <v>-578.44128999999998</v>
      </c>
      <c r="CR57" s="76">
        <v>-396.27116999999998</v>
      </c>
      <c r="CS57" s="76">
        <v>-428.21456000000001</v>
      </c>
      <c r="CT57" s="76">
        <v>-300.30907000000002</v>
      </c>
      <c r="CU57" s="76">
        <v>-171.62531999999999</v>
      </c>
      <c r="CV57" s="76">
        <v>1597.52152</v>
      </c>
      <c r="CW57" s="76">
        <v>1792.5134499999999</v>
      </c>
      <c r="CX57" s="76">
        <v>1929.97478</v>
      </c>
      <c r="CY57" s="76">
        <v>1292.6918000000001</v>
      </c>
      <c r="CZ57" s="98">
        <v>503</v>
      </c>
      <c r="DA57" s="98">
        <v>515</v>
      </c>
      <c r="DB57" s="98">
        <v>491</v>
      </c>
      <c r="DC57" s="98">
        <v>473</v>
      </c>
      <c r="DD57" s="98">
        <v>471</v>
      </c>
      <c r="DE57" s="98">
        <v>488</v>
      </c>
      <c r="DF57" s="98">
        <v>485</v>
      </c>
      <c r="DG57" s="98">
        <v>477</v>
      </c>
      <c r="DH57" s="98">
        <v>471</v>
      </c>
      <c r="DI57" s="98">
        <v>484</v>
      </c>
      <c r="DJ57" s="76">
        <v>-363.87806999999998</v>
      </c>
      <c r="DK57" s="76">
        <v>-138.11511999999999</v>
      </c>
      <c r="DL57" s="76">
        <v>31.943390000000001</v>
      </c>
      <c r="DM57" s="76">
        <v>-127.90549</v>
      </c>
      <c r="DN57" s="76">
        <v>-128.68375</v>
      </c>
      <c r="DO57" s="76">
        <v>-1769.1468400000001</v>
      </c>
      <c r="DP57" s="76">
        <v>-194.99193</v>
      </c>
      <c r="DQ57" s="76">
        <v>-263.31733000000003</v>
      </c>
      <c r="DR57" s="76">
        <v>967.28297999999995</v>
      </c>
      <c r="DS57" s="76">
        <v>-458.24198999999999</v>
      </c>
      <c r="DT57" s="76">
        <v>-8.3620699999999992</v>
      </c>
      <c r="DU57" s="76">
        <v>-18.362770000000001</v>
      </c>
      <c r="DV57" s="76">
        <v>-21.379380000000001</v>
      </c>
      <c r="DW57" s="76">
        <v>-14.85455</v>
      </c>
      <c r="DX57" s="76">
        <v>-38.541040000000002</v>
      </c>
      <c r="DY57" s="76">
        <v>-24.712530000000001</v>
      </c>
      <c r="DZ57" s="76">
        <v>46.830640000000002</v>
      </c>
      <c r="EA57" s="76">
        <v>75.68674</v>
      </c>
      <c r="EB57" s="76">
        <v>122.74241000000001</v>
      </c>
      <c r="EC57" s="76">
        <v>97.823340000000002</v>
      </c>
      <c r="ED57" s="76">
        <v>395.69416999999999</v>
      </c>
      <c r="EE57" s="76">
        <v>159.93002000000001</v>
      </c>
      <c r="EF57" s="76">
        <v>48.146810000000201</v>
      </c>
      <c r="EG57" s="76">
        <v>283.75763000000001</v>
      </c>
      <c r="EH57" s="76">
        <v>128.68375</v>
      </c>
      <c r="EI57" s="76">
        <v>1769.1468400000001</v>
      </c>
      <c r="EJ57" s="76">
        <v>264.50391000000002</v>
      </c>
      <c r="EK57" s="76">
        <v>263.31733000000003</v>
      </c>
      <c r="EL57" s="76">
        <v>-967.28297999999995</v>
      </c>
      <c r="EM57" s="76">
        <v>546.06273999999996</v>
      </c>
      <c r="EN57" s="98">
        <v>7211.5901700000004</v>
      </c>
      <c r="EO57" s="98">
        <v>6675.9598699999997</v>
      </c>
      <c r="EP57" s="98">
        <v>6557.1587600000003</v>
      </c>
      <c r="EQ57" s="98">
        <v>4437.7314999999999</v>
      </c>
      <c r="ER57" s="98">
        <v>4215.1679599999998</v>
      </c>
      <c r="ES57" s="98">
        <v>4631.2137499999999</v>
      </c>
      <c r="ET57" s="98">
        <v>3198.6195899999998</v>
      </c>
      <c r="EU57" s="98">
        <v>3214.2431799999999</v>
      </c>
      <c r="EV57" s="98">
        <v>3119.5994000000001</v>
      </c>
      <c r="EW57" s="98">
        <v>3732.9533000000001</v>
      </c>
      <c r="EX57" s="98">
        <v>3858025</v>
      </c>
      <c r="EY57" s="98">
        <v>3543576</v>
      </c>
      <c r="EZ57" s="98">
        <v>3421379</v>
      </c>
      <c r="FA57" s="98">
        <v>3855132</v>
      </c>
      <c r="FB57" s="98">
        <v>3884186</v>
      </c>
      <c r="FC57" s="98">
        <v>7141278</v>
      </c>
      <c r="FD57" s="98">
        <v>3187244</v>
      </c>
      <c r="FE57" s="98">
        <v>3469764</v>
      </c>
      <c r="FF57" s="98">
        <v>2815792</v>
      </c>
      <c r="FG57" s="103">
        <v>4090711</v>
      </c>
      <c r="FH57" s="76">
        <v>9</v>
      </c>
      <c r="FI57" s="76">
        <v>0</v>
      </c>
      <c r="FJ57" s="76">
        <v>0</v>
      </c>
      <c r="FK57" s="76">
        <v>4.2525000000000004</v>
      </c>
      <c r="FL57" s="76">
        <v>0</v>
      </c>
      <c r="FM57" s="76">
        <v>0</v>
      </c>
      <c r="FN57" s="76">
        <v>0</v>
      </c>
      <c r="FO57" s="76">
        <v>0</v>
      </c>
      <c r="FP57" s="76">
        <v>0</v>
      </c>
      <c r="FQ57" s="77">
        <v>0</v>
      </c>
    </row>
    <row r="58" spans="1:173" x14ac:dyDescent="0.25">
      <c r="A58" s="96" t="s">
        <v>361</v>
      </c>
      <c r="B58" s="96">
        <v>5853</v>
      </c>
      <c r="C58" s="96"/>
      <c r="D58" s="76">
        <v>182.06657000000001</v>
      </c>
      <c r="E58" s="76">
        <v>210.15411</v>
      </c>
      <c r="F58" s="76">
        <v>168.54670999999999</v>
      </c>
      <c r="G58" s="76">
        <v>211.7028</v>
      </c>
      <c r="H58" s="76">
        <v>268.37297999999998</v>
      </c>
      <c r="I58" s="76">
        <v>242.87372999999999</v>
      </c>
      <c r="J58" s="76">
        <v>316.72957000000002</v>
      </c>
      <c r="K58" s="76">
        <v>388.81393000000003</v>
      </c>
      <c r="L58" s="76">
        <v>463.52992999999998</v>
      </c>
      <c r="M58" s="76">
        <v>400.59071999999998</v>
      </c>
      <c r="N58" s="97">
        <v>5098.4143800000002</v>
      </c>
      <c r="O58" s="97">
        <v>4921.2510899999997</v>
      </c>
      <c r="P58" s="97">
        <v>11269.4522</v>
      </c>
      <c r="Q58" s="97">
        <v>4352.7659700000004</v>
      </c>
      <c r="R58" s="97">
        <v>4396.9872999999998</v>
      </c>
      <c r="S58" s="97">
        <v>4441.11888</v>
      </c>
      <c r="T58" s="97">
        <v>4635.12626</v>
      </c>
      <c r="U58" s="97">
        <v>4747.1881700000004</v>
      </c>
      <c r="V58" s="97">
        <v>4477.8000899999997</v>
      </c>
      <c r="W58" s="97">
        <v>4463.56592</v>
      </c>
      <c r="X58" s="98">
        <v>6279.9383600000001</v>
      </c>
      <c r="Y58" s="98">
        <v>6574.9073500000004</v>
      </c>
      <c r="Z58" s="98">
        <v>9669.8763500000005</v>
      </c>
      <c r="AA58" s="98">
        <v>9690</v>
      </c>
      <c r="AB58" s="98">
        <v>10070</v>
      </c>
      <c r="AC58" s="98">
        <v>9650</v>
      </c>
      <c r="AD58" s="98">
        <v>9720</v>
      </c>
      <c r="AE58" s="98">
        <v>9825.0992000000006</v>
      </c>
      <c r="AF58" s="98">
        <v>10013.0998</v>
      </c>
      <c r="AG58" s="98">
        <v>9797.5</v>
      </c>
      <c r="AH58" s="97">
        <v>4906.9143800000002</v>
      </c>
      <c r="AI58" s="97">
        <v>4732.7510899999997</v>
      </c>
      <c r="AJ58" s="97">
        <v>11068.6792</v>
      </c>
      <c r="AK58" s="97">
        <v>4160.9929700000002</v>
      </c>
      <c r="AL58" s="97">
        <v>4156.8127000000004</v>
      </c>
      <c r="AM58" s="97">
        <v>4197.1193300000004</v>
      </c>
      <c r="AN58" s="97">
        <v>4370.99791</v>
      </c>
      <c r="AO58" s="97">
        <v>4454.5598200000004</v>
      </c>
      <c r="AP58" s="97">
        <v>4098.7717400000001</v>
      </c>
      <c r="AQ58" s="97">
        <v>4172.8439200000003</v>
      </c>
      <c r="AR58" s="98">
        <v>555.53409999999997</v>
      </c>
      <c r="AS58" s="98">
        <v>95.279449999999997</v>
      </c>
      <c r="AT58" s="98">
        <v>81.281350000000003</v>
      </c>
      <c r="AU58" s="98">
        <v>279.08280000000002</v>
      </c>
      <c r="AV58" s="98">
        <v>139.28595000000001</v>
      </c>
      <c r="AW58" s="98">
        <v>0</v>
      </c>
      <c r="AX58" s="98">
        <v>0</v>
      </c>
      <c r="AY58" s="98">
        <v>0</v>
      </c>
      <c r="AZ58" s="98">
        <v>69.040000000000006</v>
      </c>
      <c r="BA58" s="98">
        <v>3715.6213499999999</v>
      </c>
      <c r="BB58" s="76">
        <v>555.53409999999997</v>
      </c>
      <c r="BC58" s="76">
        <v>95.279449999999997</v>
      </c>
      <c r="BD58" s="76">
        <v>81.281350000000003</v>
      </c>
      <c r="BE58" s="76">
        <v>279.08280000000002</v>
      </c>
      <c r="BF58" s="76">
        <v>139.28595000000001</v>
      </c>
      <c r="BG58" s="76">
        <v>0</v>
      </c>
      <c r="BH58" s="76">
        <v>-4.75</v>
      </c>
      <c r="BI58" s="76">
        <v>-2900</v>
      </c>
      <c r="BJ58" s="76">
        <v>-123.36214</v>
      </c>
      <c r="BK58" s="76">
        <v>3715.6213499999999</v>
      </c>
      <c r="BL58" s="76">
        <v>5462.44848</v>
      </c>
      <c r="BM58" s="76">
        <v>4828.0305399999997</v>
      </c>
      <c r="BN58" s="76">
        <v>11149.96055</v>
      </c>
      <c r="BO58" s="76">
        <v>4440.0757700000004</v>
      </c>
      <c r="BP58" s="76">
        <v>4296.0986499999999</v>
      </c>
      <c r="BQ58" s="76">
        <v>4197.1193300000004</v>
      </c>
      <c r="BR58" s="76">
        <v>4370.99791</v>
      </c>
      <c r="BS58" s="76">
        <v>4454.5598200000004</v>
      </c>
      <c r="BT58" s="76">
        <v>4167.8117400000001</v>
      </c>
      <c r="BU58" s="76">
        <v>7888.4652699999997</v>
      </c>
      <c r="BV58" s="98">
        <v>6713.8516300000001</v>
      </c>
      <c r="BW58" s="98">
        <v>7038.5260600000001</v>
      </c>
      <c r="BX58" s="98">
        <v>13385.65906</v>
      </c>
      <c r="BY58" s="98">
        <v>10156.31819</v>
      </c>
      <c r="BZ58" s="98">
        <v>10330.907929999999</v>
      </c>
      <c r="CA58" s="98">
        <v>10019.59208</v>
      </c>
      <c r="CB58" s="98">
        <v>9969.2911299999996</v>
      </c>
      <c r="CC58" s="98">
        <v>10092.374239999999</v>
      </c>
      <c r="CD58" s="98">
        <v>10283.054099999999</v>
      </c>
      <c r="CE58" s="98">
        <v>10346.121950000001</v>
      </c>
      <c r="CF58" s="76">
        <v>-231.21516999999901</v>
      </c>
      <c r="CG58" s="76">
        <v>24.161709999999399</v>
      </c>
      <c r="CH58" s="76">
        <v>-335.36534</v>
      </c>
      <c r="CI58" s="76">
        <v>-29.1184599999997</v>
      </c>
      <c r="CJ58" s="76">
        <v>194.74346</v>
      </c>
      <c r="CK58" s="76">
        <v>371.27012999999999</v>
      </c>
      <c r="CL58" s="76">
        <v>157.45214000000001</v>
      </c>
      <c r="CM58" s="76">
        <v>143.39393000000001</v>
      </c>
      <c r="CN58" s="76">
        <v>484.95585</v>
      </c>
      <c r="CO58" s="76">
        <v>66.676610000000395</v>
      </c>
      <c r="CP58" s="76">
        <v>366.89165000000003</v>
      </c>
      <c r="CQ58" s="76">
        <v>234.07272</v>
      </c>
      <c r="CR58" s="76">
        <v>303.13155999999998</v>
      </c>
      <c r="CS58" s="76">
        <v>757.98855000000003</v>
      </c>
      <c r="CT58" s="76">
        <v>699.79720999999995</v>
      </c>
      <c r="CU58" s="76">
        <v>605.94240000000002</v>
      </c>
      <c r="CV58" s="76">
        <v>544.19532000000004</v>
      </c>
      <c r="CW58" s="76">
        <v>655.62153000000001</v>
      </c>
      <c r="CX58" s="76">
        <v>3704.8559500000001</v>
      </c>
      <c r="CY58" s="76">
        <v>3722.2905900000001</v>
      </c>
      <c r="CZ58" s="98">
        <v>766</v>
      </c>
      <c r="DA58" s="98">
        <v>773</v>
      </c>
      <c r="DB58" s="98">
        <v>773</v>
      </c>
      <c r="DC58" s="98">
        <v>782</v>
      </c>
      <c r="DD58" s="98">
        <v>752</v>
      </c>
      <c r="DE58" s="98">
        <v>745</v>
      </c>
      <c r="DF58" s="98">
        <v>766</v>
      </c>
      <c r="DG58" s="98">
        <v>772</v>
      </c>
      <c r="DH58" s="98">
        <v>764</v>
      </c>
      <c r="DI58" s="98">
        <v>770</v>
      </c>
      <c r="DJ58" s="76">
        <v>132.81892999999999</v>
      </c>
      <c r="DK58" s="76">
        <v>-69.058840000000004</v>
      </c>
      <c r="DL58" s="76">
        <v>-454.85699</v>
      </c>
      <c r="DM58" s="76">
        <v>58.191339999999997</v>
      </c>
      <c r="DN58" s="76">
        <v>93.854810000000001</v>
      </c>
      <c r="DO58" s="76">
        <v>127.27058</v>
      </c>
      <c r="DP58" s="76">
        <v>-111.42621</v>
      </c>
      <c r="DQ58" s="76">
        <v>-3049.2344199999998</v>
      </c>
      <c r="DR58" s="76">
        <v>-17.434640000000002</v>
      </c>
      <c r="DS58" s="76">
        <v>3491.5759600000001</v>
      </c>
      <c r="DT58" s="76">
        <v>-9.4334299999999995</v>
      </c>
      <c r="DU58" s="76">
        <v>21.654109999999999</v>
      </c>
      <c r="DV58" s="76">
        <v>-32.226289999999999</v>
      </c>
      <c r="DW58" s="76">
        <v>19.9298</v>
      </c>
      <c r="DX58" s="76">
        <v>28.197980000000001</v>
      </c>
      <c r="DY58" s="76">
        <v>-1.1262700000000001</v>
      </c>
      <c r="DZ58" s="76">
        <v>52.601570000000002</v>
      </c>
      <c r="EA58" s="76">
        <v>96.185929999999999</v>
      </c>
      <c r="EB58" s="76">
        <v>84.501930000000002</v>
      </c>
      <c r="EC58" s="76">
        <v>109.86872</v>
      </c>
      <c r="ED58" s="76">
        <v>422.71516999999898</v>
      </c>
      <c r="EE58" s="76">
        <v>164.338290000001</v>
      </c>
      <c r="EF58" s="76">
        <v>536.13833999999997</v>
      </c>
      <c r="EG58" s="76">
        <v>220.89146</v>
      </c>
      <c r="EH58" s="76">
        <v>45.431139999999701</v>
      </c>
      <c r="EI58" s="76">
        <v>-127.27058</v>
      </c>
      <c r="EJ58" s="76">
        <v>106.67621</v>
      </c>
      <c r="EK58" s="76">
        <v>149.23442</v>
      </c>
      <c r="EL58" s="76">
        <v>-105.92749999999999</v>
      </c>
      <c r="EM58" s="76">
        <v>224.045389999999</v>
      </c>
      <c r="EN58" s="98">
        <v>6346.9599799999996</v>
      </c>
      <c r="EO58" s="98">
        <v>6804.45334</v>
      </c>
      <c r="EP58" s="98">
        <v>13082.5275</v>
      </c>
      <c r="EQ58" s="98">
        <v>9398.3296399999999</v>
      </c>
      <c r="ER58" s="98">
        <v>9631.1107200000006</v>
      </c>
      <c r="ES58" s="98">
        <v>9413.6496800000004</v>
      </c>
      <c r="ET58" s="98">
        <v>9425.0958100000007</v>
      </c>
      <c r="EU58" s="98">
        <v>9436.7527100000007</v>
      </c>
      <c r="EV58" s="98">
        <v>6578.1981500000002</v>
      </c>
      <c r="EW58" s="98">
        <v>6623.8313600000001</v>
      </c>
      <c r="EX58" s="98">
        <v>5329630</v>
      </c>
      <c r="EY58" s="98">
        <v>4897089</v>
      </c>
      <c r="EZ58" s="98">
        <v>11604818</v>
      </c>
      <c r="FA58" s="98">
        <v>4381884</v>
      </c>
      <c r="FB58" s="98">
        <v>4202244</v>
      </c>
      <c r="FC58" s="98">
        <v>4069849</v>
      </c>
      <c r="FD58" s="98">
        <v>4477674</v>
      </c>
      <c r="FE58" s="98">
        <v>4603794</v>
      </c>
      <c r="FF58" s="98">
        <v>3992844</v>
      </c>
      <c r="FG58" s="103">
        <v>4396889</v>
      </c>
      <c r="FH58" s="76">
        <v>0</v>
      </c>
      <c r="FI58" s="76">
        <v>0</v>
      </c>
      <c r="FJ58" s="76">
        <v>0</v>
      </c>
      <c r="FK58" s="76">
        <v>0</v>
      </c>
      <c r="FL58" s="76">
        <v>0</v>
      </c>
      <c r="FM58" s="76">
        <v>0</v>
      </c>
      <c r="FN58" s="76">
        <v>4.75</v>
      </c>
      <c r="FO58" s="76">
        <v>2900</v>
      </c>
      <c r="FP58" s="76">
        <v>192.40214</v>
      </c>
      <c r="FQ58" s="77">
        <v>0</v>
      </c>
    </row>
    <row r="59" spans="1:173" x14ac:dyDescent="0.25">
      <c r="A59" s="96" t="s">
        <v>360</v>
      </c>
      <c r="B59" s="96">
        <v>5854</v>
      </c>
      <c r="C59" s="96"/>
      <c r="D59" s="76">
        <v>60.529240000000001</v>
      </c>
      <c r="E59" s="76">
        <v>107.37145</v>
      </c>
      <c r="F59" s="76">
        <v>77.708629999999999</v>
      </c>
      <c r="G59" s="76">
        <v>113.53494999999999</v>
      </c>
      <c r="H59" s="76">
        <v>52.902650000000001</v>
      </c>
      <c r="I59" s="76">
        <v>96.810149999999993</v>
      </c>
      <c r="J59" s="76">
        <v>92.563749999999999</v>
      </c>
      <c r="K59" s="76">
        <v>101.69943000000001</v>
      </c>
      <c r="L59" s="76">
        <v>106.41567000000001</v>
      </c>
      <c r="M59" s="76">
        <v>105.15017</v>
      </c>
      <c r="N59" s="97">
        <v>1924.50793</v>
      </c>
      <c r="O59" s="97">
        <v>1772.0699300000001</v>
      </c>
      <c r="P59" s="97">
        <v>1460.69337</v>
      </c>
      <c r="Q59" s="97">
        <v>1676.0284899999999</v>
      </c>
      <c r="R59" s="97">
        <v>1750.2407000000001</v>
      </c>
      <c r="S59" s="97">
        <v>1596.1265800000001</v>
      </c>
      <c r="T59" s="97">
        <v>1618.0761</v>
      </c>
      <c r="U59" s="97">
        <v>1643.7314100000001</v>
      </c>
      <c r="V59" s="97">
        <v>1716.76325</v>
      </c>
      <c r="W59" s="97">
        <v>1717.1307400000001</v>
      </c>
      <c r="X59" s="98">
        <v>1200</v>
      </c>
      <c r="Y59" s="98">
        <v>1650</v>
      </c>
      <c r="Z59" s="98">
        <v>2150</v>
      </c>
      <c r="AA59" s="98">
        <v>2150</v>
      </c>
      <c r="AB59" s="98">
        <v>2150</v>
      </c>
      <c r="AC59" s="98">
        <v>2184</v>
      </c>
      <c r="AD59" s="98">
        <v>2214</v>
      </c>
      <c r="AE59" s="98">
        <v>2244</v>
      </c>
      <c r="AF59" s="98">
        <v>2274</v>
      </c>
      <c r="AG59" s="98">
        <v>2286</v>
      </c>
      <c r="AH59" s="97">
        <v>1865.20793</v>
      </c>
      <c r="AI59" s="97">
        <v>1679.76208</v>
      </c>
      <c r="AJ59" s="97">
        <v>1401.39337</v>
      </c>
      <c r="AK59" s="97">
        <v>1583.64814</v>
      </c>
      <c r="AL59" s="97">
        <v>1684.9407000000001</v>
      </c>
      <c r="AM59" s="97">
        <v>1530.8265799999999</v>
      </c>
      <c r="AN59" s="97">
        <v>1552.7761</v>
      </c>
      <c r="AO59" s="97">
        <v>1577.3393100000001</v>
      </c>
      <c r="AP59" s="97">
        <v>1649.0223000000001</v>
      </c>
      <c r="AQ59" s="97">
        <v>1649.8307400000001</v>
      </c>
      <c r="AR59" s="98">
        <v>34.562800000000003</v>
      </c>
      <c r="AS59" s="98">
        <v>98.733450000000005</v>
      </c>
      <c r="AT59" s="98">
        <v>13.31715</v>
      </c>
      <c r="AU59" s="98">
        <v>45.848750000000003</v>
      </c>
      <c r="AV59" s="98">
        <v>88.232900000000001</v>
      </c>
      <c r="AW59" s="98">
        <v>15.111000000000001</v>
      </c>
      <c r="AX59" s="98">
        <v>10.5732</v>
      </c>
      <c r="AY59" s="98">
        <v>11.9016</v>
      </c>
      <c r="AZ59" s="98">
        <v>18.690100000000001</v>
      </c>
      <c r="BA59" s="98">
        <v>184.36975000000001</v>
      </c>
      <c r="BB59" s="76">
        <v>34.562800000000003</v>
      </c>
      <c r="BC59" s="76">
        <v>98.733450000000005</v>
      </c>
      <c r="BD59" s="76">
        <v>13.31615</v>
      </c>
      <c r="BE59" s="76">
        <v>45.848750000000003</v>
      </c>
      <c r="BF59" s="76">
        <v>86.832899999999995</v>
      </c>
      <c r="BG59" s="76">
        <v>6.3177500000000002</v>
      </c>
      <c r="BH59" s="76">
        <v>10.5732</v>
      </c>
      <c r="BI59" s="76">
        <v>11.9016</v>
      </c>
      <c r="BJ59" s="76">
        <v>18.690100000000001</v>
      </c>
      <c r="BK59" s="76">
        <v>153.02074999999999</v>
      </c>
      <c r="BL59" s="76">
        <v>1899.77073</v>
      </c>
      <c r="BM59" s="76">
        <v>1778.4955299999999</v>
      </c>
      <c r="BN59" s="76">
        <v>1414.7105200000001</v>
      </c>
      <c r="BO59" s="76">
        <v>1629.4968899999999</v>
      </c>
      <c r="BP59" s="76">
        <v>1773.1736000000001</v>
      </c>
      <c r="BQ59" s="76">
        <v>1545.93758</v>
      </c>
      <c r="BR59" s="76">
        <v>1563.3493000000001</v>
      </c>
      <c r="BS59" s="76">
        <v>1589.24091</v>
      </c>
      <c r="BT59" s="76">
        <v>1667.7123999999999</v>
      </c>
      <c r="BU59" s="76">
        <v>1834.2004899999999</v>
      </c>
      <c r="BV59" s="98">
        <v>1490.0082</v>
      </c>
      <c r="BW59" s="98">
        <v>1915.3882000000001</v>
      </c>
      <c r="BX59" s="98">
        <v>2239.7142899999999</v>
      </c>
      <c r="BY59" s="98">
        <v>2312.1553199999998</v>
      </c>
      <c r="BZ59" s="98">
        <v>2656.84</v>
      </c>
      <c r="CA59" s="98">
        <v>2424.0194200000001</v>
      </c>
      <c r="CB59" s="98">
        <v>2461.3427999999999</v>
      </c>
      <c r="CC59" s="98">
        <v>2390.0309000000002</v>
      </c>
      <c r="CD59" s="98">
        <v>2419.1291999999999</v>
      </c>
      <c r="CE59" s="98">
        <v>2429.3210800000002</v>
      </c>
      <c r="CF59" s="76">
        <v>-367.06063999999998</v>
      </c>
      <c r="CG59" s="76">
        <v>-333.47393</v>
      </c>
      <c r="CH59" s="76">
        <v>-376.45344</v>
      </c>
      <c r="CI59" s="76">
        <v>-288.23295000000002</v>
      </c>
      <c r="CJ59" s="76">
        <v>-456.98664000000002</v>
      </c>
      <c r="CK59" s="76">
        <v>-217.45967999999999</v>
      </c>
      <c r="CL59" s="76">
        <v>-164.36533</v>
      </c>
      <c r="CM59" s="76">
        <v>-108.11435</v>
      </c>
      <c r="CN59" s="76">
        <v>98.36627</v>
      </c>
      <c r="CO59" s="76">
        <v>56.913800000000002</v>
      </c>
      <c r="CP59" s="76">
        <v>-1554.50353</v>
      </c>
      <c r="CQ59" s="76">
        <v>-1162.70569</v>
      </c>
      <c r="CR59" s="76">
        <v>-835.65736000000004</v>
      </c>
      <c r="CS59" s="76">
        <v>-413.22007000000002</v>
      </c>
      <c r="CT59" s="76">
        <v>-78.455520000000007</v>
      </c>
      <c r="CU59" s="76">
        <v>356.99822</v>
      </c>
      <c r="CV59" s="76">
        <v>633.44015000000002</v>
      </c>
      <c r="CW59" s="76">
        <v>852.53228000000001</v>
      </c>
      <c r="CX59" s="76">
        <v>1015.13713</v>
      </c>
      <c r="CY59" s="76">
        <v>992.04070999999999</v>
      </c>
      <c r="CZ59" s="98">
        <v>414</v>
      </c>
      <c r="DA59" s="98">
        <v>416</v>
      </c>
      <c r="DB59" s="98">
        <v>404</v>
      </c>
      <c r="DC59" s="98">
        <v>390</v>
      </c>
      <c r="DD59" s="98">
        <v>391</v>
      </c>
      <c r="DE59" s="98">
        <v>361</v>
      </c>
      <c r="DF59" s="98">
        <v>359</v>
      </c>
      <c r="DG59" s="98">
        <v>352</v>
      </c>
      <c r="DH59" s="98">
        <v>371</v>
      </c>
      <c r="DI59" s="98">
        <v>357</v>
      </c>
      <c r="DJ59" s="76">
        <v>-391.79784000000001</v>
      </c>
      <c r="DK59" s="76">
        <v>-327.04833000000002</v>
      </c>
      <c r="DL59" s="76">
        <v>-422.43729000000002</v>
      </c>
      <c r="DM59" s="76">
        <v>-334.76454999999999</v>
      </c>
      <c r="DN59" s="76">
        <v>-435.45373999999998</v>
      </c>
      <c r="DO59" s="76">
        <v>-276.44193000000001</v>
      </c>
      <c r="DP59" s="76">
        <v>-219.09213</v>
      </c>
      <c r="DQ59" s="76">
        <v>-162.60485</v>
      </c>
      <c r="DR59" s="76">
        <v>49.315420000000003</v>
      </c>
      <c r="DS59" s="76">
        <v>142.63454999999999</v>
      </c>
      <c r="DT59" s="76">
        <v>1.2292400000000001</v>
      </c>
      <c r="DU59" s="76">
        <v>15.06345</v>
      </c>
      <c r="DV59" s="76">
        <v>18.408629999999999</v>
      </c>
      <c r="DW59" s="76">
        <v>21.154949999999999</v>
      </c>
      <c r="DX59" s="76">
        <v>-12.397349999999999</v>
      </c>
      <c r="DY59" s="76">
        <v>31.510149999999999</v>
      </c>
      <c r="DZ59" s="76">
        <v>27.263750000000002</v>
      </c>
      <c r="EA59" s="76">
        <v>35.307429999999997</v>
      </c>
      <c r="EB59" s="76">
        <v>38.674669999999999</v>
      </c>
      <c r="EC59" s="76">
        <v>37.850169999999999</v>
      </c>
      <c r="ED59" s="76">
        <v>426.36063999999999</v>
      </c>
      <c r="EE59" s="76">
        <v>425.78178000000003</v>
      </c>
      <c r="EF59" s="76">
        <v>435.75344000000001</v>
      </c>
      <c r="EG59" s="76">
        <v>380.61329999999998</v>
      </c>
      <c r="EH59" s="76">
        <v>522.28664000000003</v>
      </c>
      <c r="EI59" s="76">
        <v>282.75968</v>
      </c>
      <c r="EJ59" s="76">
        <v>229.66533000000001</v>
      </c>
      <c r="EK59" s="76">
        <v>174.50645</v>
      </c>
      <c r="EL59" s="76">
        <v>-30.625320000000102</v>
      </c>
      <c r="EM59" s="76">
        <v>10.386199999999899</v>
      </c>
      <c r="EN59" s="98">
        <v>3044.5117300000002</v>
      </c>
      <c r="EO59" s="98">
        <v>3078.0938900000001</v>
      </c>
      <c r="EP59" s="98">
        <v>3075.37165</v>
      </c>
      <c r="EQ59" s="98">
        <v>2725.3753900000002</v>
      </c>
      <c r="ER59" s="98">
        <v>2735.2955200000001</v>
      </c>
      <c r="ES59" s="98">
        <v>2067.0212000000001</v>
      </c>
      <c r="ET59" s="98">
        <v>1827.90265</v>
      </c>
      <c r="EU59" s="98">
        <v>1537.4986200000001</v>
      </c>
      <c r="EV59" s="98">
        <v>1403.99207</v>
      </c>
      <c r="EW59" s="98">
        <v>1437.2803699999999</v>
      </c>
      <c r="EX59" s="98">
        <v>2291569</v>
      </c>
      <c r="EY59" s="98">
        <v>2105544</v>
      </c>
      <c r="EZ59" s="98">
        <v>1837147</v>
      </c>
      <c r="FA59" s="98">
        <v>1964261</v>
      </c>
      <c r="FB59" s="98">
        <v>2207227</v>
      </c>
      <c r="FC59" s="98">
        <v>1813586</v>
      </c>
      <c r="FD59" s="98">
        <v>1782441</v>
      </c>
      <c r="FE59" s="98">
        <v>1751846</v>
      </c>
      <c r="FF59" s="98">
        <v>1618397</v>
      </c>
      <c r="FG59" s="103">
        <v>1660217</v>
      </c>
      <c r="FH59" s="76">
        <v>0</v>
      </c>
      <c r="FI59" s="76">
        <v>0</v>
      </c>
      <c r="FJ59" s="76">
        <v>1E-3</v>
      </c>
      <c r="FK59" s="76">
        <v>0</v>
      </c>
      <c r="FL59" s="76">
        <v>1.4</v>
      </c>
      <c r="FM59" s="76">
        <v>8.7932500000000005</v>
      </c>
      <c r="FN59" s="76">
        <v>0</v>
      </c>
      <c r="FO59" s="76">
        <v>0</v>
      </c>
      <c r="FP59" s="76">
        <v>0</v>
      </c>
      <c r="FQ59" s="77">
        <v>31.349</v>
      </c>
    </row>
    <row r="60" spans="1:173" x14ac:dyDescent="0.25">
      <c r="A60" s="96" t="s">
        <v>359</v>
      </c>
      <c r="B60" s="96">
        <v>5624</v>
      </c>
      <c r="C60" s="96"/>
      <c r="D60" s="76">
        <v>1079.6177299999999</v>
      </c>
      <c r="E60" s="76">
        <v>1034.44496</v>
      </c>
      <c r="F60" s="76">
        <v>865.41687000000002</v>
      </c>
      <c r="G60" s="76">
        <v>832.77247</v>
      </c>
      <c r="H60" s="76">
        <v>757.22735999999998</v>
      </c>
      <c r="I60" s="76">
        <v>872.67565999999999</v>
      </c>
      <c r="J60" s="76">
        <v>725.25180999999998</v>
      </c>
      <c r="K60" s="76">
        <v>208.44801000000001</v>
      </c>
      <c r="L60" s="76">
        <v>155.06086999999999</v>
      </c>
      <c r="M60" s="76">
        <v>9.8296100000000006</v>
      </c>
      <c r="N60" s="97">
        <v>49396.737090000002</v>
      </c>
      <c r="O60" s="97">
        <v>48133.261189999997</v>
      </c>
      <c r="P60" s="97">
        <v>44996.629739999997</v>
      </c>
      <c r="Q60" s="97">
        <v>51298.769540000001</v>
      </c>
      <c r="R60" s="97">
        <v>49178.563739999998</v>
      </c>
      <c r="S60" s="97">
        <v>45942.938959999999</v>
      </c>
      <c r="T60" s="97">
        <v>44594.651660000003</v>
      </c>
      <c r="U60" s="97">
        <v>42857.577499999999</v>
      </c>
      <c r="V60" s="97">
        <v>43417.548309999998</v>
      </c>
      <c r="W60" s="97">
        <v>43805.128170000004</v>
      </c>
      <c r="X60" s="98">
        <v>15751.53328</v>
      </c>
      <c r="Y60" s="98">
        <v>15712.92734</v>
      </c>
      <c r="Z60" s="98">
        <v>15669.29384</v>
      </c>
      <c r="AA60" s="98">
        <v>15721.8406</v>
      </c>
      <c r="AB60" s="98">
        <v>15644.382949999999</v>
      </c>
      <c r="AC60" s="98">
        <v>15554.3068</v>
      </c>
      <c r="AD60" s="98">
        <v>15484.75445</v>
      </c>
      <c r="AE60" s="98">
        <v>430.5668</v>
      </c>
      <c r="AF60" s="98">
        <v>408.47309999999999</v>
      </c>
      <c r="AG60" s="98">
        <v>366.32069999999999</v>
      </c>
      <c r="AH60" s="97">
        <v>48520.237090000002</v>
      </c>
      <c r="AI60" s="97">
        <v>47307.261189999997</v>
      </c>
      <c r="AJ60" s="97">
        <v>44168.129739999997</v>
      </c>
      <c r="AK60" s="97">
        <v>50496.769540000001</v>
      </c>
      <c r="AL60" s="97">
        <v>48388.563739999998</v>
      </c>
      <c r="AM60" s="97">
        <v>45227.938959999999</v>
      </c>
      <c r="AN60" s="97">
        <v>43999.651660000003</v>
      </c>
      <c r="AO60" s="97">
        <v>42757.577499999999</v>
      </c>
      <c r="AP60" s="97">
        <v>43317.548309999998</v>
      </c>
      <c r="AQ60" s="97">
        <v>43805.128170000004</v>
      </c>
      <c r="AR60" s="98">
        <v>19830.032429999999</v>
      </c>
      <c r="AS60" s="98">
        <v>7218.2453599999999</v>
      </c>
      <c r="AT60" s="98">
        <v>9677.7021100000002</v>
      </c>
      <c r="AU60" s="98">
        <v>9384.5820600000006</v>
      </c>
      <c r="AV60" s="98">
        <v>11637.906150000001</v>
      </c>
      <c r="AW60" s="98">
        <v>11990.65151</v>
      </c>
      <c r="AX60" s="98">
        <v>17216.49278</v>
      </c>
      <c r="AY60" s="98">
        <v>9042.0409999999993</v>
      </c>
      <c r="AZ60" s="98">
        <v>5179.8234499999999</v>
      </c>
      <c r="BA60" s="98">
        <v>1942.74982</v>
      </c>
      <c r="BB60" s="76">
        <v>17765.141070000001</v>
      </c>
      <c r="BC60" s="76">
        <v>6891.3553099999999</v>
      </c>
      <c r="BD60" s="76">
        <v>2228.68379</v>
      </c>
      <c r="BE60" s="76">
        <v>5856.2569100000001</v>
      </c>
      <c r="BF60" s="76">
        <v>10709.161899999999</v>
      </c>
      <c r="BG60" s="76">
        <v>10665.521710000001</v>
      </c>
      <c r="BH60" s="76">
        <v>16733.937979999999</v>
      </c>
      <c r="BI60" s="76">
        <v>8858.8642999999993</v>
      </c>
      <c r="BJ60" s="76">
        <v>5153.6697000000004</v>
      </c>
      <c r="BK60" s="76">
        <v>1838.54582</v>
      </c>
      <c r="BL60" s="76">
        <v>68350.269520000002</v>
      </c>
      <c r="BM60" s="76">
        <v>54525.506549999998</v>
      </c>
      <c r="BN60" s="76">
        <v>53845.831850000002</v>
      </c>
      <c r="BO60" s="76">
        <v>59881.351600000002</v>
      </c>
      <c r="BP60" s="76">
        <v>60026.46989</v>
      </c>
      <c r="BQ60" s="76">
        <v>57218.590470000003</v>
      </c>
      <c r="BR60" s="76">
        <v>61216.144439999996</v>
      </c>
      <c r="BS60" s="76">
        <v>51799.618499999997</v>
      </c>
      <c r="BT60" s="76">
        <v>48497.371760000002</v>
      </c>
      <c r="BU60" s="76">
        <v>45747.877990000001</v>
      </c>
      <c r="BV60" s="98">
        <v>28519.345389999999</v>
      </c>
      <c r="BW60" s="98">
        <v>23859.818230000001</v>
      </c>
      <c r="BX60" s="98">
        <v>21445.49</v>
      </c>
      <c r="BY60" s="98">
        <v>24915.04898</v>
      </c>
      <c r="BZ60" s="98">
        <v>25463.30977</v>
      </c>
      <c r="CA60" s="98">
        <v>21380.756710000001</v>
      </c>
      <c r="CB60" s="98">
        <v>23113.140289999999</v>
      </c>
      <c r="CC60" s="98">
        <v>6429.0622899999998</v>
      </c>
      <c r="CD60" s="98">
        <v>6383.5857299999998</v>
      </c>
      <c r="CE60" s="98">
        <v>7385.2604600000004</v>
      </c>
      <c r="CF60" s="76">
        <v>-6998.6107400000001</v>
      </c>
      <c r="CG60" s="76">
        <v>-3898.4984599999998</v>
      </c>
      <c r="CH60" s="76">
        <v>-3130.2250200000099</v>
      </c>
      <c r="CI60" s="76">
        <v>-9381.6739799999996</v>
      </c>
      <c r="CJ60" s="76">
        <v>-9495.0885199999993</v>
      </c>
      <c r="CK60" s="76">
        <v>-1201.1907699999999</v>
      </c>
      <c r="CL60" s="76">
        <v>-518.58989999999903</v>
      </c>
      <c r="CM60" s="76">
        <v>-3251.2731399999998</v>
      </c>
      <c r="CN60" s="76">
        <v>463.31502000000199</v>
      </c>
      <c r="CO60" s="76">
        <v>-2553.2288400000002</v>
      </c>
      <c r="CP60" s="76">
        <v>-4114.0692099999997</v>
      </c>
      <c r="CQ60" s="76">
        <v>-14004.099539999999</v>
      </c>
      <c r="CR60" s="76">
        <v>-17162.381809999999</v>
      </c>
      <c r="CS60" s="76">
        <v>-12440.721600000001</v>
      </c>
      <c r="CT60" s="76">
        <v>-8113.1045299999996</v>
      </c>
      <c r="CU60" s="76">
        <v>-8511.3704600000001</v>
      </c>
      <c r="CV60" s="76">
        <v>-17260.701400000002</v>
      </c>
      <c r="CW60" s="76">
        <v>-32881.049480000001</v>
      </c>
      <c r="CX60" s="76">
        <v>-38388.640639999998</v>
      </c>
      <c r="CY60" s="76">
        <v>-43905.625359999998</v>
      </c>
      <c r="CZ60" s="98">
        <v>10392</v>
      </c>
      <c r="DA60" s="98">
        <v>10253</v>
      </c>
      <c r="DB60" s="98">
        <v>9614</v>
      </c>
      <c r="DC60" s="98">
        <v>8962</v>
      </c>
      <c r="DD60" s="98">
        <v>8759</v>
      </c>
      <c r="DE60" s="98">
        <v>8677</v>
      </c>
      <c r="DF60" s="98">
        <v>8227</v>
      </c>
      <c r="DG60" s="98">
        <v>8215</v>
      </c>
      <c r="DH60" s="98">
        <v>8208</v>
      </c>
      <c r="DI60" s="98">
        <v>8132</v>
      </c>
      <c r="DJ60" s="76">
        <v>9890.0303299999996</v>
      </c>
      <c r="DK60" s="76">
        <v>2166.8568500000001</v>
      </c>
      <c r="DL60" s="76">
        <v>-1730.04123</v>
      </c>
      <c r="DM60" s="76">
        <v>-4327.4170700000004</v>
      </c>
      <c r="DN60" s="76">
        <v>424.07337999999999</v>
      </c>
      <c r="DO60" s="76">
        <v>8749.3309399999998</v>
      </c>
      <c r="DP60" s="76">
        <v>15620.34808</v>
      </c>
      <c r="DQ60" s="76">
        <v>5507.5911599999999</v>
      </c>
      <c r="DR60" s="76">
        <v>5516.9847200000004</v>
      </c>
      <c r="DS60" s="76">
        <v>-714.68302000000006</v>
      </c>
      <c r="DT60" s="76">
        <v>203.11772999999999</v>
      </c>
      <c r="DU60" s="76">
        <v>208.44496000000001</v>
      </c>
      <c r="DV60" s="76">
        <v>36.916870000000003</v>
      </c>
      <c r="DW60" s="76">
        <v>30.772469999999998</v>
      </c>
      <c r="DX60" s="76">
        <v>-32.772640000000003</v>
      </c>
      <c r="DY60" s="76">
        <v>157.67565999999999</v>
      </c>
      <c r="DZ60" s="76">
        <v>130.25181000000001</v>
      </c>
      <c r="EA60" s="76">
        <v>108.44801</v>
      </c>
      <c r="EB60" s="76">
        <v>55.060870000000001</v>
      </c>
      <c r="EC60" s="76">
        <v>9.8296100000000006</v>
      </c>
      <c r="ED60" s="76">
        <v>7875.1107400000001</v>
      </c>
      <c r="EE60" s="76">
        <v>4724.4984599999998</v>
      </c>
      <c r="EF60" s="76">
        <v>3958.7250200000099</v>
      </c>
      <c r="EG60" s="76">
        <v>10183.67398</v>
      </c>
      <c r="EH60" s="76">
        <v>10285.088519999999</v>
      </c>
      <c r="EI60" s="76">
        <v>1916.1907699999999</v>
      </c>
      <c r="EJ60" s="76">
        <v>1113.5898999999999</v>
      </c>
      <c r="EK60" s="76">
        <v>3351.2731399999998</v>
      </c>
      <c r="EL60" s="76">
        <v>-363.31502000000199</v>
      </c>
      <c r="EM60" s="76">
        <v>2553.2288400000002</v>
      </c>
      <c r="EN60" s="98">
        <v>32633.4146</v>
      </c>
      <c r="EO60" s="98">
        <v>37863.91777</v>
      </c>
      <c r="EP60" s="98">
        <v>38607.871809999997</v>
      </c>
      <c r="EQ60" s="98">
        <v>37355.770579999997</v>
      </c>
      <c r="ER60" s="98">
        <v>33576.414299999997</v>
      </c>
      <c r="ES60" s="98">
        <v>29892.12717</v>
      </c>
      <c r="ET60" s="98">
        <v>40373.841690000001</v>
      </c>
      <c r="EU60" s="98">
        <v>39310.111770000003</v>
      </c>
      <c r="EV60" s="98">
        <v>44772.226369999997</v>
      </c>
      <c r="EW60" s="98">
        <v>51290.885820000003</v>
      </c>
      <c r="EX60" s="98">
        <v>56395348</v>
      </c>
      <c r="EY60" s="98">
        <v>52031760</v>
      </c>
      <c r="EZ60" s="98">
        <v>48126855</v>
      </c>
      <c r="FA60" s="98">
        <v>60680444</v>
      </c>
      <c r="FB60" s="98">
        <v>58673652</v>
      </c>
      <c r="FC60" s="98">
        <v>47144130</v>
      </c>
      <c r="FD60" s="98">
        <v>45113242</v>
      </c>
      <c r="FE60" s="98">
        <v>46108851</v>
      </c>
      <c r="FF60" s="98">
        <v>42954233</v>
      </c>
      <c r="FG60" s="103">
        <v>46358357</v>
      </c>
      <c r="FH60" s="76">
        <v>2064.8913600000001</v>
      </c>
      <c r="FI60" s="76">
        <v>326.89004999999997</v>
      </c>
      <c r="FJ60" s="76">
        <v>7449.0183200000001</v>
      </c>
      <c r="FK60" s="76">
        <v>3528.3251500000001</v>
      </c>
      <c r="FL60" s="76">
        <v>928.74424999999997</v>
      </c>
      <c r="FM60" s="76">
        <v>1325.1297999999999</v>
      </c>
      <c r="FN60" s="76">
        <v>482.5548</v>
      </c>
      <c r="FO60" s="76">
        <v>183.17670000000001</v>
      </c>
      <c r="FP60" s="76">
        <v>26.153749999999999</v>
      </c>
      <c r="FQ60" s="77">
        <v>104.20399999999999</v>
      </c>
    </row>
    <row r="61" spans="1:173" x14ac:dyDescent="0.25">
      <c r="A61" s="96" t="s">
        <v>358</v>
      </c>
      <c r="B61" s="96">
        <v>5663</v>
      </c>
      <c r="C61" s="96"/>
      <c r="D61" s="76">
        <v>56.970329999999997</v>
      </c>
      <c r="E61" s="76">
        <v>63.574869999999997</v>
      </c>
      <c r="F61" s="76">
        <v>60.600180000000002</v>
      </c>
      <c r="G61" s="76">
        <v>54.960470000000001</v>
      </c>
      <c r="H61" s="76">
        <v>58.519509999999997</v>
      </c>
      <c r="I61" s="76">
        <v>58.268560000000001</v>
      </c>
      <c r="J61" s="76">
        <v>57.152549999999998</v>
      </c>
      <c r="K61" s="76">
        <v>71.138570000000001</v>
      </c>
      <c r="L61" s="76">
        <v>61.984160000000003</v>
      </c>
      <c r="M61" s="76">
        <v>64.206509999999994</v>
      </c>
      <c r="N61" s="97">
        <v>866.28147999999999</v>
      </c>
      <c r="O61" s="97">
        <v>865.90472999999997</v>
      </c>
      <c r="P61" s="97">
        <v>825.97621000000004</v>
      </c>
      <c r="Q61" s="97">
        <v>974.40439000000003</v>
      </c>
      <c r="R61" s="97">
        <v>900.15575000000001</v>
      </c>
      <c r="S61" s="97">
        <v>856.80598999999995</v>
      </c>
      <c r="T61" s="97">
        <v>841.20831999999996</v>
      </c>
      <c r="U61" s="97">
        <v>818.18311000000006</v>
      </c>
      <c r="V61" s="97">
        <v>751.25582999999995</v>
      </c>
      <c r="W61" s="97">
        <v>785.66570999999999</v>
      </c>
      <c r="X61" s="98">
        <v>800.86591999999996</v>
      </c>
      <c r="Y61" s="98">
        <v>1051.82935</v>
      </c>
      <c r="Z61" s="98">
        <v>800</v>
      </c>
      <c r="AA61" s="98">
        <v>800</v>
      </c>
      <c r="AB61" s="98">
        <v>800</v>
      </c>
      <c r="AC61" s="98">
        <v>1000</v>
      </c>
      <c r="AD61" s="98">
        <v>1000</v>
      </c>
      <c r="AE61" s="98">
        <v>1000</v>
      </c>
      <c r="AF61" s="98">
        <v>1200</v>
      </c>
      <c r="AG61" s="98">
        <v>1209.5328999999999</v>
      </c>
      <c r="AH61" s="97">
        <v>816.88148000000001</v>
      </c>
      <c r="AI61" s="97">
        <v>816.50473</v>
      </c>
      <c r="AJ61" s="97">
        <v>776.57620999999995</v>
      </c>
      <c r="AK61" s="97">
        <v>925.00438999999994</v>
      </c>
      <c r="AL61" s="97">
        <v>850.75575000000003</v>
      </c>
      <c r="AM61" s="97">
        <v>807.40598999999997</v>
      </c>
      <c r="AN61" s="97">
        <v>791.80831999999998</v>
      </c>
      <c r="AO61" s="97">
        <v>768.78310999999997</v>
      </c>
      <c r="AP61" s="97">
        <v>701.85582999999997</v>
      </c>
      <c r="AQ61" s="97">
        <v>736.26571000000001</v>
      </c>
      <c r="AR61" s="98">
        <v>1286.9769699999999</v>
      </c>
      <c r="AS61" s="98">
        <v>149.76405</v>
      </c>
      <c r="AT61" s="98">
        <v>71.220749999999995</v>
      </c>
      <c r="AU61" s="98">
        <v>0</v>
      </c>
      <c r="AV61" s="98">
        <v>0</v>
      </c>
      <c r="AW61" s="98">
        <v>0</v>
      </c>
      <c r="AX61" s="98">
        <v>0</v>
      </c>
      <c r="AY61" s="98">
        <v>0</v>
      </c>
      <c r="AZ61" s="98">
        <v>0</v>
      </c>
      <c r="BA61" s="98">
        <v>0</v>
      </c>
      <c r="BB61" s="76">
        <v>622.07342000000006</v>
      </c>
      <c r="BC61" s="76">
        <v>-1E-3</v>
      </c>
      <c r="BD61" s="76">
        <v>0</v>
      </c>
      <c r="BE61" s="76">
        <v>0</v>
      </c>
      <c r="BF61" s="76">
        <v>0</v>
      </c>
      <c r="BG61" s="76">
        <v>0</v>
      </c>
      <c r="BH61" s="76">
        <v>0</v>
      </c>
      <c r="BI61" s="76">
        <v>0</v>
      </c>
      <c r="BJ61" s="76">
        <v>0</v>
      </c>
      <c r="BK61" s="76">
        <v>0</v>
      </c>
      <c r="BL61" s="76">
        <v>2103.8584500000002</v>
      </c>
      <c r="BM61" s="76">
        <v>966.26877999999999</v>
      </c>
      <c r="BN61" s="76">
        <v>847.79696000000001</v>
      </c>
      <c r="BO61" s="76">
        <v>925.00438999999994</v>
      </c>
      <c r="BP61" s="76">
        <v>850.75575000000003</v>
      </c>
      <c r="BQ61" s="76">
        <v>807.40598999999997</v>
      </c>
      <c r="BR61" s="76">
        <v>791.80831999999998</v>
      </c>
      <c r="BS61" s="76">
        <v>768.78310999999997</v>
      </c>
      <c r="BT61" s="76">
        <v>701.85582999999997</v>
      </c>
      <c r="BU61" s="76">
        <v>736.26571000000001</v>
      </c>
      <c r="BV61" s="98">
        <v>1088.44559</v>
      </c>
      <c r="BW61" s="98">
        <v>1191.63977</v>
      </c>
      <c r="BX61" s="98">
        <v>861.76683000000003</v>
      </c>
      <c r="BY61" s="98">
        <v>838.87660000000005</v>
      </c>
      <c r="BZ61" s="98">
        <v>872.43700000000001</v>
      </c>
      <c r="CA61" s="98">
        <v>1109.54135</v>
      </c>
      <c r="CB61" s="98">
        <v>1034.81041</v>
      </c>
      <c r="CC61" s="98">
        <v>1064.64195</v>
      </c>
      <c r="CD61" s="98">
        <v>1238.202</v>
      </c>
      <c r="CE61" s="98">
        <v>1247.7264299999999</v>
      </c>
      <c r="CF61" s="76">
        <v>-249.42424</v>
      </c>
      <c r="CG61" s="76">
        <v>60.689039999999999</v>
      </c>
      <c r="CH61" s="76">
        <v>-73.990619999999893</v>
      </c>
      <c r="CI61" s="76">
        <v>-475.22528999999997</v>
      </c>
      <c r="CJ61" s="76">
        <v>16.695310000000099</v>
      </c>
      <c r="CK61" s="76">
        <v>12.4794599999999</v>
      </c>
      <c r="CL61" s="76">
        <v>-0.61548000000004799</v>
      </c>
      <c r="CM61" s="76">
        <v>-59.891959999999898</v>
      </c>
      <c r="CN61" s="76">
        <v>-35.73545</v>
      </c>
      <c r="CO61" s="76">
        <v>64.231080000000006</v>
      </c>
      <c r="CP61" s="76">
        <v>-1329.8188500000001</v>
      </c>
      <c r="CQ61" s="76">
        <v>-1653.0680299999999</v>
      </c>
      <c r="CR61" s="76">
        <v>-1664.35607</v>
      </c>
      <c r="CS61" s="76">
        <v>-1540.9654499999999</v>
      </c>
      <c r="CT61" s="76">
        <v>-1016.34016</v>
      </c>
      <c r="CU61" s="76">
        <v>-983.63547000000005</v>
      </c>
      <c r="CV61" s="76">
        <v>-946.71492999999998</v>
      </c>
      <c r="CW61" s="76">
        <v>-896.69944999999996</v>
      </c>
      <c r="CX61" s="76">
        <v>-787.40749000000005</v>
      </c>
      <c r="CY61" s="76">
        <v>-702.27203999999995</v>
      </c>
      <c r="CZ61" s="98">
        <v>246</v>
      </c>
      <c r="DA61" s="98">
        <v>236</v>
      </c>
      <c r="DB61" s="98">
        <v>219</v>
      </c>
      <c r="DC61" s="98">
        <v>218</v>
      </c>
      <c r="DD61" s="98">
        <v>214</v>
      </c>
      <c r="DE61" s="98">
        <v>209</v>
      </c>
      <c r="DF61" s="98">
        <v>208</v>
      </c>
      <c r="DG61" s="98">
        <v>198</v>
      </c>
      <c r="DH61" s="98">
        <v>197</v>
      </c>
      <c r="DI61" s="98">
        <v>184</v>
      </c>
      <c r="DJ61" s="76">
        <v>323.24918000000002</v>
      </c>
      <c r="DK61" s="76">
        <v>11.288040000000001</v>
      </c>
      <c r="DL61" s="76">
        <v>-123.39062</v>
      </c>
      <c r="DM61" s="76">
        <v>-524.62528999999995</v>
      </c>
      <c r="DN61" s="76">
        <v>-32.704689999999999</v>
      </c>
      <c r="DO61" s="76">
        <v>-36.920540000000003</v>
      </c>
      <c r="DP61" s="76">
        <v>-50.015479999999997</v>
      </c>
      <c r="DQ61" s="76">
        <v>-109.29196</v>
      </c>
      <c r="DR61" s="76">
        <v>-85.135450000000006</v>
      </c>
      <c r="DS61" s="76">
        <v>14.83108</v>
      </c>
      <c r="DT61" s="76">
        <v>7.5703300000000002</v>
      </c>
      <c r="DU61" s="76">
        <v>14.17487</v>
      </c>
      <c r="DV61" s="76">
        <v>11.20018</v>
      </c>
      <c r="DW61" s="76">
        <v>5.5604699999999996</v>
      </c>
      <c r="DX61" s="76">
        <v>9.11951</v>
      </c>
      <c r="DY61" s="76">
        <v>8.8685600000000004</v>
      </c>
      <c r="DZ61" s="76">
        <v>7.7525500000000003</v>
      </c>
      <c r="EA61" s="76">
        <v>21.738569999999999</v>
      </c>
      <c r="EB61" s="76">
        <v>12.584160000000001</v>
      </c>
      <c r="EC61" s="76">
        <v>14.806509999999999</v>
      </c>
      <c r="ED61" s="76">
        <v>298.82423999999997</v>
      </c>
      <c r="EE61" s="76">
        <v>-11.28904</v>
      </c>
      <c r="EF61" s="76">
        <v>123.39062</v>
      </c>
      <c r="EG61" s="76">
        <v>524.62528999999995</v>
      </c>
      <c r="EH61" s="76">
        <v>32.7046899999999</v>
      </c>
      <c r="EI61" s="76">
        <v>36.920540000000102</v>
      </c>
      <c r="EJ61" s="76">
        <v>50.015479999999997</v>
      </c>
      <c r="EK61" s="76">
        <v>109.29196</v>
      </c>
      <c r="EL61" s="76">
        <v>85.135450000000006</v>
      </c>
      <c r="EM61" s="76">
        <v>-14.83108</v>
      </c>
      <c r="EN61" s="98">
        <v>2418.2644399999999</v>
      </c>
      <c r="EO61" s="98">
        <v>2844.7078000000001</v>
      </c>
      <c r="EP61" s="98">
        <v>2526.1228999999998</v>
      </c>
      <c r="EQ61" s="98">
        <v>2379.8420500000002</v>
      </c>
      <c r="ER61" s="98">
        <v>1888.7771600000001</v>
      </c>
      <c r="ES61" s="98">
        <v>2093.1768200000001</v>
      </c>
      <c r="ET61" s="98">
        <v>1981.5253399999999</v>
      </c>
      <c r="EU61" s="98">
        <v>1961.3414</v>
      </c>
      <c r="EV61" s="98">
        <v>2025.6094900000001</v>
      </c>
      <c r="EW61" s="98">
        <v>1949.99847</v>
      </c>
      <c r="EX61" s="98">
        <v>1115706</v>
      </c>
      <c r="EY61" s="98">
        <v>805216</v>
      </c>
      <c r="EZ61" s="98">
        <v>899967</v>
      </c>
      <c r="FA61" s="98">
        <v>1449630</v>
      </c>
      <c r="FB61" s="98">
        <v>883460</v>
      </c>
      <c r="FC61" s="98">
        <v>844327</v>
      </c>
      <c r="FD61" s="98">
        <v>841824</v>
      </c>
      <c r="FE61" s="98">
        <v>878075</v>
      </c>
      <c r="FF61" s="98">
        <v>786991</v>
      </c>
      <c r="FG61" s="103">
        <v>721435</v>
      </c>
      <c r="FH61" s="76">
        <v>664.90355</v>
      </c>
      <c r="FI61" s="76">
        <v>149.76505</v>
      </c>
      <c r="FJ61" s="76">
        <v>71.220749999999995</v>
      </c>
      <c r="FK61" s="76">
        <v>0</v>
      </c>
      <c r="FL61" s="76">
        <v>0</v>
      </c>
      <c r="FM61" s="76">
        <v>0</v>
      </c>
      <c r="FN61" s="76">
        <v>0</v>
      </c>
      <c r="FO61" s="76">
        <v>0</v>
      </c>
      <c r="FP61" s="76">
        <v>0</v>
      </c>
      <c r="FQ61" s="77">
        <v>0</v>
      </c>
    </row>
    <row r="62" spans="1:173" x14ac:dyDescent="0.25">
      <c r="A62" s="96" t="s">
        <v>357</v>
      </c>
      <c r="B62" s="96">
        <v>5904</v>
      </c>
      <c r="C62" s="96"/>
      <c r="D62" s="76">
        <v>329.07333</v>
      </c>
      <c r="E62" s="76">
        <v>331.14353999999997</v>
      </c>
      <c r="F62" s="76">
        <v>459.96793000000002</v>
      </c>
      <c r="G62" s="76">
        <v>366.02857999999998</v>
      </c>
      <c r="H62" s="76">
        <v>398.73131000000001</v>
      </c>
      <c r="I62" s="76">
        <v>276.92432000000002</v>
      </c>
      <c r="J62" s="76">
        <v>140.66705999999999</v>
      </c>
      <c r="K62" s="76">
        <v>104.96674</v>
      </c>
      <c r="L62" s="76">
        <v>99.914550000000006</v>
      </c>
      <c r="M62" s="76">
        <v>102.75874</v>
      </c>
      <c r="N62" s="97">
        <v>3013.0119</v>
      </c>
      <c r="O62" s="97">
        <v>2736.9600300000002</v>
      </c>
      <c r="P62" s="97">
        <v>2837.6580300000001</v>
      </c>
      <c r="Q62" s="97">
        <v>2917.87988</v>
      </c>
      <c r="R62" s="97">
        <v>2838.2772399999999</v>
      </c>
      <c r="S62" s="97">
        <v>2864.7899699999998</v>
      </c>
      <c r="T62" s="97">
        <v>2764.9473600000001</v>
      </c>
      <c r="U62" s="97">
        <v>2553.5499399999999</v>
      </c>
      <c r="V62" s="97">
        <v>2168.6759000000002</v>
      </c>
      <c r="W62" s="97">
        <v>2182.3202999999999</v>
      </c>
      <c r="X62" s="98">
        <v>5971.8107</v>
      </c>
      <c r="Y62" s="98">
        <v>5954.9556499999999</v>
      </c>
      <c r="Z62" s="98">
        <v>6302.2632999999996</v>
      </c>
      <c r="AA62" s="98">
        <v>6142.4965000000002</v>
      </c>
      <c r="AB62" s="98">
        <v>6111.7815199999995</v>
      </c>
      <c r="AC62" s="98">
        <v>5652.1578</v>
      </c>
      <c r="AD62" s="98">
        <v>5167.8999999999996</v>
      </c>
      <c r="AE62" s="98">
        <v>4246.0190499999999</v>
      </c>
      <c r="AF62" s="98">
        <v>586.29999999999995</v>
      </c>
      <c r="AG62" s="98">
        <v>633</v>
      </c>
      <c r="AH62" s="97">
        <v>2706.7799500000001</v>
      </c>
      <c r="AI62" s="97">
        <v>2421.7784799999999</v>
      </c>
      <c r="AJ62" s="97">
        <v>2393.2421800000002</v>
      </c>
      <c r="AK62" s="97">
        <v>2593.1595600000001</v>
      </c>
      <c r="AL62" s="97">
        <v>2471.33034</v>
      </c>
      <c r="AM62" s="97">
        <v>2612.2079699999999</v>
      </c>
      <c r="AN62" s="97">
        <v>2620.2938100000001</v>
      </c>
      <c r="AO62" s="97">
        <v>2453.1075900000001</v>
      </c>
      <c r="AP62" s="97">
        <v>2068.2335499999999</v>
      </c>
      <c r="AQ62" s="97">
        <v>2081.8779500000001</v>
      </c>
      <c r="AR62" s="98">
        <v>279.02924999999999</v>
      </c>
      <c r="AS62" s="98">
        <v>163.61949999999999</v>
      </c>
      <c r="AT62" s="98">
        <v>289.84634999999997</v>
      </c>
      <c r="AU62" s="98">
        <v>420.35491000000002</v>
      </c>
      <c r="AV62" s="98">
        <v>639.84007999999994</v>
      </c>
      <c r="AW62" s="98">
        <v>493.08870000000002</v>
      </c>
      <c r="AX62" s="98">
        <v>2721.1817000000001</v>
      </c>
      <c r="AY62" s="98">
        <v>2212.7971499999999</v>
      </c>
      <c r="AZ62" s="98">
        <v>204.61510000000001</v>
      </c>
      <c r="BA62" s="98">
        <v>22.187850000000001</v>
      </c>
      <c r="BB62" s="76">
        <v>265.95902000000001</v>
      </c>
      <c r="BC62" s="76">
        <v>97.912440000000004</v>
      </c>
      <c r="BD62" s="76">
        <v>271.48601000000002</v>
      </c>
      <c r="BE62" s="76">
        <v>417.94756000000001</v>
      </c>
      <c r="BF62" s="76">
        <v>638.34785999999997</v>
      </c>
      <c r="BG62" s="76">
        <v>11.85615</v>
      </c>
      <c r="BH62" s="76">
        <v>2719.8377</v>
      </c>
      <c r="BI62" s="76">
        <v>2211.4256500000001</v>
      </c>
      <c r="BJ62" s="76">
        <v>203.1317</v>
      </c>
      <c r="BK62" s="76">
        <v>20.833600000000001</v>
      </c>
      <c r="BL62" s="76">
        <v>2985.8092000000001</v>
      </c>
      <c r="BM62" s="76">
        <v>2585.3979800000002</v>
      </c>
      <c r="BN62" s="76">
        <v>2683.08853</v>
      </c>
      <c r="BO62" s="76">
        <v>3013.5144700000001</v>
      </c>
      <c r="BP62" s="76">
        <v>3111.1704199999999</v>
      </c>
      <c r="BQ62" s="76">
        <v>3105.2966700000002</v>
      </c>
      <c r="BR62" s="76">
        <v>5341.4755100000002</v>
      </c>
      <c r="BS62" s="76">
        <v>4665.9047399999999</v>
      </c>
      <c r="BT62" s="76">
        <v>2272.8486499999999</v>
      </c>
      <c r="BU62" s="76">
        <v>2104.0657999999999</v>
      </c>
      <c r="BV62" s="98">
        <v>6396.4418999999998</v>
      </c>
      <c r="BW62" s="98">
        <v>6268.2297500000004</v>
      </c>
      <c r="BX62" s="98">
        <v>6586.2949099999996</v>
      </c>
      <c r="BY62" s="98">
        <v>6631.00234</v>
      </c>
      <c r="BZ62" s="98">
        <v>6481.6219600000004</v>
      </c>
      <c r="CA62" s="98">
        <v>6007.6318099999999</v>
      </c>
      <c r="CB62" s="98">
        <v>5640.9774200000002</v>
      </c>
      <c r="CC62" s="98">
        <v>4640.3816699999998</v>
      </c>
      <c r="CD62" s="98">
        <v>910.7251</v>
      </c>
      <c r="CE62" s="98">
        <v>900.19386999999995</v>
      </c>
      <c r="CF62" s="76">
        <v>28.5838399999998</v>
      </c>
      <c r="CG62" s="76">
        <v>-52.595879999999902</v>
      </c>
      <c r="CH62" s="76">
        <v>51.832609999999903</v>
      </c>
      <c r="CI62" s="76">
        <v>145.19028</v>
      </c>
      <c r="CJ62" s="76">
        <v>234.02225000000001</v>
      </c>
      <c r="CK62" s="76">
        <v>129.29012</v>
      </c>
      <c r="CL62" s="76">
        <v>168.23325</v>
      </c>
      <c r="CM62" s="76">
        <v>152.62624</v>
      </c>
      <c r="CN62" s="76">
        <v>-310.22343999999998</v>
      </c>
      <c r="CO62" s="76">
        <v>-24.4920000000002</v>
      </c>
      <c r="CP62" s="76">
        <v>3782.8017500000001</v>
      </c>
      <c r="CQ62" s="76">
        <v>3796.39084</v>
      </c>
      <c r="CR62" s="76">
        <v>4066.2558300000001</v>
      </c>
      <c r="CS62" s="76">
        <v>4189.0710600000002</v>
      </c>
      <c r="CT62" s="76">
        <v>3950.6535399999998</v>
      </c>
      <c r="CU62" s="76">
        <v>3414.0535300000001</v>
      </c>
      <c r="CV62" s="76">
        <v>3617.11256</v>
      </c>
      <c r="CW62" s="76">
        <v>1163.69516</v>
      </c>
      <c r="CX62" s="76">
        <v>-1099.9143799999999</v>
      </c>
      <c r="CY62" s="76">
        <v>-868.62028999999995</v>
      </c>
      <c r="CZ62" s="98">
        <v>567</v>
      </c>
      <c r="DA62" s="98">
        <v>561</v>
      </c>
      <c r="DB62" s="98">
        <v>559</v>
      </c>
      <c r="DC62" s="98">
        <v>540</v>
      </c>
      <c r="DD62" s="98">
        <v>542</v>
      </c>
      <c r="DE62" s="98">
        <v>534</v>
      </c>
      <c r="DF62" s="98">
        <v>548</v>
      </c>
      <c r="DG62" s="98">
        <v>568</v>
      </c>
      <c r="DH62" s="98">
        <v>590</v>
      </c>
      <c r="DI62" s="98">
        <v>583</v>
      </c>
      <c r="DJ62" s="76">
        <v>-11.68909</v>
      </c>
      <c r="DK62" s="76">
        <v>-269.86498999999998</v>
      </c>
      <c r="DL62" s="76">
        <v>-121.09723</v>
      </c>
      <c r="DM62" s="76">
        <v>238.41752</v>
      </c>
      <c r="DN62" s="76">
        <v>505.42320999999998</v>
      </c>
      <c r="DO62" s="76">
        <v>-111.43573000000001</v>
      </c>
      <c r="DP62" s="76">
        <v>2743.4173999999998</v>
      </c>
      <c r="DQ62" s="76">
        <v>2263.6095399999999</v>
      </c>
      <c r="DR62" s="76">
        <v>-207.53408999999999</v>
      </c>
      <c r="DS62" s="76">
        <v>-104.10075000000001</v>
      </c>
      <c r="DT62" s="76">
        <v>22.841329999999999</v>
      </c>
      <c r="DU62" s="76">
        <v>15.961539999999999</v>
      </c>
      <c r="DV62" s="76">
        <v>15.55193</v>
      </c>
      <c r="DW62" s="76">
        <v>41.308579999999999</v>
      </c>
      <c r="DX62" s="76">
        <v>31.784310000000001</v>
      </c>
      <c r="DY62" s="76">
        <v>24.342320000000001</v>
      </c>
      <c r="DZ62" s="76">
        <v>-3.9869400000000002</v>
      </c>
      <c r="EA62" s="76">
        <v>4.5247400000000004</v>
      </c>
      <c r="EB62" s="76">
        <v>-0.52744999999999997</v>
      </c>
      <c r="EC62" s="76">
        <v>2.3167399999999998</v>
      </c>
      <c r="ED62" s="76">
        <v>277.64810999999997</v>
      </c>
      <c r="EE62" s="76">
        <v>367.77742999999998</v>
      </c>
      <c r="EF62" s="76">
        <v>392.58323999999999</v>
      </c>
      <c r="EG62" s="76">
        <v>179.53004000000001</v>
      </c>
      <c r="EH62" s="76">
        <v>132.92465000000001</v>
      </c>
      <c r="EI62" s="76">
        <v>123.29188000000001</v>
      </c>
      <c r="EJ62" s="76">
        <v>-23.579700000000201</v>
      </c>
      <c r="EK62" s="76">
        <v>-52.183890000000197</v>
      </c>
      <c r="EL62" s="76">
        <v>410.66579000000002</v>
      </c>
      <c r="EM62" s="76">
        <v>124.93434999999999</v>
      </c>
      <c r="EN62" s="98">
        <v>2613.6401500000002</v>
      </c>
      <c r="EO62" s="98">
        <v>2471.8389099999999</v>
      </c>
      <c r="EP62" s="98">
        <v>2520.03908</v>
      </c>
      <c r="EQ62" s="98">
        <v>2441.9312799999998</v>
      </c>
      <c r="ER62" s="98">
        <v>2530.9684200000002</v>
      </c>
      <c r="ES62" s="98">
        <v>2593.5782800000002</v>
      </c>
      <c r="ET62" s="98">
        <v>2023.8648599999999</v>
      </c>
      <c r="EU62" s="98">
        <v>3476.68651</v>
      </c>
      <c r="EV62" s="98">
        <v>2010.63948</v>
      </c>
      <c r="EW62" s="98">
        <v>1768.8141599999999</v>
      </c>
      <c r="EX62" s="98">
        <v>2984428</v>
      </c>
      <c r="EY62" s="98">
        <v>2789556</v>
      </c>
      <c r="EZ62" s="98">
        <v>2785825</v>
      </c>
      <c r="FA62" s="98">
        <v>2772690</v>
      </c>
      <c r="FB62" s="98">
        <v>2604255</v>
      </c>
      <c r="FC62" s="98">
        <v>2735500</v>
      </c>
      <c r="FD62" s="98">
        <v>2596714</v>
      </c>
      <c r="FE62" s="98">
        <v>2400924</v>
      </c>
      <c r="FF62" s="98">
        <v>2478899</v>
      </c>
      <c r="FG62" s="103">
        <v>2206812</v>
      </c>
      <c r="FH62" s="76">
        <v>13.07023</v>
      </c>
      <c r="FI62" s="76">
        <v>65.707059999999998</v>
      </c>
      <c r="FJ62" s="76">
        <v>18.360340000000001</v>
      </c>
      <c r="FK62" s="76">
        <v>2.4073500000000001</v>
      </c>
      <c r="FL62" s="76">
        <v>1.4922200000000001</v>
      </c>
      <c r="FM62" s="76">
        <v>481.23255</v>
      </c>
      <c r="FN62" s="76">
        <v>1.3440000000000001</v>
      </c>
      <c r="FO62" s="76">
        <v>1.3714999999999999</v>
      </c>
      <c r="FP62" s="76">
        <v>1.4834000000000001</v>
      </c>
      <c r="FQ62" s="77">
        <v>1.35425</v>
      </c>
    </row>
    <row r="63" spans="1:173" x14ac:dyDescent="0.25">
      <c r="A63" s="96" t="s">
        <v>356</v>
      </c>
      <c r="B63" s="96">
        <v>5553</v>
      </c>
      <c r="C63" s="96"/>
      <c r="D63" s="76">
        <v>338.6019</v>
      </c>
      <c r="E63" s="76">
        <v>282.30115999999998</v>
      </c>
      <c r="F63" s="76">
        <v>247.27838</v>
      </c>
      <c r="G63" s="76">
        <v>186.83143000000001</v>
      </c>
      <c r="H63" s="76">
        <v>209.52909</v>
      </c>
      <c r="I63" s="76">
        <v>244.49832000000001</v>
      </c>
      <c r="J63" s="76">
        <v>354.25259</v>
      </c>
      <c r="K63" s="76">
        <v>388.10586999999998</v>
      </c>
      <c r="L63" s="76">
        <v>257.13038</v>
      </c>
      <c r="M63" s="76">
        <v>932.09186</v>
      </c>
      <c r="N63" s="97">
        <v>4963.5163899999998</v>
      </c>
      <c r="O63" s="97">
        <v>4587.0636299999996</v>
      </c>
      <c r="P63" s="97">
        <v>4252.9493899999998</v>
      </c>
      <c r="Q63" s="97">
        <v>4064.1459399999999</v>
      </c>
      <c r="R63" s="97">
        <v>4028.08529</v>
      </c>
      <c r="S63" s="97">
        <v>3772.0054399999999</v>
      </c>
      <c r="T63" s="97">
        <v>3290.6960800000002</v>
      </c>
      <c r="U63" s="97">
        <v>4420.2903500000002</v>
      </c>
      <c r="V63" s="97">
        <v>3294.6410999999998</v>
      </c>
      <c r="W63" s="97">
        <v>3481.6525499999998</v>
      </c>
      <c r="X63" s="98">
        <v>5762.26</v>
      </c>
      <c r="Y63" s="98">
        <v>5799.5</v>
      </c>
      <c r="Z63" s="98">
        <v>5185</v>
      </c>
      <c r="AA63" s="98">
        <v>5135</v>
      </c>
      <c r="AB63" s="98">
        <v>5385</v>
      </c>
      <c r="AC63" s="98">
        <v>5436.4</v>
      </c>
      <c r="AD63" s="98">
        <v>5541.2</v>
      </c>
      <c r="AE63" s="98">
        <v>5406</v>
      </c>
      <c r="AF63" s="98">
        <v>5410.8</v>
      </c>
      <c r="AG63" s="98">
        <v>5820.6</v>
      </c>
      <c r="AH63" s="97">
        <v>4621.3317100000004</v>
      </c>
      <c r="AI63" s="97">
        <v>4297.6415500000003</v>
      </c>
      <c r="AJ63" s="97">
        <v>3997.7811200000001</v>
      </c>
      <c r="AK63" s="97">
        <v>3861.4711900000002</v>
      </c>
      <c r="AL63" s="97">
        <v>3816.07519</v>
      </c>
      <c r="AM63" s="97">
        <v>3526.4950899999999</v>
      </c>
      <c r="AN63" s="97">
        <v>2936.26703</v>
      </c>
      <c r="AO63" s="97">
        <v>4001.7570999999998</v>
      </c>
      <c r="AP63" s="97">
        <v>3044.2038499999999</v>
      </c>
      <c r="AQ63" s="97">
        <v>2557.7085499999998</v>
      </c>
      <c r="AR63" s="98">
        <v>968.47910999999999</v>
      </c>
      <c r="AS63" s="98">
        <v>810.74518</v>
      </c>
      <c r="AT63" s="98">
        <v>1303.3548000000001</v>
      </c>
      <c r="AU63" s="98">
        <v>368.78377</v>
      </c>
      <c r="AV63" s="98">
        <v>563.37045000000001</v>
      </c>
      <c r="AW63" s="98">
        <v>1341.8242499999999</v>
      </c>
      <c r="AX63" s="98">
        <v>1625.5904499999999</v>
      </c>
      <c r="AY63" s="98">
        <v>260.75670000000002</v>
      </c>
      <c r="AZ63" s="98">
        <v>199.11500000000001</v>
      </c>
      <c r="BA63" s="98">
        <v>250.3708</v>
      </c>
      <c r="BB63" s="76">
        <v>921.89770999999996</v>
      </c>
      <c r="BC63" s="76">
        <v>752.05557999999996</v>
      </c>
      <c r="BD63" s="76">
        <v>1028.2014300000001</v>
      </c>
      <c r="BE63" s="76">
        <v>349.88377000000003</v>
      </c>
      <c r="BF63" s="76">
        <v>544.33759999999995</v>
      </c>
      <c r="BG63" s="76">
        <v>1201.6093499999999</v>
      </c>
      <c r="BH63" s="76">
        <v>1573.5844500000001</v>
      </c>
      <c r="BI63" s="76">
        <v>208.55670000000001</v>
      </c>
      <c r="BJ63" s="76">
        <v>199.11500000000001</v>
      </c>
      <c r="BK63" s="76">
        <v>183.27815000000001</v>
      </c>
      <c r="BL63" s="76">
        <v>5589.8108199999997</v>
      </c>
      <c r="BM63" s="76">
        <v>5108.3867300000002</v>
      </c>
      <c r="BN63" s="76">
        <v>5301.1359199999997</v>
      </c>
      <c r="BO63" s="76">
        <v>4230.2549600000002</v>
      </c>
      <c r="BP63" s="76">
        <v>4379.4456399999999</v>
      </c>
      <c r="BQ63" s="76">
        <v>4868.31934</v>
      </c>
      <c r="BR63" s="76">
        <v>4561.8574799999997</v>
      </c>
      <c r="BS63" s="76">
        <v>4262.5137999999997</v>
      </c>
      <c r="BT63" s="76">
        <v>3243.3188500000001</v>
      </c>
      <c r="BU63" s="76">
        <v>2808.07935</v>
      </c>
      <c r="BV63" s="98">
        <v>6814.7021199999999</v>
      </c>
      <c r="BW63" s="98">
        <v>6714.4888199999996</v>
      </c>
      <c r="BX63" s="98">
        <v>6213.4489700000004</v>
      </c>
      <c r="BY63" s="98">
        <v>6061.3016399999997</v>
      </c>
      <c r="BZ63" s="98">
        <v>6348.43048</v>
      </c>
      <c r="CA63" s="98">
        <v>6702.6739699999998</v>
      </c>
      <c r="CB63" s="98">
        <v>6293.7616799999996</v>
      </c>
      <c r="CC63" s="98">
        <v>6736.0683200000003</v>
      </c>
      <c r="CD63" s="98">
        <v>6418.1529200000004</v>
      </c>
      <c r="CE63" s="98">
        <v>6314.2132099999999</v>
      </c>
      <c r="CF63" s="76">
        <v>-212.97047000000001</v>
      </c>
      <c r="CG63" s="76">
        <v>-458.93799999999999</v>
      </c>
      <c r="CH63" s="76">
        <v>-599.80115999999998</v>
      </c>
      <c r="CI63" s="76">
        <v>-216.96648999999999</v>
      </c>
      <c r="CJ63" s="76">
        <v>-928.48371999999995</v>
      </c>
      <c r="CK63" s="76">
        <v>-816.02832999999998</v>
      </c>
      <c r="CL63" s="76">
        <v>-794.95749000000001</v>
      </c>
      <c r="CM63" s="76">
        <v>-568.17307000000005</v>
      </c>
      <c r="CN63" s="76">
        <v>111.79725000000001</v>
      </c>
      <c r="CO63" s="76">
        <v>-139.54207</v>
      </c>
      <c r="CP63" s="76">
        <v>1992.2277999999999</v>
      </c>
      <c r="CQ63" s="76">
        <v>1625.48524</v>
      </c>
      <c r="CR63" s="76">
        <v>1630.7897399999999</v>
      </c>
      <c r="CS63" s="76">
        <v>1365.78754</v>
      </c>
      <c r="CT63" s="76">
        <v>1435.54501</v>
      </c>
      <c r="CU63" s="76">
        <v>2032.7012299999999</v>
      </c>
      <c r="CV63" s="76">
        <v>1892.6305600000001</v>
      </c>
      <c r="CW63" s="76">
        <v>1416.7917500000001</v>
      </c>
      <c r="CX63" s="76">
        <v>2194.94137</v>
      </c>
      <c r="CY63" s="76">
        <v>2134.4663700000001</v>
      </c>
      <c r="CZ63" s="98">
        <v>1077</v>
      </c>
      <c r="DA63" s="98">
        <v>1085</v>
      </c>
      <c r="DB63" s="98">
        <v>1061</v>
      </c>
      <c r="DC63" s="98">
        <v>1059</v>
      </c>
      <c r="DD63" s="98">
        <v>1034</v>
      </c>
      <c r="DE63" s="98">
        <v>1027</v>
      </c>
      <c r="DF63" s="98">
        <v>1027</v>
      </c>
      <c r="DG63" s="98">
        <v>1048</v>
      </c>
      <c r="DH63" s="98">
        <v>1005</v>
      </c>
      <c r="DI63" s="98">
        <v>1002</v>
      </c>
      <c r="DJ63" s="76">
        <v>366.74256000000003</v>
      </c>
      <c r="DK63" s="76">
        <v>3.6955</v>
      </c>
      <c r="DL63" s="76">
        <v>173.232</v>
      </c>
      <c r="DM63" s="76">
        <v>-69.757469999999998</v>
      </c>
      <c r="DN63" s="76">
        <v>-596.15621999999996</v>
      </c>
      <c r="DO63" s="76">
        <v>140.07067000000001</v>
      </c>
      <c r="DP63" s="76">
        <v>424.19790999999998</v>
      </c>
      <c r="DQ63" s="76">
        <v>-778.14962000000003</v>
      </c>
      <c r="DR63" s="76">
        <v>60.475000000000001</v>
      </c>
      <c r="DS63" s="76">
        <v>-880.20791999999994</v>
      </c>
      <c r="DT63" s="76">
        <v>-3.5831</v>
      </c>
      <c r="DU63" s="76">
        <v>-7.1208400000000003</v>
      </c>
      <c r="DV63" s="76">
        <v>-7.8896199999999999</v>
      </c>
      <c r="DW63" s="76">
        <v>-15.84357</v>
      </c>
      <c r="DX63" s="76">
        <v>-2.4809100000000002</v>
      </c>
      <c r="DY63" s="76">
        <v>-1.0116799999999999</v>
      </c>
      <c r="DZ63" s="76">
        <v>-0.17641000000000001</v>
      </c>
      <c r="EA63" s="76">
        <v>-30.427129999999998</v>
      </c>
      <c r="EB63" s="76">
        <v>6.6933800000000003</v>
      </c>
      <c r="EC63" s="76">
        <v>8.1478599999999997</v>
      </c>
      <c r="ED63" s="76">
        <v>555.15515000000005</v>
      </c>
      <c r="EE63" s="76">
        <v>748.36007999999902</v>
      </c>
      <c r="EF63" s="76">
        <v>854.96942999999999</v>
      </c>
      <c r="EG63" s="76">
        <v>419.64123999999998</v>
      </c>
      <c r="EH63" s="76">
        <v>1140.4938199999999</v>
      </c>
      <c r="EI63" s="76">
        <v>1061.5386800000001</v>
      </c>
      <c r="EJ63" s="76">
        <v>1149.38654</v>
      </c>
      <c r="EK63" s="76">
        <v>986.70632000000001</v>
      </c>
      <c r="EL63" s="76">
        <v>138.63999999999999</v>
      </c>
      <c r="EM63" s="76">
        <v>1063.4860699999999</v>
      </c>
      <c r="EN63" s="98">
        <v>4822.4743200000003</v>
      </c>
      <c r="EO63" s="98">
        <v>5089.0035799999996</v>
      </c>
      <c r="EP63" s="98">
        <v>4582.6592300000002</v>
      </c>
      <c r="EQ63" s="98">
        <v>4695.5141000000003</v>
      </c>
      <c r="ER63" s="98">
        <v>4912.8854700000002</v>
      </c>
      <c r="ES63" s="98">
        <v>4669.9727400000002</v>
      </c>
      <c r="ET63" s="98">
        <v>4401.13112</v>
      </c>
      <c r="EU63" s="98">
        <v>5319.27657</v>
      </c>
      <c r="EV63" s="98">
        <v>4223.21155</v>
      </c>
      <c r="EW63" s="98">
        <v>4179.7468399999998</v>
      </c>
      <c r="EX63" s="98">
        <v>5176487</v>
      </c>
      <c r="EY63" s="98">
        <v>5046002</v>
      </c>
      <c r="EZ63" s="98">
        <v>4852751</v>
      </c>
      <c r="FA63" s="98">
        <v>4281112</v>
      </c>
      <c r="FB63" s="98">
        <v>4956569</v>
      </c>
      <c r="FC63" s="98">
        <v>4588034</v>
      </c>
      <c r="FD63" s="98">
        <v>4085654</v>
      </c>
      <c r="FE63" s="98">
        <v>4988463</v>
      </c>
      <c r="FF63" s="98">
        <v>3182844</v>
      </c>
      <c r="FG63" s="103">
        <v>3621195</v>
      </c>
      <c r="FH63" s="76">
        <v>46.581400000000002</v>
      </c>
      <c r="FI63" s="76">
        <v>58.689599999999999</v>
      </c>
      <c r="FJ63" s="76">
        <v>275.15337</v>
      </c>
      <c r="FK63" s="76">
        <v>18.899999999999999</v>
      </c>
      <c r="FL63" s="76">
        <v>19.03285</v>
      </c>
      <c r="FM63" s="76">
        <v>140.2149</v>
      </c>
      <c r="FN63" s="76">
        <v>52.006</v>
      </c>
      <c r="FO63" s="76">
        <v>52.2</v>
      </c>
      <c r="FP63" s="76">
        <v>0</v>
      </c>
      <c r="FQ63" s="77">
        <v>67.092650000000006</v>
      </c>
    </row>
    <row r="64" spans="1:173" x14ac:dyDescent="0.25">
      <c r="A64" s="96" t="s">
        <v>355</v>
      </c>
      <c r="B64" s="96">
        <v>5812</v>
      </c>
      <c r="C64" s="96"/>
      <c r="D64" s="76">
        <v>33.985080000000004</v>
      </c>
      <c r="E64" s="76">
        <v>50.485529999999997</v>
      </c>
      <c r="F64" s="76">
        <v>48.910649999999997</v>
      </c>
      <c r="G64" s="76">
        <v>23.177710000000001</v>
      </c>
      <c r="H64" s="76">
        <v>27.967939999999999</v>
      </c>
      <c r="I64" s="76">
        <v>39.021239999999999</v>
      </c>
      <c r="J64" s="76">
        <v>5.9014600000000002</v>
      </c>
      <c r="K64" s="76">
        <v>45.054130000000001</v>
      </c>
      <c r="L64" s="76">
        <v>68.345269999999999</v>
      </c>
      <c r="M64" s="76">
        <v>44.235810000000001</v>
      </c>
      <c r="N64" s="97">
        <v>573.88957000000005</v>
      </c>
      <c r="O64" s="97">
        <v>588.84447</v>
      </c>
      <c r="P64" s="97">
        <v>542.90709000000004</v>
      </c>
      <c r="Q64" s="97">
        <v>451.53089</v>
      </c>
      <c r="R64" s="97">
        <v>442.08031999999997</v>
      </c>
      <c r="S64" s="97">
        <v>408.56027</v>
      </c>
      <c r="T64" s="97">
        <v>455.59519</v>
      </c>
      <c r="U64" s="97">
        <v>437.18439000000001</v>
      </c>
      <c r="V64" s="97">
        <v>448.06065000000001</v>
      </c>
      <c r="W64" s="97">
        <v>420.72422999999998</v>
      </c>
      <c r="X64" s="98">
        <v>205.1</v>
      </c>
      <c r="Y64" s="98">
        <v>226</v>
      </c>
      <c r="Z64" s="98">
        <v>134.4</v>
      </c>
      <c r="AA64" s="98">
        <v>142.80000000000001</v>
      </c>
      <c r="AB64" s="98">
        <v>156.19999999999999</v>
      </c>
      <c r="AC64" s="98">
        <v>169.6</v>
      </c>
      <c r="AD64" s="98">
        <v>183</v>
      </c>
      <c r="AE64" s="98">
        <v>207.8</v>
      </c>
      <c r="AF64" s="98">
        <v>233.2</v>
      </c>
      <c r="AG64" s="98">
        <v>258.60000000000002</v>
      </c>
      <c r="AH64" s="97">
        <v>535.41957000000002</v>
      </c>
      <c r="AI64" s="97">
        <v>536.87446999999997</v>
      </c>
      <c r="AJ64" s="97">
        <v>490.93709000000001</v>
      </c>
      <c r="AK64" s="97">
        <v>418.82688999999999</v>
      </c>
      <c r="AL64" s="97">
        <v>413.08532000000002</v>
      </c>
      <c r="AM64" s="97">
        <v>372.56527</v>
      </c>
      <c r="AN64" s="97">
        <v>414.59919000000002</v>
      </c>
      <c r="AO64" s="97">
        <v>393.54939000000002</v>
      </c>
      <c r="AP64" s="97">
        <v>382.42464999999999</v>
      </c>
      <c r="AQ64" s="97">
        <v>379.25423000000001</v>
      </c>
      <c r="AR64" s="98">
        <v>2.6233</v>
      </c>
      <c r="AS64" s="98">
        <v>246.35515000000001</v>
      </c>
      <c r="AT64" s="98">
        <v>0</v>
      </c>
      <c r="AU64" s="98">
        <v>118.1713</v>
      </c>
      <c r="AV64" s="98">
        <v>6</v>
      </c>
      <c r="AW64" s="98">
        <v>0</v>
      </c>
      <c r="AX64" s="98">
        <v>2.1755399999999998</v>
      </c>
      <c r="AY64" s="98">
        <v>1.4</v>
      </c>
      <c r="AZ64" s="98">
        <v>73.302449999999993</v>
      </c>
      <c r="BA64" s="98">
        <v>0</v>
      </c>
      <c r="BB64" s="76">
        <v>2.6233</v>
      </c>
      <c r="BC64" s="76">
        <v>246.35515000000001</v>
      </c>
      <c r="BD64" s="76">
        <v>0</v>
      </c>
      <c r="BE64" s="76">
        <v>118.1713</v>
      </c>
      <c r="BF64" s="76">
        <v>6</v>
      </c>
      <c r="BG64" s="76">
        <v>0</v>
      </c>
      <c r="BH64" s="76">
        <v>2.1755399999999998</v>
      </c>
      <c r="BI64" s="76">
        <v>1.4</v>
      </c>
      <c r="BJ64" s="76">
        <v>73.302449999999993</v>
      </c>
      <c r="BK64" s="76">
        <v>0</v>
      </c>
      <c r="BL64" s="76">
        <v>538.04286999999999</v>
      </c>
      <c r="BM64" s="76">
        <v>783.22961999999995</v>
      </c>
      <c r="BN64" s="76">
        <v>490.93709000000001</v>
      </c>
      <c r="BO64" s="76">
        <v>536.99819000000002</v>
      </c>
      <c r="BP64" s="76">
        <v>419.08532000000002</v>
      </c>
      <c r="BQ64" s="76">
        <v>372.56527</v>
      </c>
      <c r="BR64" s="76">
        <v>416.77472999999998</v>
      </c>
      <c r="BS64" s="76">
        <v>394.94938999999999</v>
      </c>
      <c r="BT64" s="76">
        <v>455.72710000000001</v>
      </c>
      <c r="BU64" s="76">
        <v>379.25423000000001</v>
      </c>
      <c r="BV64" s="98">
        <v>347.78438</v>
      </c>
      <c r="BW64" s="98">
        <v>255.1337</v>
      </c>
      <c r="BX64" s="98">
        <v>173.52761000000001</v>
      </c>
      <c r="BY64" s="98">
        <v>184.31610000000001</v>
      </c>
      <c r="BZ64" s="98">
        <v>214.79325</v>
      </c>
      <c r="CA64" s="98">
        <v>243.38972999999999</v>
      </c>
      <c r="CB64" s="98">
        <v>258.87639999999999</v>
      </c>
      <c r="CC64" s="98">
        <v>239.36418</v>
      </c>
      <c r="CD64" s="98">
        <v>274.69267000000002</v>
      </c>
      <c r="CE64" s="98">
        <v>285.06554999999997</v>
      </c>
      <c r="CF64" s="76">
        <v>-25.366169999999901</v>
      </c>
      <c r="CG64" s="76">
        <v>44.864220000000003</v>
      </c>
      <c r="CH64" s="76">
        <v>69.584160000000097</v>
      </c>
      <c r="CI64" s="76">
        <v>-140.25586000000001</v>
      </c>
      <c r="CJ64" s="76">
        <v>-61.9531500000001</v>
      </c>
      <c r="CK64" s="76">
        <v>-64.848749999999995</v>
      </c>
      <c r="CL64" s="76">
        <v>-21.594180000000001</v>
      </c>
      <c r="CM64" s="76">
        <v>-41.079560000000001</v>
      </c>
      <c r="CN64" s="76">
        <v>-21.089079999999999</v>
      </c>
      <c r="CO64" s="76">
        <v>-71.523910000000001</v>
      </c>
      <c r="CP64" s="76">
        <v>-496.44538999999997</v>
      </c>
      <c r="CQ64" s="76">
        <v>-435.23252000000002</v>
      </c>
      <c r="CR64" s="76">
        <v>-674.48189000000002</v>
      </c>
      <c r="CS64" s="76">
        <v>-692.09604999999999</v>
      </c>
      <c r="CT64" s="76">
        <v>-626.67213000000004</v>
      </c>
      <c r="CU64" s="76">
        <v>-549.80646000000002</v>
      </c>
      <c r="CV64" s="76">
        <v>-448.96271000000002</v>
      </c>
      <c r="CW64" s="76">
        <v>-388.54807</v>
      </c>
      <c r="CX64" s="76">
        <v>-305.23351000000002</v>
      </c>
      <c r="CY64" s="76">
        <v>-291.81088</v>
      </c>
      <c r="CZ64" s="98">
        <v>169</v>
      </c>
      <c r="DA64" s="98">
        <v>169</v>
      </c>
      <c r="DB64" s="98">
        <v>144</v>
      </c>
      <c r="DC64" s="98">
        <v>130</v>
      </c>
      <c r="DD64" s="98">
        <v>122</v>
      </c>
      <c r="DE64" s="98">
        <v>128</v>
      </c>
      <c r="DF64" s="98">
        <v>130</v>
      </c>
      <c r="DG64" s="98">
        <v>133</v>
      </c>
      <c r="DH64" s="98">
        <v>137</v>
      </c>
      <c r="DI64" s="98">
        <v>137</v>
      </c>
      <c r="DJ64" s="76">
        <v>-61.212870000000002</v>
      </c>
      <c r="DK64" s="76">
        <v>239.24937</v>
      </c>
      <c r="DL64" s="76">
        <v>17.614159999999998</v>
      </c>
      <c r="DM64" s="76">
        <v>-54.788559999999997</v>
      </c>
      <c r="DN64" s="76">
        <v>-84.948149999999998</v>
      </c>
      <c r="DO64" s="76">
        <v>-100.84375</v>
      </c>
      <c r="DP64" s="76">
        <v>-60.414639999999999</v>
      </c>
      <c r="DQ64" s="76">
        <v>-83.31456</v>
      </c>
      <c r="DR64" s="76">
        <v>-13.42263</v>
      </c>
      <c r="DS64" s="76">
        <v>-112.99391</v>
      </c>
      <c r="DT64" s="76">
        <v>-4.4849199999999998</v>
      </c>
      <c r="DU64" s="76">
        <v>-1.48447</v>
      </c>
      <c r="DV64" s="76">
        <v>-3.0593499999999998</v>
      </c>
      <c r="DW64" s="76">
        <v>-9.5262899999999995</v>
      </c>
      <c r="DX64" s="76">
        <v>-1.0270600000000001</v>
      </c>
      <c r="DY64" s="76">
        <v>3.02624</v>
      </c>
      <c r="DZ64" s="76">
        <v>-35.094540000000002</v>
      </c>
      <c r="EA64" s="76">
        <v>1.41913</v>
      </c>
      <c r="EB64" s="76">
        <v>2.7092700000000001</v>
      </c>
      <c r="EC64" s="76">
        <v>2.7658100000000001</v>
      </c>
      <c r="ED64" s="76">
        <v>63.836169999999903</v>
      </c>
      <c r="EE64" s="76">
        <v>7.1057799999999798</v>
      </c>
      <c r="EF64" s="76">
        <v>-17.614159999999998</v>
      </c>
      <c r="EG64" s="76">
        <v>172.95985999999999</v>
      </c>
      <c r="EH64" s="76">
        <v>90.948149999999998</v>
      </c>
      <c r="EI64" s="76">
        <v>100.84375</v>
      </c>
      <c r="EJ64" s="76">
        <v>62.590179999999997</v>
      </c>
      <c r="EK64" s="76">
        <v>84.714560000000006</v>
      </c>
      <c r="EL64" s="76">
        <v>86.725080000000005</v>
      </c>
      <c r="EM64" s="76">
        <v>112.99391</v>
      </c>
      <c r="EN64" s="98">
        <v>844.22977000000003</v>
      </c>
      <c r="EO64" s="98">
        <v>690.36622</v>
      </c>
      <c r="EP64" s="98">
        <v>848.0095</v>
      </c>
      <c r="EQ64" s="98">
        <v>876.41215</v>
      </c>
      <c r="ER64" s="98">
        <v>841.46537999999998</v>
      </c>
      <c r="ES64" s="98">
        <v>793.19619</v>
      </c>
      <c r="ET64" s="98">
        <v>707.83911000000001</v>
      </c>
      <c r="EU64" s="98">
        <v>627.91224999999997</v>
      </c>
      <c r="EV64" s="98">
        <v>579.92618000000004</v>
      </c>
      <c r="EW64" s="98">
        <v>576.87643000000003</v>
      </c>
      <c r="EX64" s="98">
        <v>599256</v>
      </c>
      <c r="EY64" s="98">
        <v>543980</v>
      </c>
      <c r="EZ64" s="98">
        <v>473323</v>
      </c>
      <c r="FA64" s="98">
        <v>591787</v>
      </c>
      <c r="FB64" s="98">
        <v>504033</v>
      </c>
      <c r="FC64" s="98">
        <v>473409</v>
      </c>
      <c r="FD64" s="98">
        <v>477189</v>
      </c>
      <c r="FE64" s="98">
        <v>478264</v>
      </c>
      <c r="FF64" s="98">
        <v>469150</v>
      </c>
      <c r="FG64" s="103">
        <v>492248</v>
      </c>
      <c r="FH64" s="76">
        <v>0</v>
      </c>
      <c r="FI64" s="76">
        <v>0</v>
      </c>
      <c r="FJ64" s="76">
        <v>0</v>
      </c>
      <c r="FK64" s="76">
        <v>0</v>
      </c>
      <c r="FL64" s="76">
        <v>0</v>
      </c>
      <c r="FM64" s="76">
        <v>0</v>
      </c>
      <c r="FN64" s="76">
        <v>0</v>
      </c>
      <c r="FO64" s="76">
        <v>0</v>
      </c>
      <c r="FP64" s="76">
        <v>0</v>
      </c>
      <c r="FQ64" s="77">
        <v>0</v>
      </c>
    </row>
    <row r="65" spans="1:173" x14ac:dyDescent="0.25">
      <c r="A65" s="96" t="s">
        <v>354</v>
      </c>
      <c r="B65" s="96">
        <v>5905</v>
      </c>
      <c r="C65" s="96"/>
      <c r="D65" s="76">
        <v>12.09737</v>
      </c>
      <c r="E65" s="76">
        <v>-15.2704</v>
      </c>
      <c r="F65" s="76">
        <v>3.9369100000000001</v>
      </c>
      <c r="G65" s="76">
        <v>147.12088</v>
      </c>
      <c r="H65" s="76">
        <v>1268.83941</v>
      </c>
      <c r="I65" s="76">
        <v>20.299669999999999</v>
      </c>
      <c r="J65" s="76">
        <v>40.026560000000003</v>
      </c>
      <c r="K65" s="76">
        <v>69.605810000000005</v>
      </c>
      <c r="L65" s="76">
        <v>67.787639999999996</v>
      </c>
      <c r="M65" s="76">
        <v>143.31882999999999</v>
      </c>
      <c r="N65" s="97">
        <v>2748.9162099999999</v>
      </c>
      <c r="O65" s="97">
        <v>2947.10871</v>
      </c>
      <c r="P65" s="97">
        <v>2834.6400199999998</v>
      </c>
      <c r="Q65" s="97">
        <v>3192.97201</v>
      </c>
      <c r="R65" s="97">
        <v>4041.03748</v>
      </c>
      <c r="S65" s="97">
        <v>2796.7294900000002</v>
      </c>
      <c r="T65" s="97">
        <v>2422.1026700000002</v>
      </c>
      <c r="U65" s="97">
        <v>2277.1994300000001</v>
      </c>
      <c r="V65" s="97">
        <v>2635.30375</v>
      </c>
      <c r="W65" s="97">
        <v>2342.2752300000002</v>
      </c>
      <c r="X65" s="98">
        <v>12.779719999999999</v>
      </c>
      <c r="Y65" s="98">
        <v>15.356579999999999</v>
      </c>
      <c r="Z65" s="98">
        <v>19.636590000000002</v>
      </c>
      <c r="AA65" s="98">
        <v>2024.6844599999999</v>
      </c>
      <c r="AB65" s="98">
        <v>2177.10482</v>
      </c>
      <c r="AC65" s="98">
        <v>3714.3874999999998</v>
      </c>
      <c r="AD65" s="98">
        <v>3682</v>
      </c>
      <c r="AE65" s="98">
        <v>1936.57799</v>
      </c>
      <c r="AF65" s="98">
        <v>2029.5492999999999</v>
      </c>
      <c r="AG65" s="98">
        <v>2116</v>
      </c>
      <c r="AH65" s="97">
        <v>2707.31621</v>
      </c>
      <c r="AI65" s="97">
        <v>2905.5087100000001</v>
      </c>
      <c r="AJ65" s="97">
        <v>2793.0400199999999</v>
      </c>
      <c r="AK65" s="97">
        <v>3003.3925100000001</v>
      </c>
      <c r="AL65" s="97">
        <v>2730.08844</v>
      </c>
      <c r="AM65" s="97">
        <v>2725.6294899999998</v>
      </c>
      <c r="AN65" s="97">
        <v>2334.6026700000002</v>
      </c>
      <c r="AO65" s="97">
        <v>2165.88393</v>
      </c>
      <c r="AP65" s="97">
        <v>2523.9872500000001</v>
      </c>
      <c r="AQ65" s="97">
        <v>2200.7752300000002</v>
      </c>
      <c r="AR65" s="98">
        <v>179.88714999999999</v>
      </c>
      <c r="AS65" s="98">
        <v>34.413400000000003</v>
      </c>
      <c r="AT65" s="98">
        <v>0</v>
      </c>
      <c r="AU65" s="98">
        <v>69.348650000000006</v>
      </c>
      <c r="AV65" s="98">
        <v>720</v>
      </c>
      <c r="AW65" s="98">
        <v>437.85109999999997</v>
      </c>
      <c r="AX65" s="98">
        <v>1128.1369400000001</v>
      </c>
      <c r="AY65" s="98">
        <v>90.406559999999999</v>
      </c>
      <c r="AZ65" s="98">
        <v>0</v>
      </c>
      <c r="BA65" s="98">
        <v>0</v>
      </c>
      <c r="BB65" s="76">
        <v>168.29714999999999</v>
      </c>
      <c r="BC65" s="76">
        <v>34.413400000000003</v>
      </c>
      <c r="BD65" s="76">
        <v>0</v>
      </c>
      <c r="BE65" s="76">
        <v>58.853650000000002</v>
      </c>
      <c r="BF65" s="76">
        <v>529.82804999999996</v>
      </c>
      <c r="BG65" s="76">
        <v>80.547939999999997</v>
      </c>
      <c r="BH65" s="76">
        <v>1128.1369400000001</v>
      </c>
      <c r="BI65" s="76">
        <v>90.406559999999999</v>
      </c>
      <c r="BJ65" s="76">
        <v>0</v>
      </c>
      <c r="BK65" s="76">
        <v>0</v>
      </c>
      <c r="BL65" s="76">
        <v>2887.20336</v>
      </c>
      <c r="BM65" s="76">
        <v>2939.92211</v>
      </c>
      <c r="BN65" s="76">
        <v>2793.0400199999999</v>
      </c>
      <c r="BO65" s="76">
        <v>3072.74116</v>
      </c>
      <c r="BP65" s="76">
        <v>3450.08844</v>
      </c>
      <c r="BQ65" s="76">
        <v>3163.4805900000001</v>
      </c>
      <c r="BR65" s="76">
        <v>3462.7396100000001</v>
      </c>
      <c r="BS65" s="76">
        <v>2256.2904899999999</v>
      </c>
      <c r="BT65" s="76">
        <v>2523.9872500000001</v>
      </c>
      <c r="BU65" s="76">
        <v>2200.7752300000002</v>
      </c>
      <c r="BV65" s="98">
        <v>461.99182000000002</v>
      </c>
      <c r="BW65" s="98">
        <v>400.11739999999998</v>
      </c>
      <c r="BX65" s="98">
        <v>558.60866999999996</v>
      </c>
      <c r="BY65" s="98">
        <v>2598.2982299999999</v>
      </c>
      <c r="BZ65" s="98">
        <v>2984.5769300000002</v>
      </c>
      <c r="CA65" s="98">
        <v>4602.1959900000002</v>
      </c>
      <c r="CB65" s="98">
        <v>3923.5455200000001</v>
      </c>
      <c r="CC65" s="98">
        <v>2277.3648899999998</v>
      </c>
      <c r="CD65" s="98">
        <v>2208.6055500000002</v>
      </c>
      <c r="CE65" s="98">
        <v>2316.6972300000002</v>
      </c>
      <c r="CF65" s="76">
        <v>-497.88522999999998</v>
      </c>
      <c r="CG65" s="76">
        <v>-239.01784000000001</v>
      </c>
      <c r="CH65" s="76">
        <v>-71.438470000000095</v>
      </c>
      <c r="CI65" s="76">
        <v>-110.94741999999999</v>
      </c>
      <c r="CJ65" s="76">
        <v>-2476.6269299999999</v>
      </c>
      <c r="CK65" s="76">
        <v>-113.79105</v>
      </c>
      <c r="CL65" s="76">
        <v>-509.00734999999997</v>
      </c>
      <c r="CM65" s="76">
        <v>-92.299729999999698</v>
      </c>
      <c r="CN65" s="76">
        <v>19.692070000000101</v>
      </c>
      <c r="CO65" s="76">
        <v>-34.191089999999797</v>
      </c>
      <c r="CP65" s="76">
        <v>-6021.1021199999996</v>
      </c>
      <c r="CQ65" s="76">
        <v>-5649.9140399999997</v>
      </c>
      <c r="CR65" s="76">
        <v>-5403.7096000000001</v>
      </c>
      <c r="CS65" s="76">
        <v>-5290.6711299999997</v>
      </c>
      <c r="CT65" s="76">
        <v>-5048.9978600000004</v>
      </c>
      <c r="CU65" s="76">
        <v>-1791.2499399999999</v>
      </c>
      <c r="CV65" s="76">
        <v>-1686.9068299999999</v>
      </c>
      <c r="CW65" s="76">
        <v>-2218.5364199999999</v>
      </c>
      <c r="CX65" s="76">
        <v>-2105.3277499999999</v>
      </c>
      <c r="CY65" s="76">
        <v>-2013.7033200000001</v>
      </c>
      <c r="CZ65" s="98">
        <v>734</v>
      </c>
      <c r="DA65" s="98">
        <v>712</v>
      </c>
      <c r="DB65" s="98">
        <v>696</v>
      </c>
      <c r="DC65" s="98">
        <v>689</v>
      </c>
      <c r="DD65" s="98">
        <v>685</v>
      </c>
      <c r="DE65" s="98">
        <v>669</v>
      </c>
      <c r="DF65" s="98">
        <v>652</v>
      </c>
      <c r="DG65" s="98">
        <v>617</v>
      </c>
      <c r="DH65" s="98">
        <v>600</v>
      </c>
      <c r="DI65" s="98">
        <v>590</v>
      </c>
      <c r="DJ65" s="76">
        <v>-371.18808000000001</v>
      </c>
      <c r="DK65" s="76">
        <v>-246.20444000000001</v>
      </c>
      <c r="DL65" s="76">
        <v>-113.03847</v>
      </c>
      <c r="DM65" s="76">
        <v>-241.67327</v>
      </c>
      <c r="DN65" s="76">
        <v>-3257.7479199999998</v>
      </c>
      <c r="DO65" s="76">
        <v>-104.34311</v>
      </c>
      <c r="DP65" s="76">
        <v>531.62959000000001</v>
      </c>
      <c r="DQ65" s="76">
        <v>-113.20867</v>
      </c>
      <c r="DR65" s="76">
        <v>-91.624430000000004</v>
      </c>
      <c r="DS65" s="76">
        <v>-175.69109</v>
      </c>
      <c r="DT65" s="76">
        <v>-29.50263</v>
      </c>
      <c r="DU65" s="76">
        <v>-56.870399999999997</v>
      </c>
      <c r="DV65" s="76">
        <v>-37.663089999999997</v>
      </c>
      <c r="DW65" s="76">
        <v>-42.459119999999999</v>
      </c>
      <c r="DX65" s="76">
        <v>-42.109589999999997</v>
      </c>
      <c r="DY65" s="76">
        <v>-50.800330000000002</v>
      </c>
      <c r="DZ65" s="76">
        <v>-47.473439999999997</v>
      </c>
      <c r="EA65" s="76">
        <v>-41.710189999999997</v>
      </c>
      <c r="EB65" s="76">
        <v>-43.529359999999997</v>
      </c>
      <c r="EC65" s="76">
        <v>1.8188299999999999</v>
      </c>
      <c r="ED65" s="76">
        <v>539.48523</v>
      </c>
      <c r="EE65" s="76">
        <v>280.61784</v>
      </c>
      <c r="EF65" s="76">
        <v>113.03847</v>
      </c>
      <c r="EG65" s="76">
        <v>300.52692000000002</v>
      </c>
      <c r="EH65" s="76">
        <v>3787.5759699999999</v>
      </c>
      <c r="EI65" s="76">
        <v>184.89105000000001</v>
      </c>
      <c r="EJ65" s="76">
        <v>596.50734999999997</v>
      </c>
      <c r="EK65" s="76">
        <v>203.61523</v>
      </c>
      <c r="EL65" s="76">
        <v>91.624429999999805</v>
      </c>
      <c r="EM65" s="76">
        <v>175.69109</v>
      </c>
      <c r="EN65" s="98">
        <v>6483.0939399999997</v>
      </c>
      <c r="EO65" s="98">
        <v>6050.0314399999997</v>
      </c>
      <c r="EP65" s="98">
        <v>5962.3182699999998</v>
      </c>
      <c r="EQ65" s="98">
        <v>7888.9693600000001</v>
      </c>
      <c r="ER65" s="98">
        <v>8033.5747899999997</v>
      </c>
      <c r="ES65" s="98">
        <v>6393.4459299999999</v>
      </c>
      <c r="ET65" s="98">
        <v>5610.4523499999996</v>
      </c>
      <c r="EU65" s="98">
        <v>4495.9013100000002</v>
      </c>
      <c r="EV65" s="98">
        <v>4313.9332999999997</v>
      </c>
      <c r="EW65" s="98">
        <v>4330.4005500000003</v>
      </c>
      <c r="EX65" s="98">
        <v>3246801</v>
      </c>
      <c r="EY65" s="98">
        <v>3186127</v>
      </c>
      <c r="EZ65" s="98">
        <v>2906078</v>
      </c>
      <c r="FA65" s="98">
        <v>3303919</v>
      </c>
      <c r="FB65" s="98">
        <v>6517664</v>
      </c>
      <c r="FC65" s="98">
        <v>2910521</v>
      </c>
      <c r="FD65" s="98">
        <v>2931110</v>
      </c>
      <c r="FE65" s="98">
        <v>2369499</v>
      </c>
      <c r="FF65" s="98">
        <v>2615612</v>
      </c>
      <c r="FG65" s="103">
        <v>2376466</v>
      </c>
      <c r="FH65" s="76">
        <v>11.59</v>
      </c>
      <c r="FI65" s="76">
        <v>0</v>
      </c>
      <c r="FJ65" s="76">
        <v>0</v>
      </c>
      <c r="FK65" s="76">
        <v>10.494999999999999</v>
      </c>
      <c r="FL65" s="76">
        <v>190.17195000000001</v>
      </c>
      <c r="FM65" s="76">
        <v>357.30315999999999</v>
      </c>
      <c r="FN65" s="76">
        <v>0</v>
      </c>
      <c r="FO65" s="76">
        <v>0</v>
      </c>
      <c r="FP65" s="76">
        <v>0</v>
      </c>
      <c r="FQ65" s="77">
        <v>0</v>
      </c>
    </row>
    <row r="66" spans="1:173" x14ac:dyDescent="0.25">
      <c r="A66" s="96" t="s">
        <v>353</v>
      </c>
      <c r="B66" s="96">
        <v>5882</v>
      </c>
      <c r="C66" s="96"/>
      <c r="D66" s="76">
        <v>305.61680000000001</v>
      </c>
      <c r="E66" s="76">
        <v>320.5249</v>
      </c>
      <c r="F66" s="76">
        <v>426.02614999999997</v>
      </c>
      <c r="G66" s="76">
        <v>207.60373999999999</v>
      </c>
      <c r="H66" s="76">
        <v>263.9794</v>
      </c>
      <c r="I66" s="76">
        <v>235.84871000000001</v>
      </c>
      <c r="J66" s="76">
        <v>326.71202</v>
      </c>
      <c r="K66" s="76">
        <v>787.98852999999997</v>
      </c>
      <c r="L66" s="76">
        <v>490.89463000000001</v>
      </c>
      <c r="M66" s="76">
        <v>334.65082000000001</v>
      </c>
      <c r="N66" s="97">
        <v>17379.06667</v>
      </c>
      <c r="O66" s="97">
        <v>17471.684239999999</v>
      </c>
      <c r="P66" s="97">
        <v>16204.4138</v>
      </c>
      <c r="Q66" s="97">
        <v>17955.8861</v>
      </c>
      <c r="R66" s="97">
        <v>14575.53405</v>
      </c>
      <c r="S66" s="97">
        <v>13891.81431</v>
      </c>
      <c r="T66" s="97">
        <v>14895.067940000001</v>
      </c>
      <c r="U66" s="97">
        <v>13859.929340000001</v>
      </c>
      <c r="V66" s="97">
        <v>14601.81093</v>
      </c>
      <c r="W66" s="97">
        <v>15238.46369</v>
      </c>
      <c r="X66" s="98">
        <v>11256.03692</v>
      </c>
      <c r="Y66" s="98">
        <v>11214.6585</v>
      </c>
      <c r="Z66" s="98">
        <v>11212.270500000001</v>
      </c>
      <c r="AA66" s="98">
        <v>11228.405500000001</v>
      </c>
      <c r="AB66" s="98">
        <v>11227.163</v>
      </c>
      <c r="AC66" s="98">
        <v>11222.710999999999</v>
      </c>
      <c r="AD66" s="98">
        <v>11779.831099999999</v>
      </c>
      <c r="AE66" s="98">
        <v>8067.5971</v>
      </c>
      <c r="AF66" s="98">
        <v>9312.8817500000005</v>
      </c>
      <c r="AG66" s="98">
        <v>8702.3518499999991</v>
      </c>
      <c r="AH66" s="97">
        <v>16939.62167</v>
      </c>
      <c r="AI66" s="97">
        <v>17007.51024</v>
      </c>
      <c r="AJ66" s="97">
        <v>15654.371800000001</v>
      </c>
      <c r="AK66" s="97">
        <v>17589.518499999998</v>
      </c>
      <c r="AL66" s="97">
        <v>14171.098050000001</v>
      </c>
      <c r="AM66" s="97">
        <v>13567.113310000001</v>
      </c>
      <c r="AN66" s="97">
        <v>14591.917939999999</v>
      </c>
      <c r="AO66" s="97">
        <v>13062.380090000001</v>
      </c>
      <c r="AP66" s="97">
        <v>14151.743780000001</v>
      </c>
      <c r="AQ66" s="97">
        <v>14948.59469</v>
      </c>
      <c r="AR66" s="98">
        <v>936.78407000000004</v>
      </c>
      <c r="AS66" s="98">
        <v>822.96524999999997</v>
      </c>
      <c r="AT66" s="98">
        <v>1645.6103499999999</v>
      </c>
      <c r="AU66" s="98">
        <v>3062.0065800000002</v>
      </c>
      <c r="AV66" s="98">
        <v>1578.89735</v>
      </c>
      <c r="AW66" s="98">
        <v>2142.5781699999998</v>
      </c>
      <c r="AX66" s="98">
        <v>913.84711000000004</v>
      </c>
      <c r="AY66" s="98">
        <v>1023.4258</v>
      </c>
      <c r="AZ66" s="98">
        <v>1857.80402</v>
      </c>
      <c r="BA66" s="98">
        <v>1159.8461</v>
      </c>
      <c r="BB66" s="76">
        <v>932.77390000000003</v>
      </c>
      <c r="BC66" s="76">
        <v>822.96524999999997</v>
      </c>
      <c r="BD66" s="76">
        <v>1634.0903499999999</v>
      </c>
      <c r="BE66" s="76">
        <v>3051.2475300000001</v>
      </c>
      <c r="BF66" s="76">
        <v>1552.8983499999999</v>
      </c>
      <c r="BG66" s="76">
        <v>2135.6355699999999</v>
      </c>
      <c r="BH66" s="76">
        <v>371.52370999999999</v>
      </c>
      <c r="BI66" s="76">
        <v>642.35254999999995</v>
      </c>
      <c r="BJ66" s="76">
        <v>1812.80402</v>
      </c>
      <c r="BK66" s="76">
        <v>860.60199999999998</v>
      </c>
      <c r="BL66" s="76">
        <v>17876.405739999998</v>
      </c>
      <c r="BM66" s="76">
        <v>17830.475490000001</v>
      </c>
      <c r="BN66" s="76">
        <v>17299.98215</v>
      </c>
      <c r="BO66" s="76">
        <v>20651.525079999999</v>
      </c>
      <c r="BP66" s="76">
        <v>15749.9954</v>
      </c>
      <c r="BQ66" s="76">
        <v>15709.69148</v>
      </c>
      <c r="BR66" s="76">
        <v>15505.76505</v>
      </c>
      <c r="BS66" s="76">
        <v>14085.80589</v>
      </c>
      <c r="BT66" s="76">
        <v>16009.5478</v>
      </c>
      <c r="BU66" s="76">
        <v>16108.440790000001</v>
      </c>
      <c r="BV66" s="98">
        <v>14126.95205</v>
      </c>
      <c r="BW66" s="98">
        <v>12575.3701</v>
      </c>
      <c r="BX66" s="98">
        <v>12437.442880000001</v>
      </c>
      <c r="BY66" s="98">
        <v>13599.830910000001</v>
      </c>
      <c r="BZ66" s="98">
        <v>13144.83093</v>
      </c>
      <c r="CA66" s="98">
        <v>12698.29709</v>
      </c>
      <c r="CB66" s="98">
        <v>13130.733840000001</v>
      </c>
      <c r="CC66" s="98">
        <v>9641.0342199999996</v>
      </c>
      <c r="CD66" s="98">
        <v>12868.17304</v>
      </c>
      <c r="CE66" s="98">
        <v>10545.12074</v>
      </c>
      <c r="CF66" s="76">
        <v>-3887.2287799999999</v>
      </c>
      <c r="CG66" s="76">
        <v>-821.57339000000104</v>
      </c>
      <c r="CH66" s="76">
        <v>-1343.83095</v>
      </c>
      <c r="CI66" s="76">
        <v>-1260.3082099999999</v>
      </c>
      <c r="CJ66" s="76">
        <v>-2087.3560600000001</v>
      </c>
      <c r="CK66" s="76">
        <v>-3600.5963200000001</v>
      </c>
      <c r="CL66" s="76">
        <v>-409.534099999999</v>
      </c>
      <c r="CM66" s="76">
        <v>-1724.8690099999999</v>
      </c>
      <c r="CN66" s="76">
        <v>-2748.7726299999999</v>
      </c>
      <c r="CO66" s="76">
        <v>1218.5241799999999</v>
      </c>
      <c r="CP66" s="76">
        <v>-2243.3616499999998</v>
      </c>
      <c r="CQ66" s="76">
        <v>1184.26973</v>
      </c>
      <c r="CR66" s="76">
        <v>1650.7633699999999</v>
      </c>
      <c r="CS66" s="76">
        <v>1910.5459699999999</v>
      </c>
      <c r="CT66" s="76">
        <v>485.97424999999998</v>
      </c>
      <c r="CU66" s="76">
        <v>479.78575000000001</v>
      </c>
      <c r="CV66" s="76">
        <v>901.88599999999997</v>
      </c>
      <c r="CW66" s="76">
        <v>-262.67138</v>
      </c>
      <c r="CX66" s="76">
        <v>1482.90833</v>
      </c>
      <c r="CY66" s="76">
        <v>1040.0040899999999</v>
      </c>
      <c r="CZ66" s="98">
        <v>3192</v>
      </c>
      <c r="DA66" s="98">
        <v>3078</v>
      </c>
      <c r="DB66" s="98">
        <v>3093</v>
      </c>
      <c r="DC66" s="98">
        <v>3032</v>
      </c>
      <c r="DD66" s="98">
        <v>2941</v>
      </c>
      <c r="DE66" s="98">
        <v>2921</v>
      </c>
      <c r="DF66" s="98">
        <v>2916</v>
      </c>
      <c r="DG66" s="98">
        <v>2889</v>
      </c>
      <c r="DH66" s="98">
        <v>2835</v>
      </c>
      <c r="DI66" s="98">
        <v>2818</v>
      </c>
      <c r="DJ66" s="76">
        <v>-3393.8998799999999</v>
      </c>
      <c r="DK66" s="76">
        <v>-462.78214000000003</v>
      </c>
      <c r="DL66" s="76">
        <v>-259.7826</v>
      </c>
      <c r="DM66" s="76">
        <v>1424.5717199999999</v>
      </c>
      <c r="DN66" s="76">
        <v>-938.89371000000006</v>
      </c>
      <c r="DO66" s="76">
        <v>-1789.66175</v>
      </c>
      <c r="DP66" s="76">
        <v>-341.16039000000001</v>
      </c>
      <c r="DQ66" s="76">
        <v>-1880.0657100000001</v>
      </c>
      <c r="DR66" s="76">
        <v>-1386.03576</v>
      </c>
      <c r="DS66" s="76">
        <v>1789.2571800000001</v>
      </c>
      <c r="DT66" s="76">
        <v>-133.82820000000001</v>
      </c>
      <c r="DU66" s="76">
        <v>-143.6491</v>
      </c>
      <c r="DV66" s="76">
        <v>-124.01585</v>
      </c>
      <c r="DW66" s="76">
        <v>-158.76426000000001</v>
      </c>
      <c r="DX66" s="76">
        <v>-140.45660000000001</v>
      </c>
      <c r="DY66" s="76">
        <v>-88.852289999999996</v>
      </c>
      <c r="DZ66" s="76">
        <v>23.56202</v>
      </c>
      <c r="EA66" s="76">
        <v>-9.5604700000000005</v>
      </c>
      <c r="EB66" s="76">
        <v>40.827629999999999</v>
      </c>
      <c r="EC66" s="76">
        <v>44.781820000000003</v>
      </c>
      <c r="ED66" s="76">
        <v>4326.6737800000001</v>
      </c>
      <c r="EE66" s="76">
        <v>1285.74739</v>
      </c>
      <c r="EF66" s="76">
        <v>1893.8729499999999</v>
      </c>
      <c r="EG66" s="76">
        <v>1626.67581</v>
      </c>
      <c r="EH66" s="76">
        <v>2491.7920600000002</v>
      </c>
      <c r="EI66" s="76">
        <v>3925.2973200000001</v>
      </c>
      <c r="EJ66" s="76">
        <v>712.68409999999994</v>
      </c>
      <c r="EK66" s="76">
        <v>2522.4182599999999</v>
      </c>
      <c r="EL66" s="76">
        <v>3198.8397799999998</v>
      </c>
      <c r="EM66" s="76">
        <v>-928.65517999999997</v>
      </c>
      <c r="EN66" s="98">
        <v>16370.313700000001</v>
      </c>
      <c r="EO66" s="98">
        <v>11391.10037</v>
      </c>
      <c r="EP66" s="98">
        <v>10786.67951</v>
      </c>
      <c r="EQ66" s="98">
        <v>11689.28494</v>
      </c>
      <c r="ER66" s="98">
        <v>12658.856680000001</v>
      </c>
      <c r="ES66" s="98">
        <v>12218.511339999999</v>
      </c>
      <c r="ET66" s="98">
        <v>12228.84784</v>
      </c>
      <c r="EU66" s="98">
        <v>9903.7055999999993</v>
      </c>
      <c r="EV66" s="98">
        <v>11385.264709999999</v>
      </c>
      <c r="EW66" s="98">
        <v>9505.1166499999999</v>
      </c>
      <c r="EX66" s="98">
        <v>21266295</v>
      </c>
      <c r="EY66" s="98">
        <v>18293258</v>
      </c>
      <c r="EZ66" s="98">
        <v>17548245</v>
      </c>
      <c r="FA66" s="98">
        <v>19216194</v>
      </c>
      <c r="FB66" s="98">
        <v>16662890</v>
      </c>
      <c r="FC66" s="98">
        <v>17492411</v>
      </c>
      <c r="FD66" s="98">
        <v>15304602</v>
      </c>
      <c r="FE66" s="98">
        <v>15584798</v>
      </c>
      <c r="FF66" s="98">
        <v>17350584</v>
      </c>
      <c r="FG66" s="103">
        <v>14019940</v>
      </c>
      <c r="FH66" s="76">
        <v>4.0101699999999996</v>
      </c>
      <c r="FI66" s="76">
        <v>0</v>
      </c>
      <c r="FJ66" s="76">
        <v>11.52</v>
      </c>
      <c r="FK66" s="76">
        <v>10.75905</v>
      </c>
      <c r="FL66" s="76">
        <v>25.998999999999999</v>
      </c>
      <c r="FM66" s="76">
        <v>6.9425999999999997</v>
      </c>
      <c r="FN66" s="76">
        <v>542.32339999999999</v>
      </c>
      <c r="FO66" s="76">
        <v>381.07324999999997</v>
      </c>
      <c r="FP66" s="76">
        <v>45</v>
      </c>
      <c r="FQ66" s="77">
        <v>299.2441</v>
      </c>
    </row>
    <row r="67" spans="1:173" x14ac:dyDescent="0.25">
      <c r="A67" s="96" t="s">
        <v>352</v>
      </c>
      <c r="B67" s="96">
        <v>5841</v>
      </c>
      <c r="C67" s="96"/>
      <c r="D67" s="76">
        <v>2118.1154900000001</v>
      </c>
      <c r="E67" s="76">
        <v>2157.3501099999999</v>
      </c>
      <c r="F67" s="76">
        <v>2151.5716299999999</v>
      </c>
      <c r="G67" s="76">
        <v>1864.0458699999999</v>
      </c>
      <c r="H67" s="76">
        <v>1768.0529200000001</v>
      </c>
      <c r="I67" s="76">
        <v>1888.9868100000001</v>
      </c>
      <c r="J67" s="76">
        <v>2013.2935</v>
      </c>
      <c r="K67" s="76">
        <v>2067.7619800000002</v>
      </c>
      <c r="L67" s="76">
        <v>2001.7788700000001</v>
      </c>
      <c r="M67" s="76">
        <v>2193.3798299999999</v>
      </c>
      <c r="N67" s="97">
        <v>22719.918129999998</v>
      </c>
      <c r="O67" s="97">
        <v>21235.82978</v>
      </c>
      <c r="P67" s="97">
        <v>21041.193940000001</v>
      </c>
      <c r="Q67" s="97">
        <v>21780.466789999999</v>
      </c>
      <c r="R67" s="97">
        <v>20772.05401</v>
      </c>
      <c r="S67" s="97">
        <v>20612.801459999999</v>
      </c>
      <c r="T67" s="97">
        <v>20200.87991</v>
      </c>
      <c r="U67" s="97">
        <v>19829.316050000001</v>
      </c>
      <c r="V67" s="97">
        <v>19438.642589999999</v>
      </c>
      <c r="W67" s="97">
        <v>21123.592720000001</v>
      </c>
      <c r="X67" s="98">
        <v>32221.948680000001</v>
      </c>
      <c r="Y67" s="98">
        <v>34702.903680000003</v>
      </c>
      <c r="Z67" s="98">
        <v>37003.883679999999</v>
      </c>
      <c r="AA67" s="98">
        <v>36883.593679999998</v>
      </c>
      <c r="AB67" s="98">
        <v>38387.74368</v>
      </c>
      <c r="AC67" s="98">
        <v>37899.786379999998</v>
      </c>
      <c r="AD67" s="98">
        <v>37953.933080000003</v>
      </c>
      <c r="AE67" s="98">
        <v>37982.153359999997</v>
      </c>
      <c r="AF67" s="98">
        <v>35730.316429999999</v>
      </c>
      <c r="AG67" s="98">
        <v>34064.88508</v>
      </c>
      <c r="AH67" s="97">
        <v>20819.21343</v>
      </c>
      <c r="AI67" s="97">
        <v>19272.537980000001</v>
      </c>
      <c r="AJ67" s="97">
        <v>19230.712650000001</v>
      </c>
      <c r="AK67" s="97">
        <v>20210.809539999998</v>
      </c>
      <c r="AL67" s="97">
        <v>19339.621009999999</v>
      </c>
      <c r="AM67" s="97">
        <v>19122.190559999999</v>
      </c>
      <c r="AN67" s="97">
        <v>18653.121159999999</v>
      </c>
      <c r="AO67" s="97">
        <v>18358.084490000001</v>
      </c>
      <c r="AP67" s="97">
        <v>18069.119890000002</v>
      </c>
      <c r="AQ67" s="97">
        <v>19639.271720000001</v>
      </c>
      <c r="AR67" s="98">
        <v>4903.9010500000004</v>
      </c>
      <c r="AS67" s="98">
        <v>3611.3263000000002</v>
      </c>
      <c r="AT67" s="98">
        <v>3759.0629100000001</v>
      </c>
      <c r="AU67" s="98">
        <v>4808.8179</v>
      </c>
      <c r="AV67" s="98">
        <v>3997.1523499999998</v>
      </c>
      <c r="AW67" s="98">
        <v>3582.78755</v>
      </c>
      <c r="AX67" s="98">
        <v>9388.5713699999997</v>
      </c>
      <c r="AY67" s="98">
        <v>8040.5627100000002</v>
      </c>
      <c r="AZ67" s="98">
        <v>4543.13285</v>
      </c>
      <c r="BA67" s="98">
        <v>3279.1049600000001</v>
      </c>
      <c r="BB67" s="76">
        <v>3435.8208300000001</v>
      </c>
      <c r="BC67" s="76">
        <v>1713.3562199999999</v>
      </c>
      <c r="BD67" s="76">
        <v>3415.84971</v>
      </c>
      <c r="BE67" s="76">
        <v>3539.5753</v>
      </c>
      <c r="BF67" s="76">
        <v>3003.3986</v>
      </c>
      <c r="BG67" s="76">
        <v>2385.2303499999998</v>
      </c>
      <c r="BH67" s="76">
        <v>3083.88922</v>
      </c>
      <c r="BI67" s="76">
        <v>5693.0783499999998</v>
      </c>
      <c r="BJ67" s="76">
        <v>3324.6629499999999</v>
      </c>
      <c r="BK67" s="76">
        <v>1662.1009100000001</v>
      </c>
      <c r="BL67" s="76">
        <v>25723.11448</v>
      </c>
      <c r="BM67" s="76">
        <v>22883.864280000002</v>
      </c>
      <c r="BN67" s="76">
        <v>22989.775559999998</v>
      </c>
      <c r="BO67" s="76">
        <v>25019.62744</v>
      </c>
      <c r="BP67" s="76">
        <v>23336.773359999999</v>
      </c>
      <c r="BQ67" s="76">
        <v>22704.97811</v>
      </c>
      <c r="BR67" s="76">
        <v>28041.69253</v>
      </c>
      <c r="BS67" s="76">
        <v>26398.647199999999</v>
      </c>
      <c r="BT67" s="76">
        <v>22612.25274</v>
      </c>
      <c r="BU67" s="76">
        <v>22918.376680000001</v>
      </c>
      <c r="BV67" s="98">
        <v>33858.813179999997</v>
      </c>
      <c r="BW67" s="98">
        <v>38185.642780000002</v>
      </c>
      <c r="BX67" s="98">
        <v>39599.827830000002</v>
      </c>
      <c r="BY67" s="98">
        <v>39493.183510000003</v>
      </c>
      <c r="BZ67" s="98">
        <v>41085.924379999997</v>
      </c>
      <c r="CA67" s="98">
        <v>40875.058879999997</v>
      </c>
      <c r="CB67" s="98">
        <v>40846.370269999999</v>
      </c>
      <c r="CC67" s="98">
        <v>40131.77246</v>
      </c>
      <c r="CD67" s="98">
        <v>38626.343260000001</v>
      </c>
      <c r="CE67" s="98">
        <v>36142.220200000003</v>
      </c>
      <c r="CF67" s="76">
        <v>-3737.8566700000001</v>
      </c>
      <c r="CG67" s="76">
        <v>-2500.5429600000002</v>
      </c>
      <c r="CH67" s="76">
        <v>-863.26525000000004</v>
      </c>
      <c r="CI67" s="76">
        <v>-466.507830000002</v>
      </c>
      <c r="CJ67" s="76">
        <v>-1049.8852099999999</v>
      </c>
      <c r="CK67" s="76">
        <v>-896.36865999999998</v>
      </c>
      <c r="CL67" s="76">
        <v>42.135999999998603</v>
      </c>
      <c r="CM67" s="76">
        <v>-513.92922999999803</v>
      </c>
      <c r="CN67" s="76">
        <v>-700.20916000000204</v>
      </c>
      <c r="CO67" s="76">
        <v>439.05609000000197</v>
      </c>
      <c r="CP67" s="76">
        <v>22920.583439999999</v>
      </c>
      <c r="CQ67" s="76">
        <v>25123.323980000001</v>
      </c>
      <c r="CR67" s="76">
        <v>27873.802520000001</v>
      </c>
      <c r="CS67" s="76">
        <v>27131.699349999999</v>
      </c>
      <c r="CT67" s="76">
        <v>25628.289130000001</v>
      </c>
      <c r="CU67" s="76">
        <v>25107.208739999998</v>
      </c>
      <c r="CV67" s="76">
        <v>25108.95795</v>
      </c>
      <c r="CW67" s="76">
        <v>23530.691480000001</v>
      </c>
      <c r="CX67" s="76">
        <v>19822.77392</v>
      </c>
      <c r="CY67" s="76">
        <v>18567.842830000001</v>
      </c>
      <c r="CZ67" s="98">
        <v>3568</v>
      </c>
      <c r="DA67" s="98">
        <v>3549</v>
      </c>
      <c r="DB67" s="98">
        <v>3494</v>
      </c>
      <c r="DC67" s="98">
        <v>3468</v>
      </c>
      <c r="DD67" s="98">
        <v>3460</v>
      </c>
      <c r="DE67" s="98">
        <v>3433</v>
      </c>
      <c r="DF67" s="98">
        <v>3477</v>
      </c>
      <c r="DG67" s="98">
        <v>3408</v>
      </c>
      <c r="DH67" s="98">
        <v>3440</v>
      </c>
      <c r="DI67" s="98">
        <v>3320</v>
      </c>
      <c r="DJ67" s="76">
        <v>-2202.7405399999998</v>
      </c>
      <c r="DK67" s="76">
        <v>-2750.4785400000001</v>
      </c>
      <c r="DL67" s="76">
        <v>742.10316999999998</v>
      </c>
      <c r="DM67" s="76">
        <v>1503.41022</v>
      </c>
      <c r="DN67" s="76">
        <v>521.08038999999997</v>
      </c>
      <c r="DO67" s="76">
        <v>-1.7492099999999999</v>
      </c>
      <c r="DP67" s="76">
        <v>1578.26647</v>
      </c>
      <c r="DQ67" s="76">
        <v>3707.9175599999999</v>
      </c>
      <c r="DR67" s="76">
        <v>1254.93109</v>
      </c>
      <c r="DS67" s="76">
        <v>616.83600000000001</v>
      </c>
      <c r="DT67" s="76">
        <v>217.41049000000001</v>
      </c>
      <c r="DU67" s="76">
        <v>194.05811</v>
      </c>
      <c r="DV67" s="76">
        <v>341.09062999999998</v>
      </c>
      <c r="DW67" s="76">
        <v>294.38887</v>
      </c>
      <c r="DX67" s="76">
        <v>335.61991999999998</v>
      </c>
      <c r="DY67" s="76">
        <v>398.37581</v>
      </c>
      <c r="DZ67" s="76">
        <v>465.53449999999998</v>
      </c>
      <c r="EA67" s="76">
        <v>596.52998000000002</v>
      </c>
      <c r="EB67" s="76">
        <v>632.25586999999996</v>
      </c>
      <c r="EC67" s="76">
        <v>709.05882999999994</v>
      </c>
      <c r="ED67" s="76">
        <v>5638.5613700000004</v>
      </c>
      <c r="EE67" s="76">
        <v>4463.8347599999997</v>
      </c>
      <c r="EF67" s="76">
        <v>2673.7465400000001</v>
      </c>
      <c r="EG67" s="76">
        <v>2036.16508</v>
      </c>
      <c r="EH67" s="76">
        <v>2482.3182099999999</v>
      </c>
      <c r="EI67" s="76">
        <v>2386.9795600000002</v>
      </c>
      <c r="EJ67" s="76">
        <v>1505.62275</v>
      </c>
      <c r="EK67" s="76">
        <v>1985.1607899999999</v>
      </c>
      <c r="EL67" s="76">
        <v>2069.7318599999999</v>
      </c>
      <c r="EM67" s="76">
        <v>1045.2649100000001</v>
      </c>
      <c r="EN67" s="98">
        <v>10938.229740000001</v>
      </c>
      <c r="EO67" s="98">
        <v>13062.318799999999</v>
      </c>
      <c r="EP67" s="98">
        <v>11726.025310000001</v>
      </c>
      <c r="EQ67" s="98">
        <v>12361.48416</v>
      </c>
      <c r="ER67" s="98">
        <v>15457.635249999999</v>
      </c>
      <c r="ES67" s="98">
        <v>15767.85014</v>
      </c>
      <c r="ET67" s="98">
        <v>15737.412319999999</v>
      </c>
      <c r="EU67" s="98">
        <v>16601.080979999999</v>
      </c>
      <c r="EV67" s="98">
        <v>18803.569339999998</v>
      </c>
      <c r="EW67" s="98">
        <v>17574.377369999998</v>
      </c>
      <c r="EX67" s="98">
        <v>26457775</v>
      </c>
      <c r="EY67" s="98">
        <v>23736373</v>
      </c>
      <c r="EZ67" s="98">
        <v>21904459</v>
      </c>
      <c r="FA67" s="98">
        <v>22246975</v>
      </c>
      <c r="FB67" s="98">
        <v>21821939</v>
      </c>
      <c r="FC67" s="98">
        <v>21509170</v>
      </c>
      <c r="FD67" s="98">
        <v>20158744</v>
      </c>
      <c r="FE67" s="98">
        <v>20343245</v>
      </c>
      <c r="FF67" s="98">
        <v>20138852</v>
      </c>
      <c r="FG67" s="103">
        <v>20684537</v>
      </c>
      <c r="FH67" s="76">
        <v>1468.0802200000001</v>
      </c>
      <c r="FI67" s="76">
        <v>1897.9700800000001</v>
      </c>
      <c r="FJ67" s="76">
        <v>343.21319999999997</v>
      </c>
      <c r="FK67" s="76">
        <v>1269.2426</v>
      </c>
      <c r="FL67" s="76">
        <v>993.75374999999997</v>
      </c>
      <c r="FM67" s="76">
        <v>1197.5572</v>
      </c>
      <c r="FN67" s="76">
        <v>6304.6821499999996</v>
      </c>
      <c r="FO67" s="76">
        <v>2347.4843599999999</v>
      </c>
      <c r="FP67" s="76">
        <v>1218.4699000000001</v>
      </c>
      <c r="FQ67" s="77">
        <v>1617.00405</v>
      </c>
    </row>
    <row r="68" spans="1:173" x14ac:dyDescent="0.25">
      <c r="A68" s="96" t="s">
        <v>351</v>
      </c>
      <c r="B68" s="96">
        <v>5707</v>
      </c>
      <c r="C68" s="96"/>
      <c r="D68" s="76">
        <v>455.07440000000003</v>
      </c>
      <c r="E68" s="76">
        <v>269.27487000000002</v>
      </c>
      <c r="F68" s="76">
        <v>358.80238000000003</v>
      </c>
      <c r="G68" s="76">
        <v>396.03178000000003</v>
      </c>
      <c r="H68" s="76">
        <v>449.02494000000002</v>
      </c>
      <c r="I68" s="76">
        <v>172.33430000000001</v>
      </c>
      <c r="J68" s="76">
        <v>162.76114999999999</v>
      </c>
      <c r="K68" s="76">
        <v>338.31020000000001</v>
      </c>
      <c r="L68" s="76">
        <v>763.93059000000005</v>
      </c>
      <c r="M68" s="76">
        <v>166.66202000000001</v>
      </c>
      <c r="N68" s="97">
        <v>8237.0854999999992</v>
      </c>
      <c r="O68" s="97">
        <v>8121.7660500000002</v>
      </c>
      <c r="P68" s="97">
        <v>7712.1036899999999</v>
      </c>
      <c r="Q68" s="97">
        <v>7761.81466</v>
      </c>
      <c r="R68" s="97">
        <v>7742.8951999999999</v>
      </c>
      <c r="S68" s="97">
        <v>7601.4834000000001</v>
      </c>
      <c r="T68" s="97">
        <v>8321.3574100000005</v>
      </c>
      <c r="U68" s="97">
        <v>8096.8500199999999</v>
      </c>
      <c r="V68" s="97">
        <v>7861.7369600000002</v>
      </c>
      <c r="W68" s="97">
        <v>7261.7060700000002</v>
      </c>
      <c r="X68" s="98">
        <v>2090</v>
      </c>
      <c r="Y68" s="98">
        <v>3340</v>
      </c>
      <c r="Z68" s="98">
        <v>3740</v>
      </c>
      <c r="AA68" s="98">
        <v>5140</v>
      </c>
      <c r="AB68" s="98">
        <v>5540</v>
      </c>
      <c r="AC68" s="98">
        <v>2940</v>
      </c>
      <c r="AD68" s="98">
        <v>1400</v>
      </c>
      <c r="AE68" s="98">
        <v>0</v>
      </c>
      <c r="AF68" s="98">
        <v>0</v>
      </c>
      <c r="AG68" s="98">
        <v>0</v>
      </c>
      <c r="AH68" s="97">
        <v>7738.7810499999996</v>
      </c>
      <c r="AI68" s="97">
        <v>7835.7660500000002</v>
      </c>
      <c r="AJ68" s="97">
        <v>7317.97894</v>
      </c>
      <c r="AK68" s="97">
        <v>7347.7863699999998</v>
      </c>
      <c r="AL68" s="97">
        <v>7274.62601</v>
      </c>
      <c r="AM68" s="97">
        <v>7410.8714399999999</v>
      </c>
      <c r="AN68" s="97">
        <v>8115.3574099999996</v>
      </c>
      <c r="AO68" s="97">
        <v>7727.1044700000002</v>
      </c>
      <c r="AP68" s="97">
        <v>7097.3980000000001</v>
      </c>
      <c r="AQ68" s="97">
        <v>7071.8813700000001</v>
      </c>
      <c r="AR68" s="98">
        <v>252.83105</v>
      </c>
      <c r="AS68" s="98">
        <v>52.677050000000001</v>
      </c>
      <c r="AT68" s="98">
        <v>129.07415</v>
      </c>
      <c r="AU68" s="98">
        <v>217.46115</v>
      </c>
      <c r="AV68" s="98">
        <v>561.73108999999999</v>
      </c>
      <c r="AW68" s="98">
        <v>2120.0970699999998</v>
      </c>
      <c r="AX68" s="98">
        <v>1702.9038499999999</v>
      </c>
      <c r="AY68" s="98">
        <v>1498.66632</v>
      </c>
      <c r="AZ68" s="98">
        <v>251.37495000000001</v>
      </c>
      <c r="BA68" s="98">
        <v>517.56470999999999</v>
      </c>
      <c r="BB68" s="76">
        <v>252.83105</v>
      </c>
      <c r="BC68" s="76">
        <v>52.677050000000001</v>
      </c>
      <c r="BD68" s="76">
        <v>129.07415</v>
      </c>
      <c r="BE68" s="76">
        <v>-273.89625000000001</v>
      </c>
      <c r="BF68" s="76">
        <v>561.73108999999999</v>
      </c>
      <c r="BG68" s="76">
        <v>2077.9542200000001</v>
      </c>
      <c r="BH68" s="76">
        <v>1682.47425</v>
      </c>
      <c r="BI68" s="76">
        <v>1465.49927</v>
      </c>
      <c r="BJ68" s="76">
        <v>251.37495000000001</v>
      </c>
      <c r="BK68" s="76">
        <v>517.56470999999999</v>
      </c>
      <c r="BL68" s="76">
        <v>7991.6121000000003</v>
      </c>
      <c r="BM68" s="76">
        <v>7888.4431000000004</v>
      </c>
      <c r="BN68" s="76">
        <v>7447.0530900000003</v>
      </c>
      <c r="BO68" s="76">
        <v>7565.2475199999999</v>
      </c>
      <c r="BP68" s="76">
        <v>7836.3571000000002</v>
      </c>
      <c r="BQ68" s="76">
        <v>9530.9685100000006</v>
      </c>
      <c r="BR68" s="76">
        <v>9818.2612599999993</v>
      </c>
      <c r="BS68" s="76">
        <v>9225.7707900000005</v>
      </c>
      <c r="BT68" s="76">
        <v>7348.7729499999996</v>
      </c>
      <c r="BU68" s="76">
        <v>7589.4460799999997</v>
      </c>
      <c r="BV68" s="98">
        <v>2547.9459299999999</v>
      </c>
      <c r="BW68" s="98">
        <v>4638.2271199999996</v>
      </c>
      <c r="BX68" s="98">
        <v>4062.8679499999998</v>
      </c>
      <c r="BY68" s="98">
        <v>5552.2475599999998</v>
      </c>
      <c r="BZ68" s="98">
        <v>5932.2678100000003</v>
      </c>
      <c r="CA68" s="98">
        <v>4151.6717399999998</v>
      </c>
      <c r="CB68" s="98">
        <v>2398.9977399999998</v>
      </c>
      <c r="CC68" s="98">
        <v>879.15250000000003</v>
      </c>
      <c r="CD68" s="98">
        <v>696.20668999999998</v>
      </c>
      <c r="CE68" s="98">
        <v>667.53218000000004</v>
      </c>
      <c r="CF68" s="76">
        <v>-38.691300000000403</v>
      </c>
      <c r="CG68" s="76">
        <v>-449.45098000000002</v>
      </c>
      <c r="CH68" s="76">
        <v>12.386569999999701</v>
      </c>
      <c r="CI68" s="76">
        <v>-43.364629999999998</v>
      </c>
      <c r="CJ68" s="76">
        <v>131.22549000000001</v>
      </c>
      <c r="CK68" s="76">
        <v>-209.33487</v>
      </c>
      <c r="CL68" s="76">
        <v>-530.16272000000004</v>
      </c>
      <c r="CM68" s="76">
        <v>240.61689999999999</v>
      </c>
      <c r="CN68" s="76">
        <v>-2008.1441299999999</v>
      </c>
      <c r="CO68" s="76">
        <v>-463.23656999999997</v>
      </c>
      <c r="CP68" s="76">
        <v>-4734.7279200000003</v>
      </c>
      <c r="CQ68" s="76">
        <v>-4450.56322</v>
      </c>
      <c r="CR68" s="76">
        <v>-3767.7892900000002</v>
      </c>
      <c r="CS68" s="76">
        <v>-3515.1252599999998</v>
      </c>
      <c r="CT68" s="76">
        <v>-2783.8360899999998</v>
      </c>
      <c r="CU68" s="76">
        <v>-3008.5234799999998</v>
      </c>
      <c r="CV68" s="76">
        <v>-4686.5308699999996</v>
      </c>
      <c r="CW68" s="76">
        <v>-5632.8424000000005</v>
      </c>
      <c r="CX68" s="76">
        <v>-6779.1610199999996</v>
      </c>
      <c r="CY68" s="76">
        <v>-4258.0528800000002</v>
      </c>
      <c r="CZ68" s="98">
        <v>1314</v>
      </c>
      <c r="DA68" s="98">
        <v>1330</v>
      </c>
      <c r="DB68" s="98">
        <v>1329</v>
      </c>
      <c r="DC68" s="98">
        <v>1357</v>
      </c>
      <c r="DD68" s="98">
        <v>1281</v>
      </c>
      <c r="DE68" s="98">
        <v>1290</v>
      </c>
      <c r="DF68" s="98">
        <v>1153</v>
      </c>
      <c r="DG68" s="98">
        <v>1155</v>
      </c>
      <c r="DH68" s="98">
        <v>1125</v>
      </c>
      <c r="DI68" s="98">
        <v>1077</v>
      </c>
      <c r="DJ68" s="76">
        <v>-284.16469999999998</v>
      </c>
      <c r="DK68" s="76">
        <v>-682.77392999999995</v>
      </c>
      <c r="DL68" s="76">
        <v>-252.66403</v>
      </c>
      <c r="DM68" s="76">
        <v>-731.28917000000001</v>
      </c>
      <c r="DN68" s="76">
        <v>224.68738999999999</v>
      </c>
      <c r="DO68" s="76">
        <v>1678.00739</v>
      </c>
      <c r="DP68" s="76">
        <v>946.31152999999995</v>
      </c>
      <c r="DQ68" s="76">
        <v>1336.3706199999999</v>
      </c>
      <c r="DR68" s="76">
        <v>-2521.1081399999998</v>
      </c>
      <c r="DS68" s="76">
        <v>-135.49655999999999</v>
      </c>
      <c r="DT68" s="76">
        <v>-43.229599999999998</v>
      </c>
      <c r="DU68" s="76">
        <v>-16.72513</v>
      </c>
      <c r="DV68" s="76">
        <v>-35.322620000000001</v>
      </c>
      <c r="DW68" s="76">
        <v>-17.996220000000001</v>
      </c>
      <c r="DX68" s="76">
        <v>-19.244060000000001</v>
      </c>
      <c r="DY68" s="76">
        <v>-18.277699999999999</v>
      </c>
      <c r="DZ68" s="76">
        <v>-43.238849999999999</v>
      </c>
      <c r="EA68" s="76">
        <v>-31.4358</v>
      </c>
      <c r="EB68" s="76">
        <v>-0.40841</v>
      </c>
      <c r="EC68" s="76">
        <v>-23.162980000000001</v>
      </c>
      <c r="ED68" s="76">
        <v>536.99575000000004</v>
      </c>
      <c r="EE68" s="76">
        <v>735.45097999999996</v>
      </c>
      <c r="EF68" s="76">
        <v>381.73818</v>
      </c>
      <c r="EG68" s="76">
        <v>457.39292</v>
      </c>
      <c r="EH68" s="76">
        <v>337.0437</v>
      </c>
      <c r="EI68" s="76">
        <v>399.94682999999998</v>
      </c>
      <c r="EJ68" s="76">
        <v>736.16272000000095</v>
      </c>
      <c r="EK68" s="76">
        <v>129.12864999999999</v>
      </c>
      <c r="EL68" s="76">
        <v>2772.4830900000002</v>
      </c>
      <c r="EM68" s="76">
        <v>653.06127000000004</v>
      </c>
      <c r="EN68" s="98">
        <v>7282.6738500000001</v>
      </c>
      <c r="EO68" s="98">
        <v>9088.7903399999996</v>
      </c>
      <c r="EP68" s="98">
        <v>7830.6572399999995</v>
      </c>
      <c r="EQ68" s="98">
        <v>9067.3728200000005</v>
      </c>
      <c r="ER68" s="98">
        <v>8716.1039000000001</v>
      </c>
      <c r="ES68" s="98">
        <v>7160.1952199999996</v>
      </c>
      <c r="ET68" s="98">
        <v>7085.5286100000003</v>
      </c>
      <c r="EU68" s="98">
        <v>6511.9948999999997</v>
      </c>
      <c r="EV68" s="98">
        <v>7475.3677100000004</v>
      </c>
      <c r="EW68" s="98">
        <v>4925.5850600000003</v>
      </c>
      <c r="EX68" s="98">
        <v>8275777</v>
      </c>
      <c r="EY68" s="98">
        <v>8571217</v>
      </c>
      <c r="EZ68" s="98">
        <v>7699717</v>
      </c>
      <c r="FA68" s="98">
        <v>7805179</v>
      </c>
      <c r="FB68" s="98">
        <v>7611670</v>
      </c>
      <c r="FC68" s="98">
        <v>7810818</v>
      </c>
      <c r="FD68" s="98">
        <v>8851520</v>
      </c>
      <c r="FE68" s="98">
        <v>7856233</v>
      </c>
      <c r="FF68" s="98">
        <v>9869881</v>
      </c>
      <c r="FG68" s="103">
        <v>7724943</v>
      </c>
      <c r="FH68" s="76">
        <v>0</v>
      </c>
      <c r="FI68" s="76">
        <v>0</v>
      </c>
      <c r="FJ68" s="76">
        <v>0</v>
      </c>
      <c r="FK68" s="76">
        <v>491.35739999999998</v>
      </c>
      <c r="FL68" s="76">
        <v>0</v>
      </c>
      <c r="FM68" s="76">
        <v>42.142850000000003</v>
      </c>
      <c r="FN68" s="76">
        <v>20.429600000000001</v>
      </c>
      <c r="FO68" s="76">
        <v>33.167050000000003</v>
      </c>
      <c r="FP68" s="76">
        <v>0</v>
      </c>
      <c r="FQ68" s="77">
        <v>0</v>
      </c>
    </row>
    <row r="69" spans="1:173" x14ac:dyDescent="0.25">
      <c r="A69" s="96" t="s">
        <v>350</v>
      </c>
      <c r="B69" s="96">
        <v>5708</v>
      </c>
      <c r="C69" s="96"/>
      <c r="D69" s="76">
        <v>213.89277000000001</v>
      </c>
      <c r="E69" s="76">
        <v>245.41126</v>
      </c>
      <c r="F69" s="76">
        <v>264.38833</v>
      </c>
      <c r="G69" s="76">
        <v>270.04671999999999</v>
      </c>
      <c r="H69" s="76">
        <v>178.84465</v>
      </c>
      <c r="I69" s="76">
        <v>104.52063</v>
      </c>
      <c r="J69" s="76">
        <v>148.43705</v>
      </c>
      <c r="K69" s="76">
        <v>339.05912000000001</v>
      </c>
      <c r="L69" s="76">
        <v>109.38309</v>
      </c>
      <c r="M69" s="76">
        <v>52.439329999999998</v>
      </c>
      <c r="N69" s="97">
        <v>5765.0788599999996</v>
      </c>
      <c r="O69" s="97">
        <v>5673.8140999999996</v>
      </c>
      <c r="P69" s="97">
        <v>5573.2893400000003</v>
      </c>
      <c r="Q69" s="97">
        <v>5724.2296699999997</v>
      </c>
      <c r="R69" s="97">
        <v>5135.29637</v>
      </c>
      <c r="S69" s="97">
        <v>4839.8468000000003</v>
      </c>
      <c r="T69" s="97">
        <v>5339.3501999999999</v>
      </c>
      <c r="U69" s="97">
        <v>6024.7415899999996</v>
      </c>
      <c r="V69" s="97">
        <v>4543.5514800000001</v>
      </c>
      <c r="W69" s="97">
        <v>4530.8014700000003</v>
      </c>
      <c r="X69" s="98">
        <v>7200</v>
      </c>
      <c r="Y69" s="98">
        <v>7500</v>
      </c>
      <c r="Z69" s="98">
        <v>7500</v>
      </c>
      <c r="AA69" s="98">
        <v>9200</v>
      </c>
      <c r="AB69" s="98">
        <v>9200</v>
      </c>
      <c r="AC69" s="98">
        <v>5800</v>
      </c>
      <c r="AD69" s="98">
        <v>2500</v>
      </c>
      <c r="AE69" s="98">
        <v>0</v>
      </c>
      <c r="AF69" s="98">
        <v>5250</v>
      </c>
      <c r="AG69" s="98">
        <v>0</v>
      </c>
      <c r="AH69" s="97">
        <v>5496.14786</v>
      </c>
      <c r="AI69" s="97">
        <v>5403.5487499999999</v>
      </c>
      <c r="AJ69" s="97">
        <v>5303.4038799999998</v>
      </c>
      <c r="AK69" s="97">
        <v>5443.7357700000002</v>
      </c>
      <c r="AL69" s="97">
        <v>4937.0113700000002</v>
      </c>
      <c r="AM69" s="97">
        <v>4712.0717999999997</v>
      </c>
      <c r="AN69" s="97">
        <v>5190.0404500000004</v>
      </c>
      <c r="AO69" s="97">
        <v>5687.8715899999997</v>
      </c>
      <c r="AP69" s="97">
        <v>4495.0314799999996</v>
      </c>
      <c r="AQ69" s="97">
        <v>4483.12147</v>
      </c>
      <c r="AR69" s="98">
        <v>27.64</v>
      </c>
      <c r="AS69" s="98">
        <v>15.520099999999999</v>
      </c>
      <c r="AT69" s="98">
        <v>14.85205</v>
      </c>
      <c r="AU69" s="98">
        <v>19.162400000000002</v>
      </c>
      <c r="AV69" s="98">
        <v>2544.7143099999998</v>
      </c>
      <c r="AW69" s="98">
        <v>2577.5594099999998</v>
      </c>
      <c r="AX69" s="98">
        <v>2776.3195000000001</v>
      </c>
      <c r="AY69" s="98">
        <v>1367.3771999999999</v>
      </c>
      <c r="AZ69" s="98">
        <v>4914.5343999999996</v>
      </c>
      <c r="BA69" s="98">
        <v>2396.04585</v>
      </c>
      <c r="BB69" s="76">
        <v>27.64</v>
      </c>
      <c r="BC69" s="76">
        <v>15.520099999999999</v>
      </c>
      <c r="BD69" s="76">
        <v>-71.714799999999997</v>
      </c>
      <c r="BE69" s="76">
        <v>9.9154</v>
      </c>
      <c r="BF69" s="76">
        <v>2350.3170100000002</v>
      </c>
      <c r="BG69" s="76">
        <v>2543.7243100000001</v>
      </c>
      <c r="BH69" s="76">
        <v>2769.6194999999998</v>
      </c>
      <c r="BI69" s="76">
        <v>1340.39555</v>
      </c>
      <c r="BJ69" s="76">
        <v>4898.3343999999997</v>
      </c>
      <c r="BK69" s="76">
        <v>2379.0448500000002</v>
      </c>
      <c r="BL69" s="76">
        <v>5523.7878600000004</v>
      </c>
      <c r="BM69" s="76">
        <v>5419.0688499999997</v>
      </c>
      <c r="BN69" s="76">
        <v>5318.2559300000003</v>
      </c>
      <c r="BO69" s="76">
        <v>5462.8981700000004</v>
      </c>
      <c r="BP69" s="76">
        <v>7481.7256799999996</v>
      </c>
      <c r="BQ69" s="76">
        <v>7289.6312099999996</v>
      </c>
      <c r="BR69" s="76">
        <v>7966.35995</v>
      </c>
      <c r="BS69" s="76">
        <v>7055.2487899999996</v>
      </c>
      <c r="BT69" s="76">
        <v>9409.5658800000001</v>
      </c>
      <c r="BU69" s="76">
        <v>6879.1673199999996</v>
      </c>
      <c r="BV69" s="98">
        <v>7462.5646299999999</v>
      </c>
      <c r="BW69" s="98">
        <v>7870.1658100000004</v>
      </c>
      <c r="BX69" s="98">
        <v>8063.74658</v>
      </c>
      <c r="BY69" s="98">
        <v>9931.9553599999999</v>
      </c>
      <c r="BZ69" s="98">
        <v>9469.8869900000009</v>
      </c>
      <c r="CA69" s="98">
        <v>6480.8017099999997</v>
      </c>
      <c r="CB69" s="98">
        <v>3083.2762899999998</v>
      </c>
      <c r="CC69" s="98">
        <v>280.35712000000001</v>
      </c>
      <c r="CD69" s="98">
        <v>8284.1371799999997</v>
      </c>
      <c r="CE69" s="98">
        <v>4599.1774999999998</v>
      </c>
      <c r="CF69" s="76">
        <v>-384.63448000000102</v>
      </c>
      <c r="CG69" s="76">
        <v>-14.8362000000006</v>
      </c>
      <c r="CH69" s="76">
        <v>-103.87378</v>
      </c>
      <c r="CI69" s="76">
        <v>41.914079999999601</v>
      </c>
      <c r="CJ69" s="76">
        <v>440.70265000000001</v>
      </c>
      <c r="CK69" s="76">
        <v>895.53678000000002</v>
      </c>
      <c r="CL69" s="76">
        <v>524.52044999999998</v>
      </c>
      <c r="CM69" s="76">
        <v>-9137.62716</v>
      </c>
      <c r="CN69" s="76">
        <v>-355.20897000000002</v>
      </c>
      <c r="CO69" s="76">
        <v>-581.098019999999</v>
      </c>
      <c r="CP69" s="76">
        <v>4358.1897200000003</v>
      </c>
      <c r="CQ69" s="76">
        <v>4984.1152000000002</v>
      </c>
      <c r="CR69" s="76">
        <v>5253.6966499999999</v>
      </c>
      <c r="CS69" s="76">
        <v>5699.1706899999999</v>
      </c>
      <c r="CT69" s="76">
        <v>5927.83511</v>
      </c>
      <c r="CU69" s="76">
        <v>3346.1564499999999</v>
      </c>
      <c r="CV69" s="76">
        <v>60.000360000000001</v>
      </c>
      <c r="CW69" s="76">
        <v>-3089.92301</v>
      </c>
      <c r="CX69" s="76">
        <v>5044.1786000000002</v>
      </c>
      <c r="CY69" s="76">
        <v>556.58642999999995</v>
      </c>
      <c r="CZ69" s="98">
        <v>1019</v>
      </c>
      <c r="DA69" s="98">
        <v>1005</v>
      </c>
      <c r="DB69" s="98">
        <v>1013</v>
      </c>
      <c r="DC69" s="98">
        <v>960</v>
      </c>
      <c r="DD69" s="98">
        <v>964</v>
      </c>
      <c r="DE69" s="98">
        <v>942</v>
      </c>
      <c r="DF69" s="98">
        <v>850</v>
      </c>
      <c r="DG69" s="98">
        <v>807</v>
      </c>
      <c r="DH69" s="98">
        <v>797</v>
      </c>
      <c r="DI69" s="98">
        <v>771</v>
      </c>
      <c r="DJ69" s="76">
        <v>-625.92547999999999</v>
      </c>
      <c r="DK69" s="76">
        <v>-269.58145000000002</v>
      </c>
      <c r="DL69" s="76">
        <v>-445.47404</v>
      </c>
      <c r="DM69" s="76">
        <v>-228.66442000000001</v>
      </c>
      <c r="DN69" s="76">
        <v>2592.7346600000001</v>
      </c>
      <c r="DO69" s="76">
        <v>3311.4860899999999</v>
      </c>
      <c r="DP69" s="76">
        <v>3144.8301999999999</v>
      </c>
      <c r="DQ69" s="76">
        <v>-8134.1016099999997</v>
      </c>
      <c r="DR69" s="76">
        <v>4494.6054299999996</v>
      </c>
      <c r="DS69" s="76">
        <v>1750.26683</v>
      </c>
      <c r="DT69" s="76">
        <v>-55.038229999999999</v>
      </c>
      <c r="DU69" s="76">
        <v>-24.853739999999998</v>
      </c>
      <c r="DV69" s="76">
        <v>-5.4966699999999999</v>
      </c>
      <c r="DW69" s="76">
        <v>-10.447279999999999</v>
      </c>
      <c r="DX69" s="76">
        <v>-19.440349999999999</v>
      </c>
      <c r="DY69" s="76">
        <v>-23.254370000000002</v>
      </c>
      <c r="DZ69" s="76">
        <v>-0.87295</v>
      </c>
      <c r="EA69" s="76">
        <v>2.18912</v>
      </c>
      <c r="EB69" s="76">
        <v>60.86309</v>
      </c>
      <c r="EC69" s="76">
        <v>4.7593300000000003</v>
      </c>
      <c r="ED69" s="76">
        <v>653.56547999999998</v>
      </c>
      <c r="EE69" s="76">
        <v>285.10154999999997</v>
      </c>
      <c r="EF69" s="76">
        <v>373.75923999999998</v>
      </c>
      <c r="EG69" s="76">
        <v>238.57982000000001</v>
      </c>
      <c r="EH69" s="76">
        <v>-242.41765000000001</v>
      </c>
      <c r="EI69" s="76">
        <v>-767.76178000000004</v>
      </c>
      <c r="EJ69" s="76">
        <v>-375.210700000001</v>
      </c>
      <c r="EK69" s="76">
        <v>9474.4971600000008</v>
      </c>
      <c r="EL69" s="76">
        <v>403.72897</v>
      </c>
      <c r="EM69" s="76">
        <v>628.77801999999997</v>
      </c>
      <c r="EN69" s="98">
        <v>3104.37491</v>
      </c>
      <c r="EO69" s="98">
        <v>2886.0506099999998</v>
      </c>
      <c r="EP69" s="98">
        <v>2810.0499300000001</v>
      </c>
      <c r="EQ69" s="98">
        <v>4232.78467</v>
      </c>
      <c r="ER69" s="98">
        <v>3542.05188</v>
      </c>
      <c r="ES69" s="98">
        <v>3134.6452599999998</v>
      </c>
      <c r="ET69" s="98">
        <v>3023.2759299999998</v>
      </c>
      <c r="EU69" s="98">
        <v>3370.2801300000001</v>
      </c>
      <c r="EV69" s="98">
        <v>3239.95858</v>
      </c>
      <c r="EW69" s="98">
        <v>4042.5910699999999</v>
      </c>
      <c r="EX69" s="98">
        <v>6149713</v>
      </c>
      <c r="EY69" s="98">
        <v>5688650</v>
      </c>
      <c r="EZ69" s="98">
        <v>5677163</v>
      </c>
      <c r="FA69" s="98">
        <v>5682316</v>
      </c>
      <c r="FB69" s="98">
        <v>4694594</v>
      </c>
      <c r="FC69" s="98">
        <v>3944310</v>
      </c>
      <c r="FD69" s="98">
        <v>4814830</v>
      </c>
      <c r="FE69" s="98">
        <v>15162369</v>
      </c>
      <c r="FF69" s="98">
        <v>4898760</v>
      </c>
      <c r="FG69" s="103">
        <v>5111899</v>
      </c>
      <c r="FH69" s="76">
        <v>0</v>
      </c>
      <c r="FI69" s="76">
        <v>0</v>
      </c>
      <c r="FJ69" s="76">
        <v>86.566850000000002</v>
      </c>
      <c r="FK69" s="76">
        <v>9.2469999999999999</v>
      </c>
      <c r="FL69" s="76">
        <v>194.3973</v>
      </c>
      <c r="FM69" s="76">
        <v>33.835099999999997</v>
      </c>
      <c r="FN69" s="76">
        <v>6.7</v>
      </c>
      <c r="FO69" s="76">
        <v>26.981649999999998</v>
      </c>
      <c r="FP69" s="76">
        <v>16.2</v>
      </c>
      <c r="FQ69" s="77">
        <v>17.001000000000001</v>
      </c>
    </row>
    <row r="70" spans="1:173" x14ac:dyDescent="0.25">
      <c r="A70" s="96" t="s">
        <v>349</v>
      </c>
      <c r="B70" s="96">
        <v>5907</v>
      </c>
      <c r="C70" s="96"/>
      <c r="D70" s="76">
        <v>85.194680000000005</v>
      </c>
      <c r="E70" s="76">
        <v>80.11421</v>
      </c>
      <c r="F70" s="76">
        <v>85.806520000000006</v>
      </c>
      <c r="G70" s="76">
        <v>108.24787000000001</v>
      </c>
      <c r="H70" s="76">
        <v>107.66034000000001</v>
      </c>
      <c r="I70" s="76">
        <v>101.82867</v>
      </c>
      <c r="J70" s="76">
        <v>140.73045999999999</v>
      </c>
      <c r="K70" s="76">
        <v>134.10588000000001</v>
      </c>
      <c r="L70" s="76">
        <v>124.42464</v>
      </c>
      <c r="M70" s="76">
        <v>179.11816999999999</v>
      </c>
      <c r="N70" s="97">
        <v>1038.98903</v>
      </c>
      <c r="O70" s="97">
        <v>1014.92585</v>
      </c>
      <c r="P70" s="97">
        <v>1062.96173</v>
      </c>
      <c r="Q70" s="97">
        <v>1082.07017</v>
      </c>
      <c r="R70" s="97">
        <v>1086.2920099999999</v>
      </c>
      <c r="S70" s="97">
        <v>1126.59521</v>
      </c>
      <c r="T70" s="97">
        <v>1180.98489</v>
      </c>
      <c r="U70" s="97">
        <v>989.77395000000001</v>
      </c>
      <c r="V70" s="97">
        <v>1061.60322</v>
      </c>
      <c r="W70" s="97">
        <v>1130.329</v>
      </c>
      <c r="X70" s="98">
        <v>2316.3330000000001</v>
      </c>
      <c r="Y70" s="98">
        <v>2121.5997000000002</v>
      </c>
      <c r="Z70" s="98">
        <v>2231.8663999999999</v>
      </c>
      <c r="AA70" s="98">
        <v>2402.1331</v>
      </c>
      <c r="AB70" s="98">
        <v>2476.3998000000001</v>
      </c>
      <c r="AC70" s="98">
        <v>2625.6664999999998</v>
      </c>
      <c r="AD70" s="98">
        <v>2759.9331999999999</v>
      </c>
      <c r="AE70" s="98">
        <v>2884.1999000000001</v>
      </c>
      <c r="AF70" s="98">
        <v>2874.4666000000002</v>
      </c>
      <c r="AG70" s="98">
        <v>2861.2332999999999</v>
      </c>
      <c r="AH70" s="97">
        <v>953.49003000000005</v>
      </c>
      <c r="AI70" s="97">
        <v>934.74710000000005</v>
      </c>
      <c r="AJ70" s="97">
        <v>985.93600000000004</v>
      </c>
      <c r="AK70" s="97">
        <v>974.41192000000001</v>
      </c>
      <c r="AL70" s="97">
        <v>999.29201</v>
      </c>
      <c r="AM70" s="97">
        <v>1039.59521</v>
      </c>
      <c r="AN70" s="97">
        <v>1077.4525900000001</v>
      </c>
      <c r="AO70" s="97">
        <v>898.27395000000001</v>
      </c>
      <c r="AP70" s="97">
        <v>984.60321999999996</v>
      </c>
      <c r="AQ70" s="97">
        <v>991.52700000000004</v>
      </c>
      <c r="AR70" s="98">
        <v>52.731349999999999</v>
      </c>
      <c r="AS70" s="98">
        <v>51.258800000000001</v>
      </c>
      <c r="AT70" s="98">
        <v>38.728050000000003</v>
      </c>
      <c r="AU70" s="98">
        <v>148.09087</v>
      </c>
      <c r="AV70" s="98">
        <v>401.29764999999998</v>
      </c>
      <c r="AW70" s="98">
        <v>203.52435</v>
      </c>
      <c r="AX70" s="98">
        <v>43.397100000000002</v>
      </c>
      <c r="AY70" s="98">
        <v>208.27025</v>
      </c>
      <c r="AZ70" s="98">
        <v>134.47</v>
      </c>
      <c r="BA70" s="98">
        <v>164.56</v>
      </c>
      <c r="BB70" s="76">
        <v>52.731349999999999</v>
      </c>
      <c r="BC70" s="76">
        <v>44.990650000000002</v>
      </c>
      <c r="BD70" s="76">
        <v>32.846980000000002</v>
      </c>
      <c r="BE70" s="76">
        <v>25.81767</v>
      </c>
      <c r="BF70" s="76">
        <v>46.760249999999999</v>
      </c>
      <c r="BG70" s="76">
        <v>2.5757500000000002</v>
      </c>
      <c r="BH70" s="76">
        <v>-30.106300000000001</v>
      </c>
      <c r="BI70" s="76">
        <v>160.27025</v>
      </c>
      <c r="BJ70" s="76">
        <v>91.010999999999996</v>
      </c>
      <c r="BK70" s="76">
        <v>164.56</v>
      </c>
      <c r="BL70" s="76">
        <v>1006.22138</v>
      </c>
      <c r="BM70" s="76">
        <v>986.0059</v>
      </c>
      <c r="BN70" s="76">
        <v>1024.6640500000001</v>
      </c>
      <c r="BO70" s="76">
        <v>1122.50279</v>
      </c>
      <c r="BP70" s="76">
        <v>1400.5896600000001</v>
      </c>
      <c r="BQ70" s="76">
        <v>1243.1195600000001</v>
      </c>
      <c r="BR70" s="76">
        <v>1120.84969</v>
      </c>
      <c r="BS70" s="76">
        <v>1106.5442</v>
      </c>
      <c r="BT70" s="76">
        <v>1119.07322</v>
      </c>
      <c r="BU70" s="76">
        <v>1156.087</v>
      </c>
      <c r="BV70" s="98">
        <v>2398.9019800000001</v>
      </c>
      <c r="BW70" s="98">
        <v>2179.2078000000001</v>
      </c>
      <c r="BX70" s="98">
        <v>2395.3258000000001</v>
      </c>
      <c r="BY70" s="98">
        <v>2520.8769000000002</v>
      </c>
      <c r="BZ70" s="98">
        <v>2564.0770499999999</v>
      </c>
      <c r="CA70" s="98">
        <v>2825.8412600000001</v>
      </c>
      <c r="CB70" s="98">
        <v>3013.8672000000001</v>
      </c>
      <c r="CC70" s="98">
        <v>2996.9413100000002</v>
      </c>
      <c r="CD70" s="98">
        <v>2953.9134800000002</v>
      </c>
      <c r="CE70" s="98">
        <v>2994.9881300000002</v>
      </c>
      <c r="CF70" s="76">
        <v>-74.916780000000003</v>
      </c>
      <c r="CG70" s="76">
        <v>-62.5217799999999</v>
      </c>
      <c r="CH70" s="76">
        <v>-83.096029999999899</v>
      </c>
      <c r="CI70" s="76">
        <v>-62.735039999999998</v>
      </c>
      <c r="CJ70" s="76">
        <v>5.9717299999999804</v>
      </c>
      <c r="CK70" s="76">
        <v>-4.9447800000000397</v>
      </c>
      <c r="CL70" s="76">
        <v>-17.348460000000198</v>
      </c>
      <c r="CM70" s="76">
        <v>-24.49296</v>
      </c>
      <c r="CN70" s="76">
        <v>67.61645</v>
      </c>
      <c r="CO70" s="76">
        <v>52.746779999999902</v>
      </c>
      <c r="CP70" s="76">
        <v>852.73090000000002</v>
      </c>
      <c r="CQ70" s="76">
        <v>815.41533000000004</v>
      </c>
      <c r="CR70" s="76">
        <v>913.12521000000004</v>
      </c>
      <c r="CS70" s="76">
        <v>1040.3999899999999</v>
      </c>
      <c r="CT70" s="76">
        <v>1184.97561</v>
      </c>
      <c r="CU70" s="76">
        <v>1244.2436299999999</v>
      </c>
      <c r="CV70" s="76">
        <v>1333.61266</v>
      </c>
      <c r="CW70" s="76">
        <v>1484.5997199999999</v>
      </c>
      <c r="CX70" s="76">
        <v>1440.3224299999999</v>
      </c>
      <c r="CY70" s="76">
        <v>1358.69498</v>
      </c>
      <c r="CZ70" s="98">
        <v>316</v>
      </c>
      <c r="DA70" s="98">
        <v>325</v>
      </c>
      <c r="DB70" s="98">
        <v>324</v>
      </c>
      <c r="DC70" s="98">
        <v>311</v>
      </c>
      <c r="DD70" s="98">
        <v>308</v>
      </c>
      <c r="DE70" s="98">
        <v>298</v>
      </c>
      <c r="DF70" s="98">
        <v>300</v>
      </c>
      <c r="DG70" s="98">
        <v>278</v>
      </c>
      <c r="DH70" s="98">
        <v>274</v>
      </c>
      <c r="DI70" s="98">
        <v>274</v>
      </c>
      <c r="DJ70" s="76">
        <v>-107.68443000000001</v>
      </c>
      <c r="DK70" s="76">
        <v>-97.709879999999998</v>
      </c>
      <c r="DL70" s="76">
        <v>-127.27478000000001</v>
      </c>
      <c r="DM70" s="76">
        <v>-144.57561999999999</v>
      </c>
      <c r="DN70" s="76">
        <v>-34.26802</v>
      </c>
      <c r="DO70" s="76">
        <v>-89.369029999999995</v>
      </c>
      <c r="DP70" s="76">
        <v>-150.98706000000001</v>
      </c>
      <c r="DQ70" s="76">
        <v>44.277290000000001</v>
      </c>
      <c r="DR70" s="76">
        <v>81.627449999999996</v>
      </c>
      <c r="DS70" s="76">
        <v>78.504779999999997</v>
      </c>
      <c r="DT70" s="76">
        <v>-0.30431999999999998</v>
      </c>
      <c r="DU70" s="76">
        <v>-6.479E-2</v>
      </c>
      <c r="DV70" s="76">
        <v>8.7805199999999992</v>
      </c>
      <c r="DW70" s="76">
        <v>0.58987000000000001</v>
      </c>
      <c r="DX70" s="76">
        <v>20.660340000000001</v>
      </c>
      <c r="DY70" s="76">
        <v>14.828670000000001</v>
      </c>
      <c r="DZ70" s="76">
        <v>37.198459999999997</v>
      </c>
      <c r="EA70" s="76">
        <v>42.605879999999999</v>
      </c>
      <c r="EB70" s="76">
        <v>47.424639999999997</v>
      </c>
      <c r="EC70" s="76">
        <v>40.31617</v>
      </c>
      <c r="ED70" s="76">
        <v>160.41578000000001</v>
      </c>
      <c r="EE70" s="76">
        <v>142.70052999999999</v>
      </c>
      <c r="EF70" s="76">
        <v>160.12175999999999</v>
      </c>
      <c r="EG70" s="76">
        <v>170.39329000000001</v>
      </c>
      <c r="EH70" s="76">
        <v>81.028269999999907</v>
      </c>
      <c r="EI70" s="76">
        <v>91.944779999999994</v>
      </c>
      <c r="EJ70" s="76">
        <v>120.88076</v>
      </c>
      <c r="EK70" s="76">
        <v>115.99296</v>
      </c>
      <c r="EL70" s="76">
        <v>9.3835500000000103</v>
      </c>
      <c r="EM70" s="76">
        <v>86.055220000000006</v>
      </c>
      <c r="EN70" s="98">
        <v>1546.1710800000001</v>
      </c>
      <c r="EO70" s="98">
        <v>1363.7924700000001</v>
      </c>
      <c r="EP70" s="98">
        <v>1482.2005899999999</v>
      </c>
      <c r="EQ70" s="98">
        <v>1480.4769100000001</v>
      </c>
      <c r="ER70" s="98">
        <v>1379.1014399999999</v>
      </c>
      <c r="ES70" s="98">
        <v>1581.59763</v>
      </c>
      <c r="ET70" s="98">
        <v>1680.2545399999999</v>
      </c>
      <c r="EU70" s="98">
        <v>1512.34159</v>
      </c>
      <c r="EV70" s="98">
        <v>1513.59105</v>
      </c>
      <c r="EW70" s="98">
        <v>1636.29315</v>
      </c>
      <c r="EX70" s="98">
        <v>1113906</v>
      </c>
      <c r="EY70" s="98">
        <v>1077448</v>
      </c>
      <c r="EZ70" s="98">
        <v>1146058</v>
      </c>
      <c r="FA70" s="98">
        <v>1144805</v>
      </c>
      <c r="FB70" s="98">
        <v>1080320</v>
      </c>
      <c r="FC70" s="98">
        <v>1131540</v>
      </c>
      <c r="FD70" s="98">
        <v>1198333</v>
      </c>
      <c r="FE70" s="98">
        <v>1014267</v>
      </c>
      <c r="FF70" s="98">
        <v>993987</v>
      </c>
      <c r="FG70" s="103">
        <v>1077582</v>
      </c>
      <c r="FH70" s="76">
        <v>0</v>
      </c>
      <c r="FI70" s="76">
        <v>6.2681500000000003</v>
      </c>
      <c r="FJ70" s="76">
        <v>5.8810700000000002</v>
      </c>
      <c r="FK70" s="76">
        <v>122.2732</v>
      </c>
      <c r="FL70" s="76">
        <v>354.53739999999999</v>
      </c>
      <c r="FM70" s="76">
        <v>200.9486</v>
      </c>
      <c r="FN70" s="76">
        <v>73.503399999999999</v>
      </c>
      <c r="FO70" s="76">
        <v>48</v>
      </c>
      <c r="FP70" s="76">
        <v>43.459000000000003</v>
      </c>
      <c r="FQ70" s="77">
        <v>0</v>
      </c>
    </row>
    <row r="71" spans="1:173" x14ac:dyDescent="0.25">
      <c r="A71" s="96" t="s">
        <v>348</v>
      </c>
      <c r="B71" s="96">
        <v>5475</v>
      </c>
      <c r="C71" s="96"/>
      <c r="D71" s="76">
        <v>25.44031</v>
      </c>
      <c r="E71" s="76">
        <v>25.729299999999999</v>
      </c>
      <c r="F71" s="76">
        <v>26.600950000000001</v>
      </c>
      <c r="G71" s="76">
        <v>27.452249999999999</v>
      </c>
      <c r="H71" s="76">
        <v>32.987299999999998</v>
      </c>
      <c r="I71" s="76">
        <v>33.196350000000002</v>
      </c>
      <c r="J71" s="76">
        <v>33.538400000000003</v>
      </c>
      <c r="K71" s="76">
        <v>33.630899999999997</v>
      </c>
      <c r="L71" s="76">
        <v>33.857399999999998</v>
      </c>
      <c r="M71" s="76">
        <v>33.077399999999997</v>
      </c>
      <c r="N71" s="97">
        <v>743.88768000000005</v>
      </c>
      <c r="O71" s="97">
        <v>645.66435000000001</v>
      </c>
      <c r="P71" s="97">
        <v>795.47964000000002</v>
      </c>
      <c r="Q71" s="97">
        <v>691.87780999999995</v>
      </c>
      <c r="R71" s="97">
        <v>741.25544000000002</v>
      </c>
      <c r="S71" s="97">
        <v>591.22977000000003</v>
      </c>
      <c r="T71" s="97">
        <v>558.68564000000003</v>
      </c>
      <c r="U71" s="97">
        <v>652.94371000000001</v>
      </c>
      <c r="V71" s="97">
        <v>574.78935000000001</v>
      </c>
      <c r="W71" s="97">
        <v>565.36699999999996</v>
      </c>
      <c r="X71" s="98">
        <v>60.6</v>
      </c>
      <c r="Y71" s="98">
        <v>70.7</v>
      </c>
      <c r="Z71" s="98">
        <v>80.8</v>
      </c>
      <c r="AA71" s="98">
        <v>90.9</v>
      </c>
      <c r="AB71" s="98">
        <v>101</v>
      </c>
      <c r="AC71" s="98">
        <v>111.1</v>
      </c>
      <c r="AD71" s="98">
        <v>121.2</v>
      </c>
      <c r="AE71" s="98">
        <v>131.30000000000001</v>
      </c>
      <c r="AF71" s="98">
        <v>141.4</v>
      </c>
      <c r="AG71" s="98">
        <v>151.5</v>
      </c>
      <c r="AH71" s="97">
        <v>718.72767999999996</v>
      </c>
      <c r="AI71" s="97">
        <v>620.50435000000004</v>
      </c>
      <c r="AJ71" s="97">
        <v>770.31964000000005</v>
      </c>
      <c r="AK71" s="97">
        <v>666.71780999999999</v>
      </c>
      <c r="AL71" s="97">
        <v>710.94543999999996</v>
      </c>
      <c r="AM71" s="97">
        <v>560.91976999999997</v>
      </c>
      <c r="AN71" s="97">
        <v>528.37563999999998</v>
      </c>
      <c r="AO71" s="97">
        <v>622.63370999999995</v>
      </c>
      <c r="AP71" s="97">
        <v>544.44199000000003</v>
      </c>
      <c r="AQ71" s="97">
        <v>535.91300000000001</v>
      </c>
      <c r="AR71" s="98">
        <v>0</v>
      </c>
      <c r="AS71" s="98">
        <v>0</v>
      </c>
      <c r="AT71" s="98">
        <v>0</v>
      </c>
      <c r="AU71" s="98">
        <v>0</v>
      </c>
      <c r="AV71" s="98">
        <v>8.25</v>
      </c>
      <c r="AW71" s="98">
        <v>0</v>
      </c>
      <c r="AX71" s="98">
        <v>0</v>
      </c>
      <c r="AY71" s="98">
        <v>0</v>
      </c>
      <c r="AZ71" s="98">
        <v>51.135910000000003</v>
      </c>
      <c r="BA71" s="98">
        <v>72.748649999999998</v>
      </c>
      <c r="BB71" s="76">
        <v>0</v>
      </c>
      <c r="BC71" s="76">
        <v>0</v>
      </c>
      <c r="BD71" s="76">
        <v>0</v>
      </c>
      <c r="BE71" s="76">
        <v>0</v>
      </c>
      <c r="BF71" s="76">
        <v>8.25</v>
      </c>
      <c r="BG71" s="76">
        <v>0</v>
      </c>
      <c r="BH71" s="76">
        <v>0</v>
      </c>
      <c r="BI71" s="76">
        <v>0</v>
      </c>
      <c r="BJ71" s="76">
        <v>9.6219099999999997</v>
      </c>
      <c r="BK71" s="76">
        <v>72.748649999999998</v>
      </c>
      <c r="BL71" s="76">
        <v>718.72767999999996</v>
      </c>
      <c r="BM71" s="76">
        <v>620.50435000000004</v>
      </c>
      <c r="BN71" s="76">
        <v>770.31964000000005</v>
      </c>
      <c r="BO71" s="76">
        <v>666.71780999999999</v>
      </c>
      <c r="BP71" s="76">
        <v>719.19543999999996</v>
      </c>
      <c r="BQ71" s="76">
        <v>560.91976999999997</v>
      </c>
      <c r="BR71" s="76">
        <v>528.37563999999998</v>
      </c>
      <c r="BS71" s="76">
        <v>622.63370999999995</v>
      </c>
      <c r="BT71" s="76">
        <v>595.5779</v>
      </c>
      <c r="BU71" s="76">
        <v>608.66165000000001</v>
      </c>
      <c r="BV71" s="98">
        <v>142.84562</v>
      </c>
      <c r="BW71" s="98">
        <v>160.15255999999999</v>
      </c>
      <c r="BX71" s="98">
        <v>108.52566</v>
      </c>
      <c r="BY71" s="98">
        <v>152.51315</v>
      </c>
      <c r="BZ71" s="98">
        <v>148.78489999999999</v>
      </c>
      <c r="CA71" s="98">
        <v>168.80539999999999</v>
      </c>
      <c r="CB71" s="98">
        <v>186.55025000000001</v>
      </c>
      <c r="CC71" s="98">
        <v>196.90125</v>
      </c>
      <c r="CD71" s="98">
        <v>207.28944999999999</v>
      </c>
      <c r="CE71" s="98">
        <v>186.80165</v>
      </c>
      <c r="CF71" s="76">
        <v>32.387099999999997</v>
      </c>
      <c r="CG71" s="76">
        <v>-3.4480899999999801</v>
      </c>
      <c r="CH71" s="76">
        <v>-7.9379499999999998</v>
      </c>
      <c r="CI71" s="76">
        <v>136.78440000000001</v>
      </c>
      <c r="CJ71" s="76">
        <v>-86.752330000000001</v>
      </c>
      <c r="CK71" s="76">
        <v>-110.52224</v>
      </c>
      <c r="CL71" s="76">
        <v>-92.748409999999893</v>
      </c>
      <c r="CM71" s="76">
        <v>134.02905999999999</v>
      </c>
      <c r="CN71" s="76">
        <v>22.64903</v>
      </c>
      <c r="CO71" s="76">
        <v>40.740900000000003</v>
      </c>
      <c r="CP71" s="76">
        <v>-647.49333000000001</v>
      </c>
      <c r="CQ71" s="76">
        <v>-654.72042999999996</v>
      </c>
      <c r="CR71" s="76">
        <v>-626.11234000000002</v>
      </c>
      <c r="CS71" s="76">
        <v>-593.01439000000005</v>
      </c>
      <c r="CT71" s="76">
        <v>-704.63878999999997</v>
      </c>
      <c r="CU71" s="76">
        <v>-595.01166000000001</v>
      </c>
      <c r="CV71" s="76">
        <v>-453.68292000000002</v>
      </c>
      <c r="CW71" s="76">
        <v>-329.30905999999999</v>
      </c>
      <c r="CX71" s="76">
        <v>-432.06677000000002</v>
      </c>
      <c r="CY71" s="76">
        <v>-433.6807</v>
      </c>
      <c r="CZ71" s="98">
        <v>163</v>
      </c>
      <c r="DA71" s="98">
        <v>155</v>
      </c>
      <c r="DB71" s="98">
        <v>152</v>
      </c>
      <c r="DC71" s="98">
        <v>152</v>
      </c>
      <c r="DD71" s="98">
        <v>142</v>
      </c>
      <c r="DE71" s="98">
        <v>141</v>
      </c>
      <c r="DF71" s="98">
        <v>143</v>
      </c>
      <c r="DG71" s="98">
        <v>120</v>
      </c>
      <c r="DH71" s="98">
        <v>127</v>
      </c>
      <c r="DI71" s="98">
        <v>128</v>
      </c>
      <c r="DJ71" s="76">
        <v>7.2271000000000001</v>
      </c>
      <c r="DK71" s="76">
        <v>-28.608090000000001</v>
      </c>
      <c r="DL71" s="76">
        <v>-33.097949999999997</v>
      </c>
      <c r="DM71" s="76">
        <v>111.62439999999999</v>
      </c>
      <c r="DN71" s="76">
        <v>-108.81233</v>
      </c>
      <c r="DO71" s="76">
        <v>-140.83224000000001</v>
      </c>
      <c r="DP71" s="76">
        <v>-123.05840999999999</v>
      </c>
      <c r="DQ71" s="76">
        <v>103.71906</v>
      </c>
      <c r="DR71" s="76">
        <v>1.9235800000000001</v>
      </c>
      <c r="DS71" s="76">
        <v>84.035550000000001</v>
      </c>
      <c r="DT71" s="76">
        <v>0.28031</v>
      </c>
      <c r="DU71" s="76">
        <v>0.56930000000000003</v>
      </c>
      <c r="DV71" s="76">
        <v>1.44095</v>
      </c>
      <c r="DW71" s="76">
        <v>2.2922500000000001</v>
      </c>
      <c r="DX71" s="76">
        <v>2.6772999999999998</v>
      </c>
      <c r="DY71" s="76">
        <v>2.8863500000000002</v>
      </c>
      <c r="DZ71" s="76">
        <v>3.2284000000000002</v>
      </c>
      <c r="EA71" s="76">
        <v>3.3209</v>
      </c>
      <c r="EB71" s="76">
        <v>3.5104000000000002</v>
      </c>
      <c r="EC71" s="76">
        <v>3.6234000000000002</v>
      </c>
      <c r="ED71" s="76">
        <v>-7.2270999999999503</v>
      </c>
      <c r="EE71" s="76">
        <v>28.608089999999901</v>
      </c>
      <c r="EF71" s="76">
        <v>33.097949999999997</v>
      </c>
      <c r="EG71" s="76">
        <v>-111.62439999999999</v>
      </c>
      <c r="EH71" s="76">
        <v>117.06233</v>
      </c>
      <c r="EI71" s="76">
        <v>140.83224000000001</v>
      </c>
      <c r="EJ71" s="76">
        <v>123.05840999999999</v>
      </c>
      <c r="EK71" s="76">
        <v>-103.71906</v>
      </c>
      <c r="EL71" s="76">
        <v>7.6983299999999399</v>
      </c>
      <c r="EM71" s="76">
        <v>-11.286900000000101</v>
      </c>
      <c r="EN71" s="98">
        <v>790.33894999999995</v>
      </c>
      <c r="EO71" s="98">
        <v>814.87298999999996</v>
      </c>
      <c r="EP71" s="98">
        <v>734.63800000000003</v>
      </c>
      <c r="EQ71" s="98">
        <v>745.52754000000004</v>
      </c>
      <c r="ER71" s="98">
        <v>853.42368999999997</v>
      </c>
      <c r="ES71" s="98">
        <v>763.81705999999997</v>
      </c>
      <c r="ET71" s="98">
        <v>640.23316999999997</v>
      </c>
      <c r="EU71" s="98">
        <v>526.21031000000005</v>
      </c>
      <c r="EV71" s="98">
        <v>639.35622000000001</v>
      </c>
      <c r="EW71" s="98">
        <v>620.48235</v>
      </c>
      <c r="EX71" s="98">
        <v>711501</v>
      </c>
      <c r="EY71" s="98">
        <v>649112</v>
      </c>
      <c r="EZ71" s="98">
        <v>803418</v>
      </c>
      <c r="FA71" s="98">
        <v>555093</v>
      </c>
      <c r="FB71" s="98">
        <v>828008</v>
      </c>
      <c r="FC71" s="98">
        <v>701752</v>
      </c>
      <c r="FD71" s="98">
        <v>651434</v>
      </c>
      <c r="FE71" s="98">
        <v>518915</v>
      </c>
      <c r="FF71" s="98">
        <v>552140</v>
      </c>
      <c r="FG71" s="103">
        <v>524626</v>
      </c>
      <c r="FH71" s="76">
        <v>0</v>
      </c>
      <c r="FI71" s="76">
        <v>0</v>
      </c>
      <c r="FJ71" s="76">
        <v>0</v>
      </c>
      <c r="FK71" s="76">
        <v>0</v>
      </c>
      <c r="FL71" s="76">
        <v>0</v>
      </c>
      <c r="FM71" s="76">
        <v>0</v>
      </c>
      <c r="FN71" s="76">
        <v>0</v>
      </c>
      <c r="FO71" s="76">
        <v>0</v>
      </c>
      <c r="FP71" s="76">
        <v>41.514000000000003</v>
      </c>
      <c r="FQ71" s="77">
        <v>0</v>
      </c>
    </row>
    <row r="72" spans="1:173" ht="25.5" x14ac:dyDescent="0.25">
      <c r="A72" s="96" t="s">
        <v>347</v>
      </c>
      <c r="B72" s="96">
        <v>5627</v>
      </c>
      <c r="C72" s="96"/>
      <c r="D72" s="76">
        <v>5716.2319900000002</v>
      </c>
      <c r="E72" s="76">
        <v>3590.5216399999999</v>
      </c>
      <c r="F72" s="76">
        <v>4207.3508499999998</v>
      </c>
      <c r="G72" s="76">
        <v>6712.6998199999998</v>
      </c>
      <c r="H72" s="76">
        <v>2890.1250799999998</v>
      </c>
      <c r="I72" s="76">
        <v>3863.8521599999999</v>
      </c>
      <c r="J72" s="76">
        <v>2837.4587000000001</v>
      </c>
      <c r="K72" s="76">
        <v>2813.6099899999999</v>
      </c>
      <c r="L72" s="76">
        <v>2267.8019399999998</v>
      </c>
      <c r="M72" s="76">
        <v>2353.9536499999999</v>
      </c>
      <c r="N72" s="97">
        <v>34278.91805</v>
      </c>
      <c r="O72" s="97">
        <v>35047.703889999997</v>
      </c>
      <c r="P72" s="97">
        <v>35019.295319999997</v>
      </c>
      <c r="Q72" s="97">
        <v>37446.340190000003</v>
      </c>
      <c r="R72" s="97">
        <v>31394.878700000001</v>
      </c>
      <c r="S72" s="97">
        <v>32046.619139999999</v>
      </c>
      <c r="T72" s="97">
        <v>29168.121439999999</v>
      </c>
      <c r="U72" s="97">
        <v>28212.55586</v>
      </c>
      <c r="V72" s="97">
        <v>27099.874390000001</v>
      </c>
      <c r="W72" s="97">
        <v>25272.34693</v>
      </c>
      <c r="X72" s="98">
        <v>32806.824200000003</v>
      </c>
      <c r="Y72" s="98">
        <v>30106.824199999999</v>
      </c>
      <c r="Z72" s="98">
        <v>25406.824199999999</v>
      </c>
      <c r="AA72" s="98">
        <v>25706.824199999999</v>
      </c>
      <c r="AB72" s="98">
        <v>29006.824199999999</v>
      </c>
      <c r="AC72" s="98">
        <v>29306.824199999999</v>
      </c>
      <c r="AD72" s="98">
        <v>33732.824200000003</v>
      </c>
      <c r="AE72" s="98">
        <v>34070.224199999997</v>
      </c>
      <c r="AF72" s="98">
        <v>31407.624199999998</v>
      </c>
      <c r="AG72" s="98">
        <v>29745.0242</v>
      </c>
      <c r="AH72" s="97">
        <v>28939.6361</v>
      </c>
      <c r="AI72" s="97">
        <v>31807.30199</v>
      </c>
      <c r="AJ72" s="97">
        <v>31232.11537</v>
      </c>
      <c r="AK72" s="97">
        <v>31208.991190000001</v>
      </c>
      <c r="AL72" s="97">
        <v>29036.523550000002</v>
      </c>
      <c r="AM72" s="97">
        <v>28787.308359999999</v>
      </c>
      <c r="AN72" s="97">
        <v>27025.79924</v>
      </c>
      <c r="AO72" s="97">
        <v>26184.508310000001</v>
      </c>
      <c r="AP72" s="97">
        <v>25560.73184</v>
      </c>
      <c r="AQ72" s="97">
        <v>23583.435379999999</v>
      </c>
      <c r="AR72" s="98">
        <v>8232.8264999999992</v>
      </c>
      <c r="AS72" s="98">
        <v>10536.951849999999</v>
      </c>
      <c r="AT72" s="98">
        <v>4677.0407999999998</v>
      </c>
      <c r="AU72" s="98">
        <v>3247.4949499999998</v>
      </c>
      <c r="AV72" s="98">
        <v>2033.2185500000001</v>
      </c>
      <c r="AW72" s="98">
        <v>1520.27675</v>
      </c>
      <c r="AX72" s="98">
        <v>1823.0550599999999</v>
      </c>
      <c r="AY72" s="98">
        <v>3479.7035500000002</v>
      </c>
      <c r="AZ72" s="98">
        <v>4097.5778</v>
      </c>
      <c r="BA72" s="98">
        <v>13065.16115</v>
      </c>
      <c r="BB72" s="76">
        <v>7492.7504499999995</v>
      </c>
      <c r="BC72" s="76">
        <v>9172.4645999999993</v>
      </c>
      <c r="BD72" s="76">
        <v>4520.4567999999999</v>
      </c>
      <c r="BE72" s="76">
        <v>3244.0055000000002</v>
      </c>
      <c r="BF72" s="76">
        <v>1361.55035</v>
      </c>
      <c r="BG72" s="76">
        <v>930.24154999999996</v>
      </c>
      <c r="BH72" s="76">
        <v>1820.3550600000001</v>
      </c>
      <c r="BI72" s="76">
        <v>3391.4034499999998</v>
      </c>
      <c r="BJ72" s="76">
        <v>3402.3287</v>
      </c>
      <c r="BK72" s="76">
        <v>12954.477650000001</v>
      </c>
      <c r="BL72" s="76">
        <v>37172.462599999999</v>
      </c>
      <c r="BM72" s="76">
        <v>42344.253839999998</v>
      </c>
      <c r="BN72" s="76">
        <v>35909.156170000002</v>
      </c>
      <c r="BO72" s="76">
        <v>34456.486140000001</v>
      </c>
      <c r="BP72" s="76">
        <v>31069.742099999999</v>
      </c>
      <c r="BQ72" s="76">
        <v>30307.58511</v>
      </c>
      <c r="BR72" s="76">
        <v>28848.854299999999</v>
      </c>
      <c r="BS72" s="76">
        <v>29664.211859999999</v>
      </c>
      <c r="BT72" s="76">
        <v>29658.309639999999</v>
      </c>
      <c r="BU72" s="76">
        <v>36648.596530000003</v>
      </c>
      <c r="BV72" s="98">
        <v>49713.992460000001</v>
      </c>
      <c r="BW72" s="98">
        <v>46576.791449999997</v>
      </c>
      <c r="BX72" s="98">
        <v>37877.607129999997</v>
      </c>
      <c r="BY72" s="98">
        <v>38212.21787</v>
      </c>
      <c r="BZ72" s="98">
        <v>38983.592720000001</v>
      </c>
      <c r="CA72" s="98">
        <v>40230.798690000003</v>
      </c>
      <c r="CB72" s="98">
        <v>42300.244460000002</v>
      </c>
      <c r="CC72" s="98">
        <v>42384.388059999997</v>
      </c>
      <c r="CD72" s="98">
        <v>38753.13435</v>
      </c>
      <c r="CE72" s="98">
        <v>38114.754079999999</v>
      </c>
      <c r="CF72" s="76">
        <v>-3822.3078300000002</v>
      </c>
      <c r="CG72" s="76">
        <v>561.62590999999497</v>
      </c>
      <c r="CH72" s="76">
        <v>4974.2648099999997</v>
      </c>
      <c r="CI72" s="76">
        <v>498.10651000000502</v>
      </c>
      <c r="CJ72" s="76">
        <v>-1308.1257499999999</v>
      </c>
      <c r="CK72" s="76">
        <v>-1372.83447</v>
      </c>
      <c r="CL72" s="76">
        <v>-479.49869999999999</v>
      </c>
      <c r="CM72" s="76">
        <v>-237.332760000001</v>
      </c>
      <c r="CN72" s="76">
        <v>-1049.85267</v>
      </c>
      <c r="CO72" s="76">
        <v>-935.11835000000099</v>
      </c>
      <c r="CP72" s="76">
        <v>24334.270810000002</v>
      </c>
      <c r="CQ72" s="76">
        <v>26003.110140000001</v>
      </c>
      <c r="CR72" s="76">
        <v>19721.962029999999</v>
      </c>
      <c r="CS72" s="76">
        <v>13964.74452</v>
      </c>
      <c r="CT72" s="76">
        <v>16459.981510000001</v>
      </c>
      <c r="CU72" s="76">
        <v>18753.262910000001</v>
      </c>
      <c r="CV72" s="76">
        <v>22455.18721</v>
      </c>
      <c r="CW72" s="76">
        <v>23255.722399999999</v>
      </c>
      <c r="CX72" s="76">
        <v>22098.557260000001</v>
      </c>
      <c r="CY72" s="76">
        <v>21282.34978</v>
      </c>
      <c r="CZ72" s="98">
        <v>8725</v>
      </c>
      <c r="DA72" s="98">
        <v>8767</v>
      </c>
      <c r="DB72" s="98">
        <v>8487</v>
      </c>
      <c r="DC72" s="98">
        <v>7887</v>
      </c>
      <c r="DD72" s="98">
        <v>7741</v>
      </c>
      <c r="DE72" s="98">
        <v>7653</v>
      </c>
      <c r="DF72" s="98">
        <v>7543</v>
      </c>
      <c r="DG72" s="98">
        <v>7374</v>
      </c>
      <c r="DH72" s="98">
        <v>7169</v>
      </c>
      <c r="DI72" s="98">
        <v>7107</v>
      </c>
      <c r="DJ72" s="76">
        <v>-1668.83933</v>
      </c>
      <c r="DK72" s="76">
        <v>6493.6886100000002</v>
      </c>
      <c r="DL72" s="76">
        <v>5707.5416599999999</v>
      </c>
      <c r="DM72" s="76">
        <v>-2495.2369899999999</v>
      </c>
      <c r="DN72" s="76">
        <v>-2304.93055</v>
      </c>
      <c r="DO72" s="76">
        <v>-3701.9036999999998</v>
      </c>
      <c r="DP72" s="76">
        <v>-801.46583999999996</v>
      </c>
      <c r="DQ72" s="76">
        <v>1126.02314</v>
      </c>
      <c r="DR72" s="76">
        <v>813.33348000000001</v>
      </c>
      <c r="DS72" s="76">
        <v>10330.447749999999</v>
      </c>
      <c r="DT72" s="76">
        <v>376.94999000000001</v>
      </c>
      <c r="DU72" s="76">
        <v>350.11964</v>
      </c>
      <c r="DV72" s="76">
        <v>420.17084999999997</v>
      </c>
      <c r="DW72" s="76">
        <v>475.35082</v>
      </c>
      <c r="DX72" s="76">
        <v>531.77008000000001</v>
      </c>
      <c r="DY72" s="76">
        <v>604.54115999999999</v>
      </c>
      <c r="DZ72" s="76">
        <v>695.13670000000002</v>
      </c>
      <c r="EA72" s="76">
        <v>785.56199000000004</v>
      </c>
      <c r="EB72" s="76">
        <v>728.65894000000003</v>
      </c>
      <c r="EC72" s="76">
        <v>665.04165</v>
      </c>
      <c r="ED72" s="76">
        <v>9161.5897800000002</v>
      </c>
      <c r="EE72" s="76">
        <v>2678.7759900000001</v>
      </c>
      <c r="EF72" s="76">
        <v>-1187.0848599999999</v>
      </c>
      <c r="EG72" s="76">
        <v>5739.2424899999996</v>
      </c>
      <c r="EH72" s="76">
        <v>3666.4809</v>
      </c>
      <c r="EI72" s="76">
        <v>4632.1452499999996</v>
      </c>
      <c r="EJ72" s="76">
        <v>2621.8209000000002</v>
      </c>
      <c r="EK72" s="76">
        <v>2265.38031</v>
      </c>
      <c r="EL72" s="76">
        <v>2588.9952199999998</v>
      </c>
      <c r="EM72" s="76">
        <v>2624.0299</v>
      </c>
      <c r="EN72" s="98">
        <v>25379.721649999999</v>
      </c>
      <c r="EO72" s="98">
        <v>20573.68131</v>
      </c>
      <c r="EP72" s="98">
        <v>18155.645100000002</v>
      </c>
      <c r="EQ72" s="98">
        <v>24247.47335</v>
      </c>
      <c r="ER72" s="98">
        <v>22523.611209999999</v>
      </c>
      <c r="ES72" s="98">
        <v>21477.535779999998</v>
      </c>
      <c r="ET72" s="98">
        <v>19845.057250000002</v>
      </c>
      <c r="EU72" s="98">
        <v>19128.665659999999</v>
      </c>
      <c r="EV72" s="98">
        <v>16654.577089999999</v>
      </c>
      <c r="EW72" s="98">
        <v>16832.404299999998</v>
      </c>
      <c r="EX72" s="98">
        <v>38101226</v>
      </c>
      <c r="EY72" s="98">
        <v>34486078</v>
      </c>
      <c r="EZ72" s="98">
        <v>30045031</v>
      </c>
      <c r="FA72" s="98">
        <v>36948234</v>
      </c>
      <c r="FB72" s="98">
        <v>32703004</v>
      </c>
      <c r="FC72" s="98">
        <v>33419454</v>
      </c>
      <c r="FD72" s="98">
        <v>29647620</v>
      </c>
      <c r="FE72" s="98">
        <v>28449889</v>
      </c>
      <c r="FF72" s="98">
        <v>28149727</v>
      </c>
      <c r="FG72" s="103">
        <v>26207465</v>
      </c>
      <c r="FH72" s="76">
        <v>740.07605000000001</v>
      </c>
      <c r="FI72" s="76">
        <v>1364.4872499999999</v>
      </c>
      <c r="FJ72" s="76">
        <v>156.584</v>
      </c>
      <c r="FK72" s="76">
        <v>3.4894500000000002</v>
      </c>
      <c r="FL72" s="76">
        <v>671.66819999999996</v>
      </c>
      <c r="FM72" s="76">
        <v>590.03520000000003</v>
      </c>
      <c r="FN72" s="76">
        <v>2.7</v>
      </c>
      <c r="FO72" s="76">
        <v>88.3001</v>
      </c>
      <c r="FP72" s="76">
        <v>695.2491</v>
      </c>
      <c r="FQ72" s="77">
        <v>110.6835</v>
      </c>
    </row>
    <row r="73" spans="1:173" ht="25.5" x14ac:dyDescent="0.25">
      <c r="A73" s="96" t="s">
        <v>346</v>
      </c>
      <c r="B73" s="96">
        <v>5665</v>
      </c>
      <c r="C73" s="96"/>
      <c r="D73" s="76">
        <v>-4.1882000000000001</v>
      </c>
      <c r="E73" s="76">
        <v>-7.8449299999999997</v>
      </c>
      <c r="F73" s="76">
        <v>-2.3742800000000002</v>
      </c>
      <c r="G73" s="76">
        <v>-2.6250200000000001</v>
      </c>
      <c r="H73" s="76">
        <v>-0.22238999999999901</v>
      </c>
      <c r="I73" s="76">
        <v>-3.1127799999999999</v>
      </c>
      <c r="J73" s="76">
        <v>4.59633</v>
      </c>
      <c r="K73" s="76">
        <v>-7.3099699999999999</v>
      </c>
      <c r="L73" s="76">
        <v>-8.3343799999999995</v>
      </c>
      <c r="M73" s="76">
        <v>33.014710000000001</v>
      </c>
      <c r="N73" s="97">
        <v>635.91278</v>
      </c>
      <c r="O73" s="97">
        <v>740.99162000000001</v>
      </c>
      <c r="P73" s="97">
        <v>599.14251999999999</v>
      </c>
      <c r="Q73" s="97">
        <v>655.21717999999998</v>
      </c>
      <c r="R73" s="97">
        <v>588.86496999999997</v>
      </c>
      <c r="S73" s="97">
        <v>652.62159999999994</v>
      </c>
      <c r="T73" s="97">
        <v>502.52073999999999</v>
      </c>
      <c r="U73" s="97">
        <v>491.17156999999997</v>
      </c>
      <c r="V73" s="97">
        <v>486.43446</v>
      </c>
      <c r="W73" s="97">
        <v>465.19313</v>
      </c>
      <c r="X73" s="98">
        <v>7.7249999999999996</v>
      </c>
      <c r="Y73" s="98">
        <v>15.45</v>
      </c>
      <c r="Z73" s="98">
        <v>173.65285</v>
      </c>
      <c r="AA73" s="98">
        <v>190.36834999999999</v>
      </c>
      <c r="AB73" s="98">
        <v>239.11959999999999</v>
      </c>
      <c r="AC73" s="98">
        <v>280.6771</v>
      </c>
      <c r="AD73" s="98">
        <v>244.32845</v>
      </c>
      <c r="AE73" s="98">
        <v>200.64189999999999</v>
      </c>
      <c r="AF73" s="98">
        <v>211.39635000000001</v>
      </c>
      <c r="AG73" s="98">
        <v>201.01564999999999</v>
      </c>
      <c r="AH73" s="97">
        <v>627.71277999999995</v>
      </c>
      <c r="AI73" s="97">
        <v>736.79161999999997</v>
      </c>
      <c r="AJ73" s="97">
        <v>589.94251999999994</v>
      </c>
      <c r="AK73" s="97">
        <v>646.01718000000005</v>
      </c>
      <c r="AL73" s="97">
        <v>577.22472000000005</v>
      </c>
      <c r="AM73" s="97">
        <v>644.23865000000001</v>
      </c>
      <c r="AN73" s="97">
        <v>487.52989000000002</v>
      </c>
      <c r="AO73" s="97">
        <v>488.67477000000002</v>
      </c>
      <c r="AP73" s="97">
        <v>486.43446</v>
      </c>
      <c r="AQ73" s="97">
        <v>425.53768000000002</v>
      </c>
      <c r="AR73" s="98">
        <v>180.0472</v>
      </c>
      <c r="AS73" s="98">
        <v>351.92685</v>
      </c>
      <c r="AT73" s="98">
        <v>0</v>
      </c>
      <c r="AU73" s="98">
        <v>691</v>
      </c>
      <c r="AV73" s="98">
        <v>243.25550000000001</v>
      </c>
      <c r="AW73" s="98">
        <v>300.959</v>
      </c>
      <c r="AX73" s="98">
        <v>16.21435</v>
      </c>
      <c r="AY73" s="98">
        <v>552.16925000000003</v>
      </c>
      <c r="AZ73" s="98">
        <v>40.3185</v>
      </c>
      <c r="BA73" s="98">
        <v>32.1721</v>
      </c>
      <c r="BB73" s="76">
        <v>147.6472</v>
      </c>
      <c r="BC73" s="76">
        <v>305.12684999999999</v>
      </c>
      <c r="BD73" s="76">
        <v>-156.35486</v>
      </c>
      <c r="BE73" s="76">
        <v>666.01301000000001</v>
      </c>
      <c r="BF73" s="76">
        <v>58.255499999999998</v>
      </c>
      <c r="BG73" s="76">
        <v>243.11429999999999</v>
      </c>
      <c r="BH73" s="76">
        <v>-240.11064999999999</v>
      </c>
      <c r="BI73" s="76">
        <v>551.65324999999996</v>
      </c>
      <c r="BJ73" s="76">
        <v>16.918500000000002</v>
      </c>
      <c r="BK73" s="76">
        <v>18.1691</v>
      </c>
      <c r="BL73" s="76">
        <v>807.75998000000004</v>
      </c>
      <c r="BM73" s="76">
        <v>1088.71847</v>
      </c>
      <c r="BN73" s="76">
        <v>589.94251999999994</v>
      </c>
      <c r="BO73" s="76">
        <v>1337.0171800000001</v>
      </c>
      <c r="BP73" s="76">
        <v>820.48022000000003</v>
      </c>
      <c r="BQ73" s="76">
        <v>945.19764999999995</v>
      </c>
      <c r="BR73" s="76">
        <v>503.74423999999999</v>
      </c>
      <c r="BS73" s="76">
        <v>1040.84402</v>
      </c>
      <c r="BT73" s="76">
        <v>526.75296000000003</v>
      </c>
      <c r="BU73" s="76">
        <v>457.70978000000002</v>
      </c>
      <c r="BV73" s="98">
        <v>25.824999999999999</v>
      </c>
      <c r="BW73" s="98">
        <v>33.25</v>
      </c>
      <c r="BX73" s="98">
        <v>193.80279999999999</v>
      </c>
      <c r="BY73" s="98">
        <v>210.41495</v>
      </c>
      <c r="BZ73" s="98">
        <v>247.54814999999999</v>
      </c>
      <c r="CA73" s="98">
        <v>297.57709999999997</v>
      </c>
      <c r="CB73" s="98">
        <v>261.62844999999999</v>
      </c>
      <c r="CC73" s="98">
        <v>217.84190000000001</v>
      </c>
      <c r="CD73" s="98">
        <v>211.39635000000001</v>
      </c>
      <c r="CE73" s="98">
        <v>201.01564999999999</v>
      </c>
      <c r="CF73" s="76">
        <v>-95.407809999999998</v>
      </c>
      <c r="CG73" s="76">
        <v>78.117170000000002</v>
      </c>
      <c r="CH73" s="76">
        <v>-231.21399</v>
      </c>
      <c r="CI73" s="76">
        <v>12.006069999999999</v>
      </c>
      <c r="CJ73" s="76">
        <v>-78.137170000000097</v>
      </c>
      <c r="CK73" s="76">
        <v>-12.0685900000001</v>
      </c>
      <c r="CL73" s="76">
        <v>-123.89418000000001</v>
      </c>
      <c r="CM73" s="76">
        <v>-257.61754999999999</v>
      </c>
      <c r="CN73" s="76">
        <v>-98.883260000000007</v>
      </c>
      <c r="CO73" s="76">
        <v>-53.978439999999999</v>
      </c>
      <c r="CP73" s="76">
        <v>-434.92410999999998</v>
      </c>
      <c r="CQ73" s="76">
        <v>-478.96350000000001</v>
      </c>
      <c r="CR73" s="76">
        <v>-858.00752</v>
      </c>
      <c r="CS73" s="76">
        <v>-461.23867000000001</v>
      </c>
      <c r="CT73" s="76">
        <v>-1130.0577499999999</v>
      </c>
      <c r="CU73" s="76">
        <v>-1098.53583</v>
      </c>
      <c r="CV73" s="76">
        <v>-1321.19859</v>
      </c>
      <c r="CW73" s="76">
        <v>-942.20290999999997</v>
      </c>
      <c r="CX73" s="76">
        <v>-1233.74181</v>
      </c>
      <c r="CY73" s="76">
        <v>-1151.7770499999999</v>
      </c>
      <c r="CZ73" s="98">
        <v>218</v>
      </c>
      <c r="DA73" s="98">
        <v>222</v>
      </c>
      <c r="DB73" s="98">
        <v>223</v>
      </c>
      <c r="DC73" s="98">
        <v>210</v>
      </c>
      <c r="DD73" s="98">
        <v>216</v>
      </c>
      <c r="DE73" s="98">
        <v>220</v>
      </c>
      <c r="DF73" s="98">
        <v>224</v>
      </c>
      <c r="DG73" s="98">
        <v>224</v>
      </c>
      <c r="DH73" s="98">
        <v>233</v>
      </c>
      <c r="DI73" s="98">
        <v>225</v>
      </c>
      <c r="DJ73" s="76">
        <v>44.039389999999997</v>
      </c>
      <c r="DK73" s="76">
        <v>379.04401999999999</v>
      </c>
      <c r="DL73" s="76">
        <v>-396.76884999999999</v>
      </c>
      <c r="DM73" s="76">
        <v>668.81907999999999</v>
      </c>
      <c r="DN73" s="76">
        <v>-31.521920000000001</v>
      </c>
      <c r="DO73" s="76">
        <v>222.66275999999999</v>
      </c>
      <c r="DP73" s="76">
        <v>-378.99567999999999</v>
      </c>
      <c r="DQ73" s="76">
        <v>291.53890000000001</v>
      </c>
      <c r="DR73" s="76">
        <v>-81.964759999999998</v>
      </c>
      <c r="DS73" s="76">
        <v>-75.464789999999994</v>
      </c>
      <c r="DT73" s="76">
        <v>-12.388199999999999</v>
      </c>
      <c r="DU73" s="76">
        <v>-12.044930000000001</v>
      </c>
      <c r="DV73" s="76">
        <v>-11.57428</v>
      </c>
      <c r="DW73" s="76">
        <v>-11.82502</v>
      </c>
      <c r="DX73" s="76">
        <v>-11.86239</v>
      </c>
      <c r="DY73" s="76">
        <v>-11.49578</v>
      </c>
      <c r="DZ73" s="76">
        <v>-10.39467</v>
      </c>
      <c r="EA73" s="76">
        <v>-9.8069699999999997</v>
      </c>
      <c r="EB73" s="76">
        <v>-8.3343799999999995</v>
      </c>
      <c r="EC73" s="76">
        <v>-6.6402900000000002</v>
      </c>
      <c r="ED73" s="76">
        <v>103.60781</v>
      </c>
      <c r="EE73" s="76">
        <v>-73.917169999999899</v>
      </c>
      <c r="EF73" s="76">
        <v>240.41399000000001</v>
      </c>
      <c r="EG73" s="76">
        <v>-2.8060700000000902</v>
      </c>
      <c r="EH73" s="76">
        <v>89.777420000000006</v>
      </c>
      <c r="EI73" s="76">
        <v>20.451540000000001</v>
      </c>
      <c r="EJ73" s="76">
        <v>138.88503</v>
      </c>
      <c r="EK73" s="76">
        <v>260.11435</v>
      </c>
      <c r="EL73" s="76">
        <v>98.883260000000007</v>
      </c>
      <c r="EM73" s="76">
        <v>93.633889999999994</v>
      </c>
      <c r="EN73" s="98">
        <v>460.74910999999997</v>
      </c>
      <c r="EO73" s="98">
        <v>512.21349999999995</v>
      </c>
      <c r="EP73" s="98">
        <v>1051.81032</v>
      </c>
      <c r="EQ73" s="98">
        <v>671.65362000000005</v>
      </c>
      <c r="ER73" s="98">
        <v>1377.6059</v>
      </c>
      <c r="ES73" s="98">
        <v>1396.11293</v>
      </c>
      <c r="ET73" s="98">
        <v>1582.8270399999999</v>
      </c>
      <c r="EU73" s="98">
        <v>1160.0448100000001</v>
      </c>
      <c r="EV73" s="98">
        <v>1445.13816</v>
      </c>
      <c r="EW73" s="98">
        <v>1352.7927</v>
      </c>
      <c r="EX73" s="98">
        <v>731321</v>
      </c>
      <c r="EY73" s="98">
        <v>662874</v>
      </c>
      <c r="EZ73" s="98">
        <v>830357</v>
      </c>
      <c r="FA73" s="98">
        <v>643211</v>
      </c>
      <c r="FB73" s="98">
        <v>667002</v>
      </c>
      <c r="FC73" s="98">
        <v>664690</v>
      </c>
      <c r="FD73" s="98">
        <v>626415</v>
      </c>
      <c r="FE73" s="98">
        <v>748789</v>
      </c>
      <c r="FF73" s="98">
        <v>585318</v>
      </c>
      <c r="FG73" s="103">
        <v>519172</v>
      </c>
      <c r="FH73" s="76">
        <v>32.4</v>
      </c>
      <c r="FI73" s="76">
        <v>46.8</v>
      </c>
      <c r="FJ73" s="76">
        <v>156.35486</v>
      </c>
      <c r="FK73" s="76">
        <v>24.986989999999999</v>
      </c>
      <c r="FL73" s="76">
        <v>185</v>
      </c>
      <c r="FM73" s="76">
        <v>57.844700000000003</v>
      </c>
      <c r="FN73" s="76">
        <v>256.32499999999999</v>
      </c>
      <c r="FO73" s="76">
        <v>0.51600000000000001</v>
      </c>
      <c r="FP73" s="76">
        <v>23.4</v>
      </c>
      <c r="FQ73" s="77">
        <v>14.003</v>
      </c>
    </row>
    <row r="74" spans="1:173" x14ac:dyDescent="0.25">
      <c r="A74" s="96" t="s">
        <v>345</v>
      </c>
      <c r="B74" s="96">
        <v>5749</v>
      </c>
      <c r="C74" s="96"/>
      <c r="D74" s="76">
        <v>2181.5736700000002</v>
      </c>
      <c r="E74" s="76">
        <v>2001.1445699999999</v>
      </c>
      <c r="F74" s="76">
        <v>1956.95198</v>
      </c>
      <c r="G74" s="76">
        <v>1996.0458799999999</v>
      </c>
      <c r="H74" s="76">
        <v>2059.8844199999999</v>
      </c>
      <c r="I74" s="76">
        <v>1861.73504</v>
      </c>
      <c r="J74" s="76">
        <v>1770.1012000000001</v>
      </c>
      <c r="K74" s="76">
        <v>1721.16032</v>
      </c>
      <c r="L74" s="76">
        <v>2429.2530200000001</v>
      </c>
      <c r="M74" s="76">
        <v>2449.02423</v>
      </c>
      <c r="N74" s="97">
        <v>20727.985720000001</v>
      </c>
      <c r="O74" s="97">
        <v>20590.57778</v>
      </c>
      <c r="P74" s="97">
        <v>19718.83927</v>
      </c>
      <c r="Q74" s="97">
        <v>20552.525310000001</v>
      </c>
      <c r="R74" s="97">
        <v>19936.326400000002</v>
      </c>
      <c r="S74" s="97">
        <v>19835.41287</v>
      </c>
      <c r="T74" s="97">
        <v>19399.300599999999</v>
      </c>
      <c r="U74" s="97">
        <v>17767.91619</v>
      </c>
      <c r="V74" s="97">
        <v>17742.177909999999</v>
      </c>
      <c r="W74" s="97">
        <v>16560.806779999999</v>
      </c>
      <c r="X74" s="98">
        <v>26716.519100000001</v>
      </c>
      <c r="Y74" s="98">
        <v>28437.805100000001</v>
      </c>
      <c r="Z74" s="98">
        <v>30764.991099999999</v>
      </c>
      <c r="AA74" s="98">
        <v>31921.032050000002</v>
      </c>
      <c r="AB74" s="98">
        <v>31859.432049999999</v>
      </c>
      <c r="AC74" s="98">
        <v>28075.054250000001</v>
      </c>
      <c r="AD74" s="98">
        <v>26503.912359999998</v>
      </c>
      <c r="AE74" s="98">
        <v>26463.876349999999</v>
      </c>
      <c r="AF74" s="98">
        <v>26759.692910000002</v>
      </c>
      <c r="AG74" s="98">
        <v>23063.63091</v>
      </c>
      <c r="AH74" s="97">
        <v>18691.669620000001</v>
      </c>
      <c r="AI74" s="97">
        <v>18719.526669999999</v>
      </c>
      <c r="AJ74" s="97">
        <v>17925.3387</v>
      </c>
      <c r="AK74" s="97">
        <v>18760.258310000001</v>
      </c>
      <c r="AL74" s="97">
        <v>18137.833920000001</v>
      </c>
      <c r="AM74" s="97">
        <v>18228.11707</v>
      </c>
      <c r="AN74" s="97">
        <v>17918.298449999998</v>
      </c>
      <c r="AO74" s="97">
        <v>16346.05769</v>
      </c>
      <c r="AP74" s="97">
        <v>15644.45282</v>
      </c>
      <c r="AQ74" s="97">
        <v>14451.319159999999</v>
      </c>
      <c r="AR74" s="98">
        <v>4176.4645099999998</v>
      </c>
      <c r="AS74" s="98">
        <v>4948.5082400000001</v>
      </c>
      <c r="AT74" s="98">
        <v>3192.5230299999998</v>
      </c>
      <c r="AU74" s="98">
        <v>2431.8552399999999</v>
      </c>
      <c r="AV74" s="98">
        <v>8640.1595300000008</v>
      </c>
      <c r="AW74" s="98">
        <v>5669.3625599999996</v>
      </c>
      <c r="AX74" s="98">
        <v>3451.33304</v>
      </c>
      <c r="AY74" s="98">
        <v>4843.0533400000004</v>
      </c>
      <c r="AZ74" s="98">
        <v>7429.89023</v>
      </c>
      <c r="BA74" s="98">
        <v>3465.2327500000001</v>
      </c>
      <c r="BB74" s="76">
        <v>4035.3399599999998</v>
      </c>
      <c r="BC74" s="76">
        <v>3431.30053</v>
      </c>
      <c r="BD74" s="76">
        <v>2701.6411400000002</v>
      </c>
      <c r="BE74" s="76">
        <v>2226.0268900000001</v>
      </c>
      <c r="BF74" s="76">
        <v>7829.7151800000001</v>
      </c>
      <c r="BG74" s="76">
        <v>4508.0567099999998</v>
      </c>
      <c r="BH74" s="76">
        <v>3321.33304</v>
      </c>
      <c r="BI74" s="76">
        <v>3312.2646399999999</v>
      </c>
      <c r="BJ74" s="76">
        <v>7275.0910800000001</v>
      </c>
      <c r="BK74" s="76">
        <v>1627.18362</v>
      </c>
      <c r="BL74" s="76">
        <v>22868.134129999999</v>
      </c>
      <c r="BM74" s="76">
        <v>23668.034909999998</v>
      </c>
      <c r="BN74" s="76">
        <v>21117.861730000001</v>
      </c>
      <c r="BO74" s="76">
        <v>21192.113549999998</v>
      </c>
      <c r="BP74" s="76">
        <v>26777.993450000002</v>
      </c>
      <c r="BQ74" s="76">
        <v>23897.479630000002</v>
      </c>
      <c r="BR74" s="76">
        <v>21369.63149</v>
      </c>
      <c r="BS74" s="76">
        <v>21189.11103</v>
      </c>
      <c r="BT74" s="76">
        <v>23074.343049999999</v>
      </c>
      <c r="BU74" s="76">
        <v>17916.551909999998</v>
      </c>
      <c r="BV74" s="98">
        <v>28453.537779999999</v>
      </c>
      <c r="BW74" s="98">
        <v>30829.947919999999</v>
      </c>
      <c r="BX74" s="98">
        <v>32446.56709</v>
      </c>
      <c r="BY74" s="98">
        <v>32872.73878</v>
      </c>
      <c r="BZ74" s="98">
        <v>34149.96918</v>
      </c>
      <c r="CA74" s="98">
        <v>31172.423439999999</v>
      </c>
      <c r="CB74" s="98">
        <v>28991.596160000001</v>
      </c>
      <c r="CC74" s="98">
        <v>28869.621859999999</v>
      </c>
      <c r="CD74" s="98">
        <v>28138.014139999999</v>
      </c>
      <c r="CE74" s="98">
        <v>24279.906230000001</v>
      </c>
      <c r="CF74" s="76">
        <v>-3866.2500500000001</v>
      </c>
      <c r="CG74" s="76">
        <v>-2607.78042</v>
      </c>
      <c r="CH74" s="76">
        <v>-2169.0877300000002</v>
      </c>
      <c r="CI74" s="76">
        <v>-1578.8206700000001</v>
      </c>
      <c r="CJ74" s="76">
        <v>-1953.69426</v>
      </c>
      <c r="CK74" s="76">
        <v>-1943.8445300000001</v>
      </c>
      <c r="CL74" s="76">
        <v>-1991.22731</v>
      </c>
      <c r="CM74" s="76">
        <v>-2171.4352899999999</v>
      </c>
      <c r="CN74" s="76">
        <v>-1420.9471100000001</v>
      </c>
      <c r="CO74" s="76">
        <v>432.53935999999902</v>
      </c>
      <c r="CP74" s="76">
        <v>14925.11233</v>
      </c>
      <c r="CQ74" s="76">
        <v>16725.679970000001</v>
      </c>
      <c r="CR74" s="76">
        <v>17772.296969999999</v>
      </c>
      <c r="CS74" s="76">
        <v>19049.174429999999</v>
      </c>
      <c r="CT74" s="76">
        <v>20186.989259999998</v>
      </c>
      <c r="CU74" s="76">
        <v>16391.703369999999</v>
      </c>
      <c r="CV74" s="76">
        <v>15463.398139999999</v>
      </c>
      <c r="CW74" s="76">
        <v>15606.43901</v>
      </c>
      <c r="CX74" s="76">
        <v>15731.951160000001</v>
      </c>
      <c r="CY74" s="76">
        <v>11975.532279999999</v>
      </c>
      <c r="CZ74" s="98">
        <v>5405</v>
      </c>
      <c r="DA74" s="98">
        <v>5366</v>
      </c>
      <c r="DB74" s="98">
        <v>5227</v>
      </c>
      <c r="DC74" s="98">
        <v>5135</v>
      </c>
      <c r="DD74" s="98">
        <v>4996</v>
      </c>
      <c r="DE74" s="98">
        <v>4908</v>
      </c>
      <c r="DF74" s="98">
        <v>4817</v>
      </c>
      <c r="DG74" s="98">
        <v>4672</v>
      </c>
      <c r="DH74" s="98">
        <v>4531</v>
      </c>
      <c r="DI74" s="98">
        <v>4433</v>
      </c>
      <c r="DJ74" s="76">
        <v>-1867.2261900000001</v>
      </c>
      <c r="DK74" s="76">
        <v>-1047.5309999999999</v>
      </c>
      <c r="DL74" s="76">
        <v>-1260.9471599999999</v>
      </c>
      <c r="DM74" s="76">
        <v>-1145.06078</v>
      </c>
      <c r="DN74" s="76">
        <v>4077.52844</v>
      </c>
      <c r="DO74" s="76">
        <v>956.91638</v>
      </c>
      <c r="DP74" s="76">
        <v>-150.89642000000001</v>
      </c>
      <c r="DQ74" s="76">
        <v>-281.02915000000002</v>
      </c>
      <c r="DR74" s="76">
        <v>3756.4188800000002</v>
      </c>
      <c r="DS74" s="76">
        <v>-49.76464</v>
      </c>
      <c r="DT74" s="76">
        <v>145.25766999999999</v>
      </c>
      <c r="DU74" s="76">
        <v>130.09357</v>
      </c>
      <c r="DV74" s="76">
        <v>163.45097999999999</v>
      </c>
      <c r="DW74" s="76">
        <v>203.77887999999999</v>
      </c>
      <c r="DX74" s="76">
        <v>261.39242000000002</v>
      </c>
      <c r="DY74" s="76">
        <v>254.43904000000001</v>
      </c>
      <c r="DZ74" s="76">
        <v>289.0992</v>
      </c>
      <c r="EA74" s="76">
        <v>299.30131999999998</v>
      </c>
      <c r="EB74" s="76">
        <v>331.52802000000003</v>
      </c>
      <c r="EC74" s="76">
        <v>339.53622999999999</v>
      </c>
      <c r="ED74" s="76">
        <v>5902.5661499999997</v>
      </c>
      <c r="EE74" s="76">
        <v>4478.8315300000004</v>
      </c>
      <c r="EF74" s="76">
        <v>3962.5882999999999</v>
      </c>
      <c r="EG74" s="76">
        <v>3371.0876699999999</v>
      </c>
      <c r="EH74" s="76">
        <v>3752.1867400000001</v>
      </c>
      <c r="EI74" s="76">
        <v>3551.1403300000002</v>
      </c>
      <c r="EJ74" s="76">
        <v>3472.22946</v>
      </c>
      <c r="EK74" s="76">
        <v>3593.2937900000002</v>
      </c>
      <c r="EL74" s="76">
        <v>3518.6722</v>
      </c>
      <c r="EM74" s="76">
        <v>1676.9482599999999</v>
      </c>
      <c r="EN74" s="98">
        <v>13528.425450000001</v>
      </c>
      <c r="EO74" s="98">
        <v>14104.267949999999</v>
      </c>
      <c r="EP74" s="98">
        <v>14674.270119999999</v>
      </c>
      <c r="EQ74" s="98">
        <v>13823.564350000001</v>
      </c>
      <c r="ER74" s="98">
        <v>13962.97992</v>
      </c>
      <c r="ES74" s="98">
        <v>14780.720069999999</v>
      </c>
      <c r="ET74" s="98">
        <v>13528.19802</v>
      </c>
      <c r="EU74" s="98">
        <v>13263.182849999999</v>
      </c>
      <c r="EV74" s="98">
        <v>12406.062980000001</v>
      </c>
      <c r="EW74" s="98">
        <v>12304.373949999999</v>
      </c>
      <c r="EX74" s="98">
        <v>24594236</v>
      </c>
      <c r="EY74" s="98">
        <v>23198358</v>
      </c>
      <c r="EZ74" s="98">
        <v>21887927</v>
      </c>
      <c r="FA74" s="98">
        <v>22131346</v>
      </c>
      <c r="FB74" s="98">
        <v>21890021</v>
      </c>
      <c r="FC74" s="98">
        <v>21779257</v>
      </c>
      <c r="FD74" s="98">
        <v>21390528</v>
      </c>
      <c r="FE74" s="98">
        <v>19939351</v>
      </c>
      <c r="FF74" s="98">
        <v>19163125</v>
      </c>
      <c r="FG74" s="103">
        <v>16128267</v>
      </c>
      <c r="FH74" s="76">
        <v>141.12455</v>
      </c>
      <c r="FI74" s="76">
        <v>1517.2077099999999</v>
      </c>
      <c r="FJ74" s="76">
        <v>490.88189</v>
      </c>
      <c r="FK74" s="76">
        <v>205.82835</v>
      </c>
      <c r="FL74" s="76">
        <v>810.44434999999999</v>
      </c>
      <c r="FM74" s="76">
        <v>1161.30585</v>
      </c>
      <c r="FN74" s="76">
        <v>130</v>
      </c>
      <c r="FO74" s="76">
        <v>1530.7887000000001</v>
      </c>
      <c r="FP74" s="76">
        <v>154.79915</v>
      </c>
      <c r="FQ74" s="77">
        <v>1838.0491300000001</v>
      </c>
    </row>
    <row r="75" spans="1:173" x14ac:dyDescent="0.25">
      <c r="A75" s="96" t="s">
        <v>344</v>
      </c>
      <c r="B75" s="96">
        <v>5908</v>
      </c>
      <c r="C75" s="96"/>
      <c r="D75" s="76">
        <v>14.938470000000001</v>
      </c>
      <c r="E75" s="76">
        <v>-1.5289999999998499E-2</v>
      </c>
      <c r="F75" s="76">
        <v>-0.74871999999999905</v>
      </c>
      <c r="G75" s="76">
        <v>11.3355</v>
      </c>
      <c r="H75" s="76">
        <v>23.239329999999999</v>
      </c>
      <c r="I75" s="76">
        <v>23.655110000000001</v>
      </c>
      <c r="J75" s="76">
        <v>21.517749999999999</v>
      </c>
      <c r="K75" s="76">
        <v>15.13123</v>
      </c>
      <c r="L75" s="76">
        <v>14.303929999999999</v>
      </c>
      <c r="M75" s="76">
        <v>16.462710000000001</v>
      </c>
      <c r="N75" s="97">
        <v>579.24360999999999</v>
      </c>
      <c r="O75" s="97">
        <v>499.83039000000002</v>
      </c>
      <c r="P75" s="97">
        <v>472.58766000000003</v>
      </c>
      <c r="Q75" s="97">
        <v>486.94763999999998</v>
      </c>
      <c r="R75" s="97">
        <v>523.28435999999999</v>
      </c>
      <c r="S75" s="97">
        <v>496.61363999999998</v>
      </c>
      <c r="T75" s="97">
        <v>389.32652999999999</v>
      </c>
      <c r="U75" s="97">
        <v>499.50511</v>
      </c>
      <c r="V75" s="97">
        <v>501.74515000000002</v>
      </c>
      <c r="W75" s="97">
        <v>467.51423</v>
      </c>
      <c r="X75" s="98">
        <v>0</v>
      </c>
      <c r="Y75" s="98">
        <v>78.599999999999994</v>
      </c>
      <c r="Z75" s="98">
        <v>102.8</v>
      </c>
      <c r="AA75" s="98">
        <v>127</v>
      </c>
      <c r="AB75" s="98">
        <v>151.19999999999999</v>
      </c>
      <c r="AC75" s="98">
        <v>175.4</v>
      </c>
      <c r="AD75" s="98">
        <v>199.6</v>
      </c>
      <c r="AE75" s="98">
        <v>223.8</v>
      </c>
      <c r="AF75" s="98">
        <v>153</v>
      </c>
      <c r="AG75" s="98">
        <v>177.2</v>
      </c>
      <c r="AH75" s="97">
        <v>555.13280999999995</v>
      </c>
      <c r="AI75" s="97">
        <v>489.78039000000001</v>
      </c>
      <c r="AJ75" s="97">
        <v>462.53766000000002</v>
      </c>
      <c r="AK75" s="97">
        <v>466.32074</v>
      </c>
      <c r="AL75" s="97">
        <v>489.03435999999999</v>
      </c>
      <c r="AM75" s="97">
        <v>462.36363999999998</v>
      </c>
      <c r="AN75" s="97">
        <v>355.07652999999999</v>
      </c>
      <c r="AO75" s="97">
        <v>475.30511000000001</v>
      </c>
      <c r="AP75" s="97">
        <v>477.54514999999998</v>
      </c>
      <c r="AQ75" s="97">
        <v>443.31423000000001</v>
      </c>
      <c r="AR75" s="98">
        <v>185.46875</v>
      </c>
      <c r="AS75" s="98">
        <v>77.4298</v>
      </c>
      <c r="AT75" s="98">
        <v>244.64649</v>
      </c>
      <c r="AU75" s="98">
        <v>885.18764999999996</v>
      </c>
      <c r="AV75" s="98">
        <v>0</v>
      </c>
      <c r="AW75" s="98">
        <v>9.8000000000000007</v>
      </c>
      <c r="AX75" s="98">
        <v>84.239750000000001</v>
      </c>
      <c r="AY75" s="98">
        <v>81.258449999999996</v>
      </c>
      <c r="AZ75" s="98">
        <v>0</v>
      </c>
      <c r="BA75" s="98">
        <v>0</v>
      </c>
      <c r="BB75" s="76">
        <v>174.43507</v>
      </c>
      <c r="BC75" s="76">
        <v>-17.007680000000001</v>
      </c>
      <c r="BD75" s="76">
        <v>185.6849</v>
      </c>
      <c r="BE75" s="76">
        <v>62.8857</v>
      </c>
      <c r="BF75" s="76">
        <v>0</v>
      </c>
      <c r="BG75" s="76">
        <v>9.8000000000000007</v>
      </c>
      <c r="BH75" s="76">
        <v>84.239750000000001</v>
      </c>
      <c r="BI75" s="76">
        <v>81.258449999999996</v>
      </c>
      <c r="BJ75" s="76">
        <v>0</v>
      </c>
      <c r="BK75" s="76">
        <v>0</v>
      </c>
      <c r="BL75" s="76">
        <v>740.60155999999995</v>
      </c>
      <c r="BM75" s="76">
        <v>567.21019000000001</v>
      </c>
      <c r="BN75" s="76">
        <v>707.18415000000005</v>
      </c>
      <c r="BO75" s="76">
        <v>1351.50839</v>
      </c>
      <c r="BP75" s="76">
        <v>489.03435999999999</v>
      </c>
      <c r="BQ75" s="76">
        <v>472.16363999999999</v>
      </c>
      <c r="BR75" s="76">
        <v>439.31628000000001</v>
      </c>
      <c r="BS75" s="76">
        <v>556.56356000000005</v>
      </c>
      <c r="BT75" s="76">
        <v>477.54514999999998</v>
      </c>
      <c r="BU75" s="76">
        <v>443.31423000000001</v>
      </c>
      <c r="BV75" s="98">
        <v>124.64859</v>
      </c>
      <c r="BW75" s="98">
        <v>152.81874999999999</v>
      </c>
      <c r="BX75" s="98">
        <v>240.98915</v>
      </c>
      <c r="BY75" s="98">
        <v>221.99709999999999</v>
      </c>
      <c r="BZ75" s="98">
        <v>252.43799999999999</v>
      </c>
      <c r="CA75" s="98">
        <v>230.83821</v>
      </c>
      <c r="CB75" s="98">
        <v>271.80658</v>
      </c>
      <c r="CC75" s="98">
        <v>348.98235</v>
      </c>
      <c r="CD75" s="98">
        <v>266.60570000000001</v>
      </c>
      <c r="CE75" s="98">
        <v>268.4402</v>
      </c>
      <c r="CF75" s="76">
        <v>-29.94971</v>
      </c>
      <c r="CG75" s="76">
        <v>-86.974400000000003</v>
      </c>
      <c r="CH75" s="76">
        <v>-267.15075999999999</v>
      </c>
      <c r="CI75" s="76">
        <v>-8.6840300000000106</v>
      </c>
      <c r="CJ75" s="76">
        <v>-72.658519999999996</v>
      </c>
      <c r="CK75" s="76">
        <v>22.49483</v>
      </c>
      <c r="CL75" s="76">
        <v>-141.84504000000001</v>
      </c>
      <c r="CM75" s="76">
        <v>109.88445</v>
      </c>
      <c r="CN75" s="76">
        <v>-35.235939999999999</v>
      </c>
      <c r="CO75" s="76">
        <v>-90.866849999999999</v>
      </c>
      <c r="CP75" s="76">
        <v>-933.95474999999999</v>
      </c>
      <c r="CQ75" s="76">
        <v>-1028.7973099999999</v>
      </c>
      <c r="CR75" s="76">
        <v>-914.76522999999997</v>
      </c>
      <c r="CS75" s="76">
        <v>-823.24937</v>
      </c>
      <c r="CT75" s="76">
        <v>-856.82414000000006</v>
      </c>
      <c r="CU75" s="76">
        <v>-749.91561999999999</v>
      </c>
      <c r="CV75" s="76">
        <v>-747.96045000000004</v>
      </c>
      <c r="CW75" s="76">
        <v>-600.15961000000004</v>
      </c>
      <c r="CX75" s="76">
        <v>-767.10251000000005</v>
      </c>
      <c r="CY75" s="76">
        <v>-732.51457000000005</v>
      </c>
      <c r="CZ75" s="98">
        <v>163</v>
      </c>
      <c r="DA75" s="98">
        <v>153</v>
      </c>
      <c r="DB75" s="98">
        <v>144</v>
      </c>
      <c r="DC75" s="98">
        <v>153</v>
      </c>
      <c r="DD75" s="98">
        <v>141</v>
      </c>
      <c r="DE75" s="98">
        <v>139</v>
      </c>
      <c r="DF75" s="98">
        <v>140</v>
      </c>
      <c r="DG75" s="98">
        <v>125</v>
      </c>
      <c r="DH75" s="98">
        <v>132</v>
      </c>
      <c r="DI75" s="98">
        <v>124</v>
      </c>
      <c r="DJ75" s="76">
        <v>120.37456</v>
      </c>
      <c r="DK75" s="76">
        <v>-114.03207999999999</v>
      </c>
      <c r="DL75" s="76">
        <v>-91.515860000000004</v>
      </c>
      <c r="DM75" s="76">
        <v>33.574770000000001</v>
      </c>
      <c r="DN75" s="76">
        <v>-106.90852</v>
      </c>
      <c r="DO75" s="76">
        <v>-1.9551700000000001</v>
      </c>
      <c r="DP75" s="76">
        <v>-91.855289999999997</v>
      </c>
      <c r="DQ75" s="76">
        <v>166.94290000000001</v>
      </c>
      <c r="DR75" s="76">
        <v>-59.435940000000002</v>
      </c>
      <c r="DS75" s="76">
        <v>-115.06685</v>
      </c>
      <c r="DT75" s="76">
        <v>-9.1725300000000001</v>
      </c>
      <c r="DU75" s="76">
        <v>-10.065289999999999</v>
      </c>
      <c r="DV75" s="76">
        <v>-10.798719999999999</v>
      </c>
      <c r="DW75" s="76">
        <v>-9.2914999999999992</v>
      </c>
      <c r="DX75" s="76">
        <v>-11.010669999999999</v>
      </c>
      <c r="DY75" s="76">
        <v>-10.594889999999999</v>
      </c>
      <c r="DZ75" s="76">
        <v>-12.732250000000001</v>
      </c>
      <c r="EA75" s="76">
        <v>-9.0687700000000007</v>
      </c>
      <c r="EB75" s="76">
        <v>-9.8960699999999999</v>
      </c>
      <c r="EC75" s="76">
        <v>-7.7372899999999998</v>
      </c>
      <c r="ED75" s="76">
        <v>54.060510000000001</v>
      </c>
      <c r="EE75" s="76">
        <v>97.0244</v>
      </c>
      <c r="EF75" s="76">
        <v>277.20076</v>
      </c>
      <c r="EG75" s="76">
        <v>29.310929999999999</v>
      </c>
      <c r="EH75" s="76">
        <v>106.90852</v>
      </c>
      <c r="EI75" s="76">
        <v>11.75517</v>
      </c>
      <c r="EJ75" s="76">
        <v>176.09504000000001</v>
      </c>
      <c r="EK75" s="76">
        <v>-85.684449999999998</v>
      </c>
      <c r="EL75" s="76">
        <v>59.435940000000002</v>
      </c>
      <c r="EM75" s="76">
        <v>115.06685</v>
      </c>
      <c r="EN75" s="98">
        <v>1058.6033399999999</v>
      </c>
      <c r="EO75" s="98">
        <v>1181.6160600000001</v>
      </c>
      <c r="EP75" s="98">
        <v>1155.7543800000001</v>
      </c>
      <c r="EQ75" s="98">
        <v>1045.24647</v>
      </c>
      <c r="ER75" s="98">
        <v>1109.26214</v>
      </c>
      <c r="ES75" s="98">
        <v>980.75382999999999</v>
      </c>
      <c r="ET75" s="98">
        <v>1019.76703</v>
      </c>
      <c r="EU75" s="98">
        <v>949.14196000000004</v>
      </c>
      <c r="EV75" s="98">
        <v>1033.70821</v>
      </c>
      <c r="EW75" s="98">
        <v>1000.9547700000001</v>
      </c>
      <c r="EX75" s="98">
        <v>609193</v>
      </c>
      <c r="EY75" s="98">
        <v>586805</v>
      </c>
      <c r="EZ75" s="98">
        <v>739738</v>
      </c>
      <c r="FA75" s="98">
        <v>495632</v>
      </c>
      <c r="FB75" s="98">
        <v>595943</v>
      </c>
      <c r="FC75" s="98">
        <v>474119</v>
      </c>
      <c r="FD75" s="98">
        <v>531172</v>
      </c>
      <c r="FE75" s="98">
        <v>389621</v>
      </c>
      <c r="FF75" s="98">
        <v>536981</v>
      </c>
      <c r="FG75" s="103">
        <v>558381</v>
      </c>
      <c r="FH75" s="76">
        <v>11.03368</v>
      </c>
      <c r="FI75" s="76">
        <v>94.437479999999994</v>
      </c>
      <c r="FJ75" s="76">
        <v>58.961590000000001</v>
      </c>
      <c r="FK75" s="76">
        <v>822.30195000000003</v>
      </c>
      <c r="FL75" s="76">
        <v>0</v>
      </c>
      <c r="FM75" s="76">
        <v>0</v>
      </c>
      <c r="FN75" s="76">
        <v>0</v>
      </c>
      <c r="FO75" s="76">
        <v>0</v>
      </c>
      <c r="FP75" s="76">
        <v>0</v>
      </c>
      <c r="FQ75" s="77">
        <v>0</v>
      </c>
    </row>
    <row r="76" spans="1:173" x14ac:dyDescent="0.25">
      <c r="A76" s="96" t="s">
        <v>343</v>
      </c>
      <c r="B76" s="96">
        <v>5909</v>
      </c>
      <c r="C76" s="96"/>
      <c r="D76" s="76">
        <v>200.57104000000001</v>
      </c>
      <c r="E76" s="76">
        <v>262.90897999999999</v>
      </c>
      <c r="F76" s="76">
        <v>249.83929000000001</v>
      </c>
      <c r="G76" s="76">
        <v>271.87283000000002</v>
      </c>
      <c r="H76" s="76">
        <v>366.73739999999998</v>
      </c>
      <c r="I76" s="76">
        <v>327.21282000000002</v>
      </c>
      <c r="J76" s="76">
        <v>457.60104000000001</v>
      </c>
      <c r="K76" s="76">
        <v>315.02512999999999</v>
      </c>
      <c r="L76" s="76">
        <v>319.90217000000001</v>
      </c>
      <c r="M76" s="76">
        <v>304.48424999999997</v>
      </c>
      <c r="N76" s="97">
        <v>3219.08833</v>
      </c>
      <c r="O76" s="97">
        <v>3461.67641</v>
      </c>
      <c r="P76" s="97">
        <v>3363.8700600000002</v>
      </c>
      <c r="Q76" s="97">
        <v>3447.6139800000001</v>
      </c>
      <c r="R76" s="97">
        <v>3182.6731500000001</v>
      </c>
      <c r="S76" s="97">
        <v>2840.6739299999999</v>
      </c>
      <c r="T76" s="97">
        <v>3255.5824299999999</v>
      </c>
      <c r="U76" s="97">
        <v>2856.1124199999999</v>
      </c>
      <c r="V76" s="97">
        <v>3053.2582699999998</v>
      </c>
      <c r="W76" s="97">
        <v>2930.96967</v>
      </c>
      <c r="X76" s="98">
        <v>2800</v>
      </c>
      <c r="Y76" s="98">
        <v>2800</v>
      </c>
      <c r="Z76" s="98">
        <v>3300</v>
      </c>
      <c r="AA76" s="98">
        <v>3300</v>
      </c>
      <c r="AB76" s="98">
        <v>3300</v>
      </c>
      <c r="AC76" s="98">
        <v>3300</v>
      </c>
      <c r="AD76" s="98">
        <v>4268.4879499999997</v>
      </c>
      <c r="AE76" s="98">
        <v>3849.5457500000002</v>
      </c>
      <c r="AF76" s="98">
        <v>3908.4551499999998</v>
      </c>
      <c r="AG76" s="98">
        <v>4033.5144</v>
      </c>
      <c r="AH76" s="97">
        <v>3010.2769699999999</v>
      </c>
      <c r="AI76" s="97">
        <v>3183.0164100000002</v>
      </c>
      <c r="AJ76" s="97">
        <v>3096.4300600000001</v>
      </c>
      <c r="AK76" s="97">
        <v>3169.3883500000002</v>
      </c>
      <c r="AL76" s="97">
        <v>2811.60914</v>
      </c>
      <c r="AM76" s="97">
        <v>2519.5913500000001</v>
      </c>
      <c r="AN76" s="97">
        <v>2806.4047700000001</v>
      </c>
      <c r="AO76" s="97">
        <v>2544.5802899999999</v>
      </c>
      <c r="AP76" s="97">
        <v>2744.3067000000001</v>
      </c>
      <c r="AQ76" s="97">
        <v>2636.4908300000002</v>
      </c>
      <c r="AR76" s="98">
        <v>389.85894000000002</v>
      </c>
      <c r="AS76" s="98">
        <v>286.84278999999998</v>
      </c>
      <c r="AT76" s="98">
        <v>171.46522999999999</v>
      </c>
      <c r="AU76" s="98">
        <v>207.14634000000001</v>
      </c>
      <c r="AV76" s="98">
        <v>0</v>
      </c>
      <c r="AW76" s="98">
        <v>39.300049999999999</v>
      </c>
      <c r="AX76" s="98">
        <v>58.918280000000003</v>
      </c>
      <c r="AY76" s="98">
        <v>116.69275</v>
      </c>
      <c r="AZ76" s="98">
        <v>27.864000000000001</v>
      </c>
      <c r="BA76" s="98">
        <v>281.18488000000002</v>
      </c>
      <c r="BB76" s="76">
        <v>332.52593999999999</v>
      </c>
      <c r="BC76" s="76">
        <v>286.84278999999998</v>
      </c>
      <c r="BD76" s="76">
        <v>171.46522999999999</v>
      </c>
      <c r="BE76" s="76">
        <v>207.14634000000001</v>
      </c>
      <c r="BF76" s="76">
        <v>0</v>
      </c>
      <c r="BG76" s="76">
        <v>39.300049999999999</v>
      </c>
      <c r="BH76" s="76">
        <v>39.726280000000003</v>
      </c>
      <c r="BI76" s="76">
        <v>116.69275</v>
      </c>
      <c r="BJ76" s="76">
        <v>27.864000000000001</v>
      </c>
      <c r="BK76" s="76">
        <v>281.18488000000002</v>
      </c>
      <c r="BL76" s="76">
        <v>3400.13591</v>
      </c>
      <c r="BM76" s="76">
        <v>3469.8591999999999</v>
      </c>
      <c r="BN76" s="76">
        <v>3267.8952899999999</v>
      </c>
      <c r="BO76" s="76">
        <v>3376.53469</v>
      </c>
      <c r="BP76" s="76">
        <v>2811.60914</v>
      </c>
      <c r="BQ76" s="76">
        <v>2558.8914</v>
      </c>
      <c r="BR76" s="76">
        <v>2865.32305</v>
      </c>
      <c r="BS76" s="76">
        <v>2661.27304</v>
      </c>
      <c r="BT76" s="76">
        <v>2772.1707000000001</v>
      </c>
      <c r="BU76" s="76">
        <v>2917.67571</v>
      </c>
      <c r="BV76" s="98">
        <v>3397.1833299999998</v>
      </c>
      <c r="BW76" s="98">
        <v>3455.8480100000002</v>
      </c>
      <c r="BX76" s="98">
        <v>3996.0626400000001</v>
      </c>
      <c r="BY76" s="98">
        <v>3950.4226100000001</v>
      </c>
      <c r="BZ76" s="98">
        <v>4151.6862600000004</v>
      </c>
      <c r="CA76" s="98">
        <v>3944.8456200000001</v>
      </c>
      <c r="CB76" s="98">
        <v>4490.4909600000001</v>
      </c>
      <c r="CC76" s="98">
        <v>4322.3935700000002</v>
      </c>
      <c r="CD76" s="98">
        <v>4361.1127800000004</v>
      </c>
      <c r="CE76" s="98">
        <v>4542.7930500000002</v>
      </c>
      <c r="CF76" s="76">
        <v>-192.44506999999999</v>
      </c>
      <c r="CG76" s="76">
        <v>-185.22157000000001</v>
      </c>
      <c r="CH76" s="76">
        <v>-220.83851999999999</v>
      </c>
      <c r="CI76" s="76">
        <v>-41.043360000000099</v>
      </c>
      <c r="CJ76" s="76">
        <v>-141.37137999999999</v>
      </c>
      <c r="CK76" s="76">
        <v>-93.425709999999995</v>
      </c>
      <c r="CL76" s="76">
        <v>-3.5499300000001299</v>
      </c>
      <c r="CM76" s="76">
        <v>87.181369999999802</v>
      </c>
      <c r="CN76" s="76">
        <v>85.902429999999597</v>
      </c>
      <c r="CO76" s="76">
        <v>176.91723999999999</v>
      </c>
      <c r="CP76" s="76">
        <v>881.82471999999996</v>
      </c>
      <c r="CQ76" s="76">
        <v>950.55520999999999</v>
      </c>
      <c r="CR76" s="76">
        <v>1127.5939900000001</v>
      </c>
      <c r="CS76" s="76">
        <v>1444.4072799999999</v>
      </c>
      <c r="CT76" s="76">
        <v>1545.8522800000001</v>
      </c>
      <c r="CU76" s="76">
        <v>2058.2876700000002</v>
      </c>
      <c r="CV76" s="76">
        <v>2433.4959100000001</v>
      </c>
      <c r="CW76" s="76">
        <v>2846.4972200000002</v>
      </c>
      <c r="CX76" s="76">
        <v>2954.1552299999998</v>
      </c>
      <c r="CY76" s="76">
        <v>3149.3403699999999</v>
      </c>
      <c r="CZ76" s="98">
        <v>734</v>
      </c>
      <c r="DA76" s="98">
        <v>728</v>
      </c>
      <c r="DB76" s="98">
        <v>741</v>
      </c>
      <c r="DC76" s="98">
        <v>725</v>
      </c>
      <c r="DD76" s="98">
        <v>721</v>
      </c>
      <c r="DE76" s="98">
        <v>705</v>
      </c>
      <c r="DF76" s="98">
        <v>670</v>
      </c>
      <c r="DG76" s="98">
        <v>664</v>
      </c>
      <c r="DH76" s="98">
        <v>663</v>
      </c>
      <c r="DI76" s="98">
        <v>660</v>
      </c>
      <c r="DJ76" s="76">
        <v>-68.730490000000003</v>
      </c>
      <c r="DK76" s="76">
        <v>-177.03878</v>
      </c>
      <c r="DL76" s="76">
        <v>-316.81328999999999</v>
      </c>
      <c r="DM76" s="76">
        <v>-112.12264999999999</v>
      </c>
      <c r="DN76" s="76">
        <v>-512.43538999999998</v>
      </c>
      <c r="DO76" s="76">
        <v>-375.20823999999999</v>
      </c>
      <c r="DP76" s="76">
        <v>-413.00130999999999</v>
      </c>
      <c r="DQ76" s="76">
        <v>-107.65801</v>
      </c>
      <c r="DR76" s="76">
        <v>-195.18513999999999</v>
      </c>
      <c r="DS76" s="76">
        <v>163.62327999999999</v>
      </c>
      <c r="DT76" s="76">
        <v>-8.23996</v>
      </c>
      <c r="DU76" s="76">
        <v>-15.75102</v>
      </c>
      <c r="DV76" s="76">
        <v>-17.600709999999999</v>
      </c>
      <c r="DW76" s="76">
        <v>-6.3531700000000004</v>
      </c>
      <c r="DX76" s="76">
        <v>-4.3266</v>
      </c>
      <c r="DY76" s="76">
        <v>6.1298199999999996</v>
      </c>
      <c r="DZ76" s="76">
        <v>8.4230400000000003</v>
      </c>
      <c r="EA76" s="76">
        <v>3.4931299999999998</v>
      </c>
      <c r="EB76" s="76">
        <v>10.95017</v>
      </c>
      <c r="EC76" s="76">
        <v>10.00525</v>
      </c>
      <c r="ED76" s="76">
        <v>401.25643000000002</v>
      </c>
      <c r="EE76" s="76">
        <v>463.88157000000001</v>
      </c>
      <c r="EF76" s="76">
        <v>488.27852000000001</v>
      </c>
      <c r="EG76" s="76">
        <v>319.26898999999997</v>
      </c>
      <c r="EH76" s="76">
        <v>512.43538999999998</v>
      </c>
      <c r="EI76" s="76">
        <v>414.50828999999999</v>
      </c>
      <c r="EJ76" s="76">
        <v>452.72759000000002</v>
      </c>
      <c r="EK76" s="76">
        <v>224.35076000000001</v>
      </c>
      <c r="EL76" s="76">
        <v>223.04913999999999</v>
      </c>
      <c r="EM76" s="76">
        <v>117.5616</v>
      </c>
      <c r="EN76" s="98">
        <v>2515.3586100000002</v>
      </c>
      <c r="EO76" s="98">
        <v>2505.2928000000002</v>
      </c>
      <c r="EP76" s="98">
        <v>2868.4686499999998</v>
      </c>
      <c r="EQ76" s="98">
        <v>2506.0153300000002</v>
      </c>
      <c r="ER76" s="98">
        <v>2605.8339799999999</v>
      </c>
      <c r="ES76" s="98">
        <v>1886.5579499999999</v>
      </c>
      <c r="ET76" s="98">
        <v>2056.99505</v>
      </c>
      <c r="EU76" s="98">
        <v>1475.89635</v>
      </c>
      <c r="EV76" s="98">
        <v>1406.9575500000001</v>
      </c>
      <c r="EW76" s="98">
        <v>1393.4526800000001</v>
      </c>
      <c r="EX76" s="98">
        <v>3411533</v>
      </c>
      <c r="EY76" s="98">
        <v>3646898</v>
      </c>
      <c r="EZ76" s="98">
        <v>3584709</v>
      </c>
      <c r="FA76" s="98">
        <v>3488657</v>
      </c>
      <c r="FB76" s="98">
        <v>3324045</v>
      </c>
      <c r="FC76" s="98">
        <v>2934100</v>
      </c>
      <c r="FD76" s="98">
        <v>3259132</v>
      </c>
      <c r="FE76" s="98">
        <v>2768931</v>
      </c>
      <c r="FF76" s="98">
        <v>2967356</v>
      </c>
      <c r="FG76" s="103">
        <v>2754052</v>
      </c>
      <c r="FH76" s="76">
        <v>57.332999999999998</v>
      </c>
      <c r="FI76" s="76">
        <v>0</v>
      </c>
      <c r="FJ76" s="76">
        <v>0</v>
      </c>
      <c r="FK76" s="76">
        <v>0</v>
      </c>
      <c r="FL76" s="76">
        <v>0</v>
      </c>
      <c r="FM76" s="76">
        <v>0</v>
      </c>
      <c r="FN76" s="76">
        <v>19.192</v>
      </c>
      <c r="FO76" s="76">
        <v>0</v>
      </c>
      <c r="FP76" s="76">
        <v>0</v>
      </c>
      <c r="FQ76" s="77">
        <v>0</v>
      </c>
    </row>
    <row r="77" spans="1:173" ht="25.5" x14ac:dyDescent="0.25">
      <c r="A77" s="96" t="s">
        <v>342</v>
      </c>
      <c r="B77" s="96">
        <v>5582</v>
      </c>
      <c r="C77" s="96"/>
      <c r="D77" s="76">
        <v>1852.16552</v>
      </c>
      <c r="E77" s="76">
        <v>1335.4289799999999</v>
      </c>
      <c r="F77" s="76">
        <v>2028.1717000000001</v>
      </c>
      <c r="G77" s="76">
        <v>1667.80747</v>
      </c>
      <c r="H77" s="76">
        <v>1829.77727</v>
      </c>
      <c r="I77" s="76">
        <v>1757.06465</v>
      </c>
      <c r="J77" s="76">
        <v>2305.288</v>
      </c>
      <c r="K77" s="76">
        <v>1958.51803</v>
      </c>
      <c r="L77" s="76">
        <v>2384.0682999999999</v>
      </c>
      <c r="M77" s="76">
        <v>1892.74071</v>
      </c>
      <c r="N77" s="97">
        <v>17303.718290000001</v>
      </c>
      <c r="O77" s="97">
        <v>17268.445400000001</v>
      </c>
      <c r="P77" s="97">
        <v>17013.820110000001</v>
      </c>
      <c r="Q77" s="97">
        <v>18777.51928</v>
      </c>
      <c r="R77" s="97">
        <v>18802.115669999999</v>
      </c>
      <c r="S77" s="97">
        <v>19296.503990000001</v>
      </c>
      <c r="T77" s="97">
        <v>20231.40998</v>
      </c>
      <c r="U77" s="97">
        <v>18060.56637</v>
      </c>
      <c r="V77" s="97">
        <v>17452.750970000001</v>
      </c>
      <c r="W77" s="97">
        <v>19219.74957</v>
      </c>
      <c r="X77" s="98">
        <v>10340.281000000001</v>
      </c>
      <c r="Y77" s="98">
        <v>10590.281000000001</v>
      </c>
      <c r="Z77" s="98">
        <v>10840.281000000001</v>
      </c>
      <c r="AA77" s="98">
        <v>11090.281000000001</v>
      </c>
      <c r="AB77" s="98">
        <v>11340.281000000001</v>
      </c>
      <c r="AC77" s="98">
        <v>11500</v>
      </c>
      <c r="AD77" s="98">
        <v>11750</v>
      </c>
      <c r="AE77" s="98">
        <v>12000</v>
      </c>
      <c r="AF77" s="98">
        <v>12950</v>
      </c>
      <c r="AG77" s="98">
        <v>13500</v>
      </c>
      <c r="AH77" s="97">
        <v>15602.066940000001</v>
      </c>
      <c r="AI77" s="97">
        <v>16088.0954</v>
      </c>
      <c r="AJ77" s="97">
        <v>15139.604310000001</v>
      </c>
      <c r="AK77" s="97">
        <v>17271.31828</v>
      </c>
      <c r="AL77" s="97">
        <v>17130.239420000002</v>
      </c>
      <c r="AM77" s="97">
        <v>17588.068139999999</v>
      </c>
      <c r="AN77" s="97">
        <v>18066.87398</v>
      </c>
      <c r="AO77" s="97">
        <v>16363.56637</v>
      </c>
      <c r="AP77" s="97">
        <v>15356.48594</v>
      </c>
      <c r="AQ77" s="97">
        <v>17628.74957</v>
      </c>
      <c r="AR77" s="98">
        <v>6485.6017099999999</v>
      </c>
      <c r="AS77" s="98">
        <v>7276.6114600000001</v>
      </c>
      <c r="AT77" s="98">
        <v>2310.9059999999999</v>
      </c>
      <c r="AU77" s="98">
        <v>1124.79125</v>
      </c>
      <c r="AV77" s="98">
        <v>1267.1041</v>
      </c>
      <c r="AW77" s="98">
        <v>872.63679999999999</v>
      </c>
      <c r="AX77" s="98">
        <v>1368.9608499999999</v>
      </c>
      <c r="AY77" s="98">
        <v>2964.4468400000001</v>
      </c>
      <c r="AZ77" s="98">
        <v>4200.5066299999999</v>
      </c>
      <c r="BA77" s="98">
        <v>3392.86249</v>
      </c>
      <c r="BB77" s="76">
        <v>6435.6017099999999</v>
      </c>
      <c r="BC77" s="76">
        <v>7254.2709100000002</v>
      </c>
      <c r="BD77" s="76">
        <v>2211.9787900000001</v>
      </c>
      <c r="BE77" s="76">
        <v>1124.79125</v>
      </c>
      <c r="BF77" s="76">
        <v>1226.7040999999999</v>
      </c>
      <c r="BG77" s="76">
        <v>803.70680000000004</v>
      </c>
      <c r="BH77" s="76">
        <v>1229.9608499999999</v>
      </c>
      <c r="BI77" s="76">
        <v>2834.98684</v>
      </c>
      <c r="BJ77" s="76">
        <v>3678.8574800000001</v>
      </c>
      <c r="BK77" s="76">
        <v>3392.86249</v>
      </c>
      <c r="BL77" s="76">
        <v>22087.66865</v>
      </c>
      <c r="BM77" s="76">
        <v>23364.706859999998</v>
      </c>
      <c r="BN77" s="76">
        <v>17450.510310000001</v>
      </c>
      <c r="BO77" s="76">
        <v>18396.109530000002</v>
      </c>
      <c r="BP77" s="76">
        <v>18397.343519999999</v>
      </c>
      <c r="BQ77" s="76">
        <v>18460.70494</v>
      </c>
      <c r="BR77" s="76">
        <v>19435.83483</v>
      </c>
      <c r="BS77" s="76">
        <v>19328.013210000001</v>
      </c>
      <c r="BT77" s="76">
        <v>19556.992569999999</v>
      </c>
      <c r="BU77" s="76">
        <v>21021.612059999999</v>
      </c>
      <c r="BV77" s="98">
        <v>11953.15112</v>
      </c>
      <c r="BW77" s="98">
        <v>13320.32512</v>
      </c>
      <c r="BX77" s="98">
        <v>11579.079530000001</v>
      </c>
      <c r="BY77" s="98">
        <v>12749.679630000001</v>
      </c>
      <c r="BZ77" s="98">
        <v>13831.46666</v>
      </c>
      <c r="CA77" s="98">
        <v>13331.814259999999</v>
      </c>
      <c r="CB77" s="98">
        <v>16065.92446</v>
      </c>
      <c r="CC77" s="98">
        <v>13706.507030000001</v>
      </c>
      <c r="CD77" s="98">
        <v>14311.471799999999</v>
      </c>
      <c r="CE77" s="98">
        <v>14789.0638</v>
      </c>
      <c r="CF77" s="76">
        <v>-4915.8413799999998</v>
      </c>
      <c r="CG77" s="76">
        <v>-6285.5824599999996</v>
      </c>
      <c r="CH77" s="76">
        <v>-3391.7551800000001</v>
      </c>
      <c r="CI77" s="76">
        <v>-2499.44875</v>
      </c>
      <c r="CJ77" s="76">
        <v>-2955.08952</v>
      </c>
      <c r="CK77" s="76">
        <v>-2549.4669600000002</v>
      </c>
      <c r="CL77" s="76">
        <v>-2496.66714</v>
      </c>
      <c r="CM77" s="76">
        <v>-3767.5844099999999</v>
      </c>
      <c r="CN77" s="76">
        <v>-2032.82836</v>
      </c>
      <c r="CO77" s="76">
        <v>1524.1880100000001</v>
      </c>
      <c r="CP77" s="76">
        <v>-13926.9982</v>
      </c>
      <c r="CQ77" s="76">
        <v>-13745.107180000001</v>
      </c>
      <c r="CR77" s="76">
        <v>-13533.44563</v>
      </c>
      <c r="CS77" s="76">
        <v>-10479.453439999999</v>
      </c>
      <c r="CT77" s="76">
        <v>-7598.59494</v>
      </c>
      <c r="CU77" s="76">
        <v>-4198.3332700000001</v>
      </c>
      <c r="CV77" s="76">
        <v>-744.13725999999997</v>
      </c>
      <c r="CW77" s="76">
        <v>2687.1050300000002</v>
      </c>
      <c r="CX77" s="76">
        <v>5316.7025999999996</v>
      </c>
      <c r="CY77" s="76">
        <v>5766.93851</v>
      </c>
      <c r="CZ77" s="98">
        <v>4525</v>
      </c>
      <c r="DA77" s="98">
        <v>4449</v>
      </c>
      <c r="DB77" s="98">
        <v>4367</v>
      </c>
      <c r="DC77" s="98">
        <v>4339</v>
      </c>
      <c r="DD77" s="98">
        <v>4338</v>
      </c>
      <c r="DE77" s="98">
        <v>4357</v>
      </c>
      <c r="DF77" s="98">
        <v>4347</v>
      </c>
      <c r="DG77" s="98">
        <v>4297</v>
      </c>
      <c r="DH77" s="98">
        <v>4080</v>
      </c>
      <c r="DI77" s="98">
        <v>4021</v>
      </c>
      <c r="DJ77" s="76">
        <v>-181.89102</v>
      </c>
      <c r="DK77" s="76">
        <v>-211.66155000000001</v>
      </c>
      <c r="DL77" s="76">
        <v>-3053.9921899999999</v>
      </c>
      <c r="DM77" s="76">
        <v>-2880.8584999999998</v>
      </c>
      <c r="DN77" s="76">
        <v>-3400.2616699999999</v>
      </c>
      <c r="DO77" s="76">
        <v>-3454.1960100000001</v>
      </c>
      <c r="DP77" s="76">
        <v>-3431.2422900000001</v>
      </c>
      <c r="DQ77" s="76">
        <v>-2629.5975699999999</v>
      </c>
      <c r="DR77" s="76">
        <v>-450.23590999999999</v>
      </c>
      <c r="DS77" s="76">
        <v>3326.0504999999998</v>
      </c>
      <c r="DT77" s="76">
        <v>150.51452</v>
      </c>
      <c r="DU77" s="76">
        <v>155.07898</v>
      </c>
      <c r="DV77" s="76">
        <v>153.95570000000001</v>
      </c>
      <c r="DW77" s="76">
        <v>161.60647</v>
      </c>
      <c r="DX77" s="76">
        <v>157.90127000000001</v>
      </c>
      <c r="DY77" s="76">
        <v>48.62865</v>
      </c>
      <c r="DZ77" s="76">
        <v>140.75200000000001</v>
      </c>
      <c r="EA77" s="76">
        <v>261.51803000000001</v>
      </c>
      <c r="EB77" s="76">
        <v>287.80329999999998</v>
      </c>
      <c r="EC77" s="76">
        <v>301.74070999999998</v>
      </c>
      <c r="ED77" s="76">
        <v>6617.4927299999999</v>
      </c>
      <c r="EE77" s="76">
        <v>7465.93246</v>
      </c>
      <c r="EF77" s="76">
        <v>5265.9709800000001</v>
      </c>
      <c r="EG77" s="76">
        <v>4005.64975</v>
      </c>
      <c r="EH77" s="76">
        <v>4626.9657699999998</v>
      </c>
      <c r="EI77" s="76">
        <v>4257.9028099999996</v>
      </c>
      <c r="EJ77" s="76">
        <v>4661.2031399999996</v>
      </c>
      <c r="EK77" s="76">
        <v>5464.5844100000004</v>
      </c>
      <c r="EL77" s="76">
        <v>4129.09339</v>
      </c>
      <c r="EM77" s="76">
        <v>66.811989999998303</v>
      </c>
      <c r="EN77" s="98">
        <v>25880.14932</v>
      </c>
      <c r="EO77" s="98">
        <v>27065.4323</v>
      </c>
      <c r="EP77" s="98">
        <v>25112.525160000001</v>
      </c>
      <c r="EQ77" s="98">
        <v>23229.13307</v>
      </c>
      <c r="ER77" s="98">
        <v>21430.061600000001</v>
      </c>
      <c r="ES77" s="98">
        <v>17530.147529999998</v>
      </c>
      <c r="ET77" s="98">
        <v>16810.061720000002</v>
      </c>
      <c r="EU77" s="98">
        <v>11019.402</v>
      </c>
      <c r="EV77" s="98">
        <v>8994.7692000000006</v>
      </c>
      <c r="EW77" s="98">
        <v>9022.1252899999999</v>
      </c>
      <c r="EX77" s="98">
        <v>22219560</v>
      </c>
      <c r="EY77" s="98">
        <v>23554028</v>
      </c>
      <c r="EZ77" s="98">
        <v>20405575</v>
      </c>
      <c r="FA77" s="98">
        <v>21276968</v>
      </c>
      <c r="FB77" s="98">
        <v>21757205</v>
      </c>
      <c r="FC77" s="98">
        <v>21845971</v>
      </c>
      <c r="FD77" s="98">
        <v>22728077</v>
      </c>
      <c r="FE77" s="98">
        <v>21828151</v>
      </c>
      <c r="FF77" s="98">
        <v>19485579</v>
      </c>
      <c r="FG77" s="103">
        <v>17695562</v>
      </c>
      <c r="FH77" s="76">
        <v>50</v>
      </c>
      <c r="FI77" s="76">
        <v>22.34055</v>
      </c>
      <c r="FJ77" s="76">
        <v>98.927210000000002</v>
      </c>
      <c r="FK77" s="76">
        <v>0</v>
      </c>
      <c r="FL77" s="76">
        <v>40.4</v>
      </c>
      <c r="FM77" s="76">
        <v>68.930000000000007</v>
      </c>
      <c r="FN77" s="76">
        <v>139</v>
      </c>
      <c r="FO77" s="76">
        <v>129.46</v>
      </c>
      <c r="FP77" s="76">
        <v>521.64914999999996</v>
      </c>
      <c r="FQ77" s="77">
        <v>0</v>
      </c>
    </row>
    <row r="78" spans="1:173" x14ac:dyDescent="0.25">
      <c r="A78" s="96" t="s">
        <v>341</v>
      </c>
      <c r="B78" s="96">
        <v>5709</v>
      </c>
      <c r="C78" s="96"/>
      <c r="D78" s="76">
        <v>484.40285999999998</v>
      </c>
      <c r="E78" s="76">
        <v>492.90377000000001</v>
      </c>
      <c r="F78" s="76">
        <v>481.11158</v>
      </c>
      <c r="G78" s="76">
        <v>463.70105000000001</v>
      </c>
      <c r="H78" s="76">
        <v>470.85879</v>
      </c>
      <c r="I78" s="76">
        <v>512.40191000000004</v>
      </c>
      <c r="J78" s="76">
        <v>555.94794000000002</v>
      </c>
      <c r="K78" s="76">
        <v>595.63297999999998</v>
      </c>
      <c r="L78" s="76">
        <v>583.53179999999998</v>
      </c>
      <c r="M78" s="76">
        <v>585.86257000000001</v>
      </c>
      <c r="N78" s="97">
        <v>8916.5758700000006</v>
      </c>
      <c r="O78" s="97">
        <v>9060.8102699999999</v>
      </c>
      <c r="P78" s="97">
        <v>9684.7571000000007</v>
      </c>
      <c r="Q78" s="97">
        <v>9326.6881599999997</v>
      </c>
      <c r="R78" s="97">
        <v>11602.418470000001</v>
      </c>
      <c r="S78" s="97">
        <v>9768.9274000000005</v>
      </c>
      <c r="T78" s="97">
        <v>10442.051750000001</v>
      </c>
      <c r="U78" s="97">
        <v>11793.279280000001</v>
      </c>
      <c r="V78" s="97">
        <v>11588.442590000001</v>
      </c>
      <c r="W78" s="97">
        <v>11734.08085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1500</v>
      </c>
      <c r="AF78" s="98">
        <v>1500</v>
      </c>
      <c r="AG78" s="98">
        <v>1000</v>
      </c>
      <c r="AH78" s="97">
        <v>8389.4498700000004</v>
      </c>
      <c r="AI78" s="97">
        <v>8535.6057199999996</v>
      </c>
      <c r="AJ78" s="97">
        <v>9152.4635999999991</v>
      </c>
      <c r="AK78" s="97">
        <v>8801.3561599999994</v>
      </c>
      <c r="AL78" s="97">
        <v>11077.08647</v>
      </c>
      <c r="AM78" s="97">
        <v>9204.1500500000002</v>
      </c>
      <c r="AN78" s="97">
        <v>9851.1276500000004</v>
      </c>
      <c r="AO78" s="97">
        <v>11176.38473</v>
      </c>
      <c r="AP78" s="97">
        <v>10975.472589999999</v>
      </c>
      <c r="AQ78" s="97">
        <v>11130.1988</v>
      </c>
      <c r="AR78" s="98">
        <v>440.17415</v>
      </c>
      <c r="AS78" s="98">
        <v>131.85821000000001</v>
      </c>
      <c r="AT78" s="98">
        <v>126.17322</v>
      </c>
      <c r="AU78" s="98">
        <v>173.56739999999999</v>
      </c>
      <c r="AV78" s="98">
        <v>30</v>
      </c>
      <c r="AW78" s="98">
        <v>215.73674</v>
      </c>
      <c r="AX78" s="98">
        <v>94.115650000000002</v>
      </c>
      <c r="AY78" s="98">
        <v>214.6994</v>
      </c>
      <c r="AZ78" s="98">
        <v>134.87465</v>
      </c>
      <c r="BA78" s="98">
        <v>736.97119999999995</v>
      </c>
      <c r="BB78" s="76">
        <v>204.43924999999999</v>
      </c>
      <c r="BC78" s="76">
        <v>110.21845999999999</v>
      </c>
      <c r="BD78" s="76">
        <v>56.573219999999999</v>
      </c>
      <c r="BE78" s="76">
        <v>173.56739999999999</v>
      </c>
      <c r="BF78" s="76">
        <v>30</v>
      </c>
      <c r="BG78" s="76">
        <v>215.73674</v>
      </c>
      <c r="BH78" s="76">
        <v>94.115650000000002</v>
      </c>
      <c r="BI78" s="76">
        <v>214.6994</v>
      </c>
      <c r="BJ78" s="76">
        <v>134.87465</v>
      </c>
      <c r="BK78" s="76">
        <v>-1128.7220500000001</v>
      </c>
      <c r="BL78" s="76">
        <v>8829.6240199999993</v>
      </c>
      <c r="BM78" s="76">
        <v>8667.4639299999999</v>
      </c>
      <c r="BN78" s="76">
        <v>9278.6368199999997</v>
      </c>
      <c r="BO78" s="76">
        <v>8974.9235599999993</v>
      </c>
      <c r="BP78" s="76">
        <v>11107.08647</v>
      </c>
      <c r="BQ78" s="76">
        <v>9419.8867900000005</v>
      </c>
      <c r="BR78" s="76">
        <v>9945.2433000000001</v>
      </c>
      <c r="BS78" s="76">
        <v>11391.084129999999</v>
      </c>
      <c r="BT78" s="76">
        <v>11110.347239999999</v>
      </c>
      <c r="BU78" s="76">
        <v>11867.17</v>
      </c>
      <c r="BV78" s="98">
        <v>771.84708000000001</v>
      </c>
      <c r="BW78" s="98">
        <v>547.74550999999997</v>
      </c>
      <c r="BX78" s="98">
        <v>580.69419000000005</v>
      </c>
      <c r="BY78" s="98">
        <v>1314.6764499999999</v>
      </c>
      <c r="BZ78" s="98">
        <v>677.18886999999995</v>
      </c>
      <c r="CA78" s="98">
        <v>568.51031999999998</v>
      </c>
      <c r="CB78" s="98">
        <v>536.74204999999995</v>
      </c>
      <c r="CC78" s="98">
        <v>2132.98738</v>
      </c>
      <c r="CD78" s="98">
        <v>2114.6107000000002</v>
      </c>
      <c r="CE78" s="98">
        <v>1606.7022899999999</v>
      </c>
      <c r="CF78" s="76">
        <v>86.344920000001395</v>
      </c>
      <c r="CG78" s="76">
        <v>-538.89690999999902</v>
      </c>
      <c r="CH78" s="76">
        <v>508.67716000000098</v>
      </c>
      <c r="CI78" s="76">
        <v>362.87160999999998</v>
      </c>
      <c r="CJ78" s="76">
        <v>-854.46312999999998</v>
      </c>
      <c r="CK78" s="76">
        <v>1522.4191599999999</v>
      </c>
      <c r="CL78" s="76">
        <v>-2346.3049700000001</v>
      </c>
      <c r="CM78" s="76">
        <v>1105.6443999999999</v>
      </c>
      <c r="CN78" s="76">
        <v>1264.3553199999999</v>
      </c>
      <c r="CO78" s="76">
        <v>62.574290000000502</v>
      </c>
      <c r="CP78" s="76">
        <v>-12753.525869999999</v>
      </c>
      <c r="CQ78" s="76">
        <v>-12517.18404</v>
      </c>
      <c r="CR78" s="76">
        <v>-11563.30104</v>
      </c>
      <c r="CS78" s="76">
        <v>-11596.25792</v>
      </c>
      <c r="CT78" s="76">
        <v>-11409.82093</v>
      </c>
      <c r="CU78" s="76">
        <v>-10060.025799999999</v>
      </c>
      <c r="CV78" s="76">
        <v>-11182.43835</v>
      </c>
      <c r="CW78" s="76">
        <v>-8339.3249300000007</v>
      </c>
      <c r="CX78" s="76">
        <v>-9091.7634300000009</v>
      </c>
      <c r="CY78" s="76">
        <v>-9878.0234</v>
      </c>
      <c r="CZ78" s="98">
        <v>1251</v>
      </c>
      <c r="DA78" s="98">
        <v>1263</v>
      </c>
      <c r="DB78" s="98">
        <v>1248</v>
      </c>
      <c r="DC78" s="98">
        <v>1238</v>
      </c>
      <c r="DD78" s="98">
        <v>1227</v>
      </c>
      <c r="DE78" s="98">
        <v>1219</v>
      </c>
      <c r="DF78" s="98">
        <v>1222</v>
      </c>
      <c r="DG78" s="98">
        <v>1174</v>
      </c>
      <c r="DH78" s="98">
        <v>1225</v>
      </c>
      <c r="DI78" s="98">
        <v>1218</v>
      </c>
      <c r="DJ78" s="76">
        <v>-236.34182999999999</v>
      </c>
      <c r="DK78" s="76">
        <v>-953.88300000000004</v>
      </c>
      <c r="DL78" s="76">
        <v>32.956879999999998</v>
      </c>
      <c r="DM78" s="76">
        <v>11.107010000000001</v>
      </c>
      <c r="DN78" s="76">
        <v>-1349.79513</v>
      </c>
      <c r="DO78" s="76">
        <v>1173.3785499999999</v>
      </c>
      <c r="DP78" s="76">
        <v>-2843.1134200000001</v>
      </c>
      <c r="DQ78" s="76">
        <v>703.44925000000001</v>
      </c>
      <c r="DR78" s="76">
        <v>786.25996999999995</v>
      </c>
      <c r="DS78" s="76">
        <v>-1670.02981</v>
      </c>
      <c r="DT78" s="76">
        <v>-42.723140000000001</v>
      </c>
      <c r="DU78" s="76">
        <v>-32.301229999999997</v>
      </c>
      <c r="DV78" s="76">
        <v>-51.18242</v>
      </c>
      <c r="DW78" s="76">
        <v>-61.630949999999999</v>
      </c>
      <c r="DX78" s="76">
        <v>-54.473210000000002</v>
      </c>
      <c r="DY78" s="76">
        <v>-52.37509</v>
      </c>
      <c r="DZ78" s="76">
        <v>-34.976059999999997</v>
      </c>
      <c r="EA78" s="76">
        <v>-21.26202</v>
      </c>
      <c r="EB78" s="76">
        <v>-29.438199999999998</v>
      </c>
      <c r="EC78" s="76">
        <v>-18.01943</v>
      </c>
      <c r="ED78" s="76">
        <v>440.78107999999901</v>
      </c>
      <c r="EE78" s="76">
        <v>1064.1014600000001</v>
      </c>
      <c r="EF78" s="76">
        <v>23.616340000000498</v>
      </c>
      <c r="EG78" s="76">
        <v>162.46038999999999</v>
      </c>
      <c r="EH78" s="76">
        <v>1379.79513</v>
      </c>
      <c r="EI78" s="76">
        <v>-957.64181000000099</v>
      </c>
      <c r="EJ78" s="76">
        <v>2937.2290699999999</v>
      </c>
      <c r="EK78" s="76">
        <v>-488.74984999999998</v>
      </c>
      <c r="EL78" s="76">
        <v>-651.38531999999896</v>
      </c>
      <c r="EM78" s="76">
        <v>541.30776000000003</v>
      </c>
      <c r="EN78" s="98">
        <v>13525.372950000001</v>
      </c>
      <c r="EO78" s="98">
        <v>13064.929550000001</v>
      </c>
      <c r="EP78" s="98">
        <v>12143.99523</v>
      </c>
      <c r="EQ78" s="98">
        <v>12910.934370000001</v>
      </c>
      <c r="ER78" s="98">
        <v>12087.0098</v>
      </c>
      <c r="ES78" s="98">
        <v>10628.536120000001</v>
      </c>
      <c r="ET78" s="98">
        <v>11719.180399999999</v>
      </c>
      <c r="EU78" s="98">
        <v>10472.312309999999</v>
      </c>
      <c r="EV78" s="98">
        <v>11206.37413</v>
      </c>
      <c r="EW78" s="98">
        <v>11484.725689999999</v>
      </c>
      <c r="EX78" s="98">
        <v>8830231</v>
      </c>
      <c r="EY78" s="98">
        <v>9599707</v>
      </c>
      <c r="EZ78" s="98">
        <v>9176080</v>
      </c>
      <c r="FA78" s="98">
        <v>8963817</v>
      </c>
      <c r="FB78" s="98">
        <v>12456882</v>
      </c>
      <c r="FC78" s="98">
        <v>8246508</v>
      </c>
      <c r="FD78" s="98">
        <v>12788357</v>
      </c>
      <c r="FE78" s="98">
        <v>10687635</v>
      </c>
      <c r="FF78" s="98">
        <v>10324087</v>
      </c>
      <c r="FG78" s="103">
        <v>11671507</v>
      </c>
      <c r="FH78" s="76">
        <v>235.73490000000001</v>
      </c>
      <c r="FI78" s="76">
        <v>21.639749999999999</v>
      </c>
      <c r="FJ78" s="76">
        <v>69.599999999999994</v>
      </c>
      <c r="FK78" s="76">
        <v>0</v>
      </c>
      <c r="FL78" s="76">
        <v>0</v>
      </c>
      <c r="FM78" s="76">
        <v>0</v>
      </c>
      <c r="FN78" s="76">
        <v>0</v>
      </c>
      <c r="FO78" s="76">
        <v>0</v>
      </c>
      <c r="FP78" s="76">
        <v>0</v>
      </c>
      <c r="FQ78" s="77">
        <v>1865.69325</v>
      </c>
    </row>
    <row r="79" spans="1:173" x14ac:dyDescent="0.25">
      <c r="A79" s="96" t="s">
        <v>340</v>
      </c>
      <c r="B79" s="96">
        <v>5403</v>
      </c>
      <c r="C79" s="96"/>
      <c r="D79" s="76">
        <v>268.49648999999999</v>
      </c>
      <c r="E79" s="76">
        <v>261.37078000000002</v>
      </c>
      <c r="F79" s="76">
        <v>362.71028000000001</v>
      </c>
      <c r="G79" s="76">
        <v>143.98065</v>
      </c>
      <c r="H79" s="76">
        <v>176.11575999999999</v>
      </c>
      <c r="I79" s="76">
        <v>161.87732</v>
      </c>
      <c r="J79" s="76">
        <v>162.07783000000001</v>
      </c>
      <c r="K79" s="76">
        <v>171.84464</v>
      </c>
      <c r="L79" s="76">
        <v>201.19872000000001</v>
      </c>
      <c r="M79" s="76">
        <v>169.32388</v>
      </c>
      <c r="N79" s="97">
        <v>1925.29376</v>
      </c>
      <c r="O79" s="97">
        <v>1917.6531600000001</v>
      </c>
      <c r="P79" s="97">
        <v>1967.9291800000001</v>
      </c>
      <c r="Q79" s="97">
        <v>1767.1775</v>
      </c>
      <c r="R79" s="97">
        <v>1755.3851400000001</v>
      </c>
      <c r="S79" s="97">
        <v>1585.0444299999999</v>
      </c>
      <c r="T79" s="97">
        <v>1429.1881900000001</v>
      </c>
      <c r="U79" s="97">
        <v>1422.80609</v>
      </c>
      <c r="V79" s="97">
        <v>1467.07224</v>
      </c>
      <c r="W79" s="97">
        <v>1325.9238</v>
      </c>
      <c r="X79" s="98">
        <v>288.5</v>
      </c>
      <c r="Y79" s="98">
        <v>327.5</v>
      </c>
      <c r="Z79" s="98">
        <v>366.5</v>
      </c>
      <c r="AA79" s="98">
        <v>421.5</v>
      </c>
      <c r="AB79" s="98">
        <v>478.18362000000002</v>
      </c>
      <c r="AC79" s="98">
        <v>533.18362000000002</v>
      </c>
      <c r="AD79" s="98">
        <v>588.18362000000002</v>
      </c>
      <c r="AE79" s="98">
        <v>655.70020999999997</v>
      </c>
      <c r="AF79" s="98">
        <v>848.18362000000002</v>
      </c>
      <c r="AG79" s="98">
        <v>760.18362000000002</v>
      </c>
      <c r="AH79" s="97">
        <v>1637.4857199999999</v>
      </c>
      <c r="AI79" s="97">
        <v>1618.9801</v>
      </c>
      <c r="AJ79" s="97">
        <v>1588.2668200000001</v>
      </c>
      <c r="AK79" s="97">
        <v>1609.4266</v>
      </c>
      <c r="AL79" s="97">
        <v>1570.6701399999999</v>
      </c>
      <c r="AM79" s="97">
        <v>1416.94443</v>
      </c>
      <c r="AN79" s="97">
        <v>1264.3381899999999</v>
      </c>
      <c r="AO79" s="97">
        <v>1248.80609</v>
      </c>
      <c r="AP79" s="97">
        <v>1263.95579</v>
      </c>
      <c r="AQ79" s="97">
        <v>1151.9238</v>
      </c>
      <c r="AR79" s="98">
        <v>166.04653999999999</v>
      </c>
      <c r="AS79" s="98">
        <v>67.203749999999999</v>
      </c>
      <c r="AT79" s="98">
        <v>102.68986</v>
      </c>
      <c r="AU79" s="98">
        <v>177.11931000000001</v>
      </c>
      <c r="AV79" s="98">
        <v>273.80613</v>
      </c>
      <c r="AW79" s="98">
        <v>122.73784000000001</v>
      </c>
      <c r="AX79" s="98">
        <v>16.664899999999999</v>
      </c>
      <c r="AY79" s="98">
        <v>36.859499999999997</v>
      </c>
      <c r="AZ79" s="98">
        <v>438.88634999999999</v>
      </c>
      <c r="BA79" s="98">
        <v>2246.8293399999998</v>
      </c>
      <c r="BB79" s="76">
        <v>166.04653999999999</v>
      </c>
      <c r="BC79" s="76">
        <v>65.491699999999994</v>
      </c>
      <c r="BD79" s="76">
        <v>-78.873140000000006</v>
      </c>
      <c r="BE79" s="76">
        <v>159.86745999999999</v>
      </c>
      <c r="BF79" s="76">
        <v>273.80613</v>
      </c>
      <c r="BG79" s="76">
        <v>122.73784000000001</v>
      </c>
      <c r="BH79" s="76">
        <v>14.43685</v>
      </c>
      <c r="BI79" s="76">
        <v>36.859499999999997</v>
      </c>
      <c r="BJ79" s="76">
        <v>202.88034999999999</v>
      </c>
      <c r="BK79" s="76">
        <v>1657.82934</v>
      </c>
      <c r="BL79" s="76">
        <v>1803.53226</v>
      </c>
      <c r="BM79" s="76">
        <v>1686.1838499999999</v>
      </c>
      <c r="BN79" s="76">
        <v>1690.95668</v>
      </c>
      <c r="BO79" s="76">
        <v>1786.54591</v>
      </c>
      <c r="BP79" s="76">
        <v>1844.4762700000001</v>
      </c>
      <c r="BQ79" s="76">
        <v>1539.68227</v>
      </c>
      <c r="BR79" s="76">
        <v>1281.0030899999999</v>
      </c>
      <c r="BS79" s="76">
        <v>1285.6655900000001</v>
      </c>
      <c r="BT79" s="76">
        <v>1702.84214</v>
      </c>
      <c r="BU79" s="76">
        <v>3398.7531399999998</v>
      </c>
      <c r="BV79" s="98">
        <v>424.02438999999998</v>
      </c>
      <c r="BW79" s="98">
        <v>444.99583999999999</v>
      </c>
      <c r="BX79" s="98">
        <v>485.30856999999997</v>
      </c>
      <c r="BY79" s="98">
        <v>578.21137999999996</v>
      </c>
      <c r="BZ79" s="98">
        <v>598.42028000000005</v>
      </c>
      <c r="CA79" s="98">
        <v>743.83064999999999</v>
      </c>
      <c r="CB79" s="98">
        <v>716.36215000000004</v>
      </c>
      <c r="CC79" s="98">
        <v>756.62366999999995</v>
      </c>
      <c r="CD79" s="98">
        <v>973.84821999999997</v>
      </c>
      <c r="CE79" s="98">
        <v>1208.8495</v>
      </c>
      <c r="CF79" s="76">
        <v>-38.231759999999902</v>
      </c>
      <c r="CG79" s="76">
        <v>-85.629019999999898</v>
      </c>
      <c r="CH79" s="76">
        <v>-2.7311700000000201</v>
      </c>
      <c r="CI79" s="76">
        <v>-90.108629999999906</v>
      </c>
      <c r="CJ79" s="76">
        <v>-31.5995699999999</v>
      </c>
      <c r="CK79" s="76">
        <v>-156.86033</v>
      </c>
      <c r="CL79" s="76">
        <v>-193.09701999999999</v>
      </c>
      <c r="CM79" s="76">
        <v>-527.11522000000002</v>
      </c>
      <c r="CN79" s="76">
        <v>-91.627350000000007</v>
      </c>
      <c r="CO79" s="76">
        <v>156.65073000000001</v>
      </c>
      <c r="CP79" s="76">
        <v>-1816.97777</v>
      </c>
      <c r="CQ79" s="76">
        <v>-1657.52529</v>
      </c>
      <c r="CR79" s="76">
        <v>-1339.46441</v>
      </c>
      <c r="CS79" s="76">
        <v>-871.18763999999999</v>
      </c>
      <c r="CT79" s="76">
        <v>-783.19556999999998</v>
      </c>
      <c r="CU79" s="76">
        <v>-867.06727999999998</v>
      </c>
      <c r="CV79" s="76">
        <v>-664.84478999999999</v>
      </c>
      <c r="CW79" s="76">
        <v>-321.33461999999997</v>
      </c>
      <c r="CX79" s="76">
        <v>342.92110000000002</v>
      </c>
      <c r="CY79" s="76">
        <v>434.78455000000002</v>
      </c>
      <c r="CZ79" s="98">
        <v>528</v>
      </c>
      <c r="DA79" s="98">
        <v>497</v>
      </c>
      <c r="DB79" s="98">
        <v>444</v>
      </c>
      <c r="DC79" s="98">
        <v>429</v>
      </c>
      <c r="DD79" s="98">
        <v>426</v>
      </c>
      <c r="DE79" s="98">
        <v>403</v>
      </c>
      <c r="DF79" s="98">
        <v>395</v>
      </c>
      <c r="DG79" s="98">
        <v>396</v>
      </c>
      <c r="DH79" s="98">
        <v>362</v>
      </c>
      <c r="DI79" s="98">
        <v>360</v>
      </c>
      <c r="DJ79" s="76">
        <v>-159.99325999999999</v>
      </c>
      <c r="DK79" s="76">
        <v>-318.81038000000001</v>
      </c>
      <c r="DL79" s="76">
        <v>-461.26666999999998</v>
      </c>
      <c r="DM79" s="76">
        <v>-87.992069999999998</v>
      </c>
      <c r="DN79" s="76">
        <v>57.49156</v>
      </c>
      <c r="DO79" s="76">
        <v>-202.22248999999999</v>
      </c>
      <c r="DP79" s="76">
        <v>-343.51017000000002</v>
      </c>
      <c r="DQ79" s="76">
        <v>-664.25572</v>
      </c>
      <c r="DR79" s="76">
        <v>-91.86345</v>
      </c>
      <c r="DS79" s="76">
        <v>1640.4800700000001</v>
      </c>
      <c r="DT79" s="76">
        <v>-19.311509999999998</v>
      </c>
      <c r="DU79" s="76">
        <v>-37.302219999999998</v>
      </c>
      <c r="DV79" s="76">
        <v>-16.951720000000002</v>
      </c>
      <c r="DW79" s="76">
        <v>-13.770350000000001</v>
      </c>
      <c r="DX79" s="76">
        <v>-8.59924</v>
      </c>
      <c r="DY79" s="76">
        <v>-6.2226800000000004</v>
      </c>
      <c r="DZ79" s="76">
        <v>-2.77217</v>
      </c>
      <c r="EA79" s="76">
        <v>-2.1553599999999999</v>
      </c>
      <c r="EB79" s="76">
        <v>-1.9172800000000001</v>
      </c>
      <c r="EC79" s="76">
        <v>-4.6761200000000001</v>
      </c>
      <c r="ED79" s="76">
        <v>326.03980000000001</v>
      </c>
      <c r="EE79" s="76">
        <v>384.30207999999999</v>
      </c>
      <c r="EF79" s="76">
        <v>382.39353</v>
      </c>
      <c r="EG79" s="76">
        <v>247.85953000000001</v>
      </c>
      <c r="EH79" s="76">
        <v>216.31457</v>
      </c>
      <c r="EI79" s="76">
        <v>324.96033</v>
      </c>
      <c r="EJ79" s="76">
        <v>357.94702000000001</v>
      </c>
      <c r="EK79" s="76">
        <v>701.11522000000002</v>
      </c>
      <c r="EL79" s="76">
        <v>294.74380000000002</v>
      </c>
      <c r="EM79" s="76">
        <v>17.349269999999901</v>
      </c>
      <c r="EN79" s="98">
        <v>2241.00216</v>
      </c>
      <c r="EO79" s="98">
        <v>2102.5211300000001</v>
      </c>
      <c r="EP79" s="98">
        <v>1824.77298</v>
      </c>
      <c r="EQ79" s="98">
        <v>1449.3990200000001</v>
      </c>
      <c r="ER79" s="98">
        <v>1381.6158499999999</v>
      </c>
      <c r="ES79" s="98">
        <v>1610.8979300000001</v>
      </c>
      <c r="ET79" s="98">
        <v>1381.20694</v>
      </c>
      <c r="EU79" s="98">
        <v>1077.95829</v>
      </c>
      <c r="EV79" s="98">
        <v>630.92711999999995</v>
      </c>
      <c r="EW79" s="98">
        <v>774.06494999999995</v>
      </c>
      <c r="EX79" s="98">
        <v>1963526</v>
      </c>
      <c r="EY79" s="98">
        <v>2003282</v>
      </c>
      <c r="EZ79" s="98">
        <v>1970660</v>
      </c>
      <c r="FA79" s="98">
        <v>1857286</v>
      </c>
      <c r="FB79" s="98">
        <v>1786985</v>
      </c>
      <c r="FC79" s="98">
        <v>1741905</v>
      </c>
      <c r="FD79" s="98">
        <v>1622285</v>
      </c>
      <c r="FE79" s="98">
        <v>1949921</v>
      </c>
      <c r="FF79" s="98">
        <v>1558700</v>
      </c>
      <c r="FG79" s="103">
        <v>1169273</v>
      </c>
      <c r="FH79" s="76">
        <v>0</v>
      </c>
      <c r="FI79" s="76">
        <v>1.7120500000000001</v>
      </c>
      <c r="FJ79" s="76">
        <v>181.56299999999999</v>
      </c>
      <c r="FK79" s="76">
        <v>17.251850000000001</v>
      </c>
      <c r="FL79" s="76">
        <v>0</v>
      </c>
      <c r="FM79" s="76">
        <v>0</v>
      </c>
      <c r="FN79" s="76">
        <v>2.2280500000000001</v>
      </c>
      <c r="FO79" s="76">
        <v>0</v>
      </c>
      <c r="FP79" s="76">
        <v>236.006</v>
      </c>
      <c r="FQ79" s="77">
        <v>589</v>
      </c>
    </row>
    <row r="80" spans="1:173" x14ac:dyDescent="0.25">
      <c r="A80" s="96" t="s">
        <v>339</v>
      </c>
      <c r="B80" s="96">
        <v>5476</v>
      </c>
      <c r="C80" s="96"/>
      <c r="D80" s="76">
        <v>35.883969999999998</v>
      </c>
      <c r="E80" s="76">
        <v>40.481229999999996</v>
      </c>
      <c r="F80" s="76">
        <v>27.112860000000001</v>
      </c>
      <c r="G80" s="76">
        <v>35.116880000000002</v>
      </c>
      <c r="H80" s="76">
        <v>25.568529999999999</v>
      </c>
      <c r="I80" s="76">
        <v>21.175070000000002</v>
      </c>
      <c r="J80" s="76">
        <v>10.10153</v>
      </c>
      <c r="K80" s="76">
        <v>5.9486400000000001</v>
      </c>
      <c r="L80" s="76">
        <v>12.28628</v>
      </c>
      <c r="M80" s="76">
        <v>10.262729999999999</v>
      </c>
      <c r="N80" s="97">
        <v>1339.6999499999999</v>
      </c>
      <c r="O80" s="97">
        <v>1265.5518500000001</v>
      </c>
      <c r="P80" s="97">
        <v>1205.5100199999999</v>
      </c>
      <c r="Q80" s="97">
        <v>1239.1852799999999</v>
      </c>
      <c r="R80" s="97">
        <v>1256.0323900000001</v>
      </c>
      <c r="S80" s="97">
        <v>1140.5749599999999</v>
      </c>
      <c r="T80" s="97">
        <v>1014.0399</v>
      </c>
      <c r="U80" s="97">
        <v>906.97211000000004</v>
      </c>
      <c r="V80" s="97">
        <v>1008.40272</v>
      </c>
      <c r="W80" s="97">
        <v>1042.2178100000001</v>
      </c>
      <c r="X80" s="98">
        <v>576</v>
      </c>
      <c r="Y80" s="98">
        <v>608</v>
      </c>
      <c r="Z80" s="98">
        <v>640</v>
      </c>
      <c r="AA80" s="98">
        <v>672</v>
      </c>
      <c r="AB80" s="98">
        <v>904</v>
      </c>
      <c r="AC80" s="98">
        <v>936</v>
      </c>
      <c r="AD80" s="98">
        <v>768</v>
      </c>
      <c r="AE80" s="98">
        <v>0</v>
      </c>
      <c r="AF80" s="98">
        <v>2.0705</v>
      </c>
      <c r="AG80" s="98">
        <v>4.1420000000000003</v>
      </c>
      <c r="AH80" s="97">
        <v>1269.82735</v>
      </c>
      <c r="AI80" s="97">
        <v>1196.24685</v>
      </c>
      <c r="AJ80" s="97">
        <v>1150.09502</v>
      </c>
      <c r="AK80" s="97">
        <v>1171.6842799999999</v>
      </c>
      <c r="AL80" s="97">
        <v>1205.59239</v>
      </c>
      <c r="AM80" s="97">
        <v>1094.2489599999999</v>
      </c>
      <c r="AN80" s="97">
        <v>982.53989999999999</v>
      </c>
      <c r="AO80" s="97">
        <v>878.37211000000002</v>
      </c>
      <c r="AP80" s="97">
        <v>972.24271999999996</v>
      </c>
      <c r="AQ80" s="97">
        <v>1005.45416</v>
      </c>
      <c r="AR80" s="98">
        <v>54.6676</v>
      </c>
      <c r="AS80" s="98">
        <v>94.4071</v>
      </c>
      <c r="AT80" s="98">
        <v>26.19745</v>
      </c>
      <c r="AU80" s="98">
        <v>890.02470000000005</v>
      </c>
      <c r="AV80" s="98">
        <v>161.30419000000001</v>
      </c>
      <c r="AW80" s="98">
        <v>7.1920000000000002</v>
      </c>
      <c r="AX80" s="98">
        <v>1318.7120500000001</v>
      </c>
      <c r="AY80" s="98">
        <v>721.34820000000002</v>
      </c>
      <c r="AZ80" s="98">
        <v>142.99</v>
      </c>
      <c r="BA80" s="98">
        <v>68.391999999999996</v>
      </c>
      <c r="BB80" s="76">
        <v>38.9176</v>
      </c>
      <c r="BC80" s="76">
        <v>92.9071</v>
      </c>
      <c r="BD80" s="76">
        <v>26.19745</v>
      </c>
      <c r="BE80" s="76">
        <v>223.92169999999999</v>
      </c>
      <c r="BF80" s="76">
        <v>161.30419000000001</v>
      </c>
      <c r="BG80" s="76">
        <v>7.1920000000000002</v>
      </c>
      <c r="BH80" s="76">
        <v>1318.7120500000001</v>
      </c>
      <c r="BI80" s="76">
        <v>708.94820000000004</v>
      </c>
      <c r="BJ80" s="76">
        <v>142.99</v>
      </c>
      <c r="BK80" s="76">
        <v>68.391999999999996</v>
      </c>
      <c r="BL80" s="76">
        <v>1324.49495</v>
      </c>
      <c r="BM80" s="76">
        <v>1290.6539499999999</v>
      </c>
      <c r="BN80" s="76">
        <v>1176.2924700000001</v>
      </c>
      <c r="BO80" s="76">
        <v>2061.7089799999999</v>
      </c>
      <c r="BP80" s="76">
        <v>1366.8965800000001</v>
      </c>
      <c r="BQ80" s="76">
        <v>1101.4409599999999</v>
      </c>
      <c r="BR80" s="76">
        <v>2301.2519499999999</v>
      </c>
      <c r="BS80" s="76">
        <v>1599.7203099999999</v>
      </c>
      <c r="BT80" s="76">
        <v>1115.23272</v>
      </c>
      <c r="BU80" s="76">
        <v>1073.8461600000001</v>
      </c>
      <c r="BV80" s="98">
        <v>712.51205000000004</v>
      </c>
      <c r="BW80" s="98">
        <v>710.50972999999999</v>
      </c>
      <c r="BX80" s="98">
        <v>778.20488999999998</v>
      </c>
      <c r="BY80" s="98">
        <v>982.82602999999995</v>
      </c>
      <c r="BZ80" s="98">
        <v>1042.0807199999999</v>
      </c>
      <c r="CA80" s="98">
        <v>1079.64491</v>
      </c>
      <c r="CB80" s="98">
        <v>1020.36544</v>
      </c>
      <c r="CC80" s="98">
        <v>277.9128</v>
      </c>
      <c r="CD80" s="98">
        <v>266.37876</v>
      </c>
      <c r="CE80" s="98">
        <v>78.904949999999999</v>
      </c>
      <c r="CF80" s="76">
        <v>-114.15594</v>
      </c>
      <c r="CG80" s="76">
        <v>-102.18017999999999</v>
      </c>
      <c r="CH80" s="76">
        <v>-85.647180000000205</v>
      </c>
      <c r="CI80" s="76">
        <v>-697.25261999999998</v>
      </c>
      <c r="CJ80" s="76">
        <v>21.17868</v>
      </c>
      <c r="CK80" s="76">
        <v>4.7234899999998596</v>
      </c>
      <c r="CL80" s="76">
        <v>-132.15822</v>
      </c>
      <c r="CM80" s="76">
        <v>-208.97586999999999</v>
      </c>
      <c r="CN80" s="76">
        <v>-217.19710000000001</v>
      </c>
      <c r="CO80" s="76">
        <v>94.389400000000094</v>
      </c>
      <c r="CP80" s="76">
        <v>-410.90681000000001</v>
      </c>
      <c r="CQ80" s="76">
        <v>-290.86597</v>
      </c>
      <c r="CR80" s="76">
        <v>-148.53568999999999</v>
      </c>
      <c r="CS80" s="76">
        <v>-45.735059999999997</v>
      </c>
      <c r="CT80" s="76">
        <v>480.13211000000001</v>
      </c>
      <c r="CU80" s="76">
        <v>332.12954000000002</v>
      </c>
      <c r="CV80" s="76">
        <v>354.31970000000001</v>
      </c>
      <c r="CW80" s="76">
        <v>-815.12132999999994</v>
      </c>
      <c r="CX80" s="76">
        <v>-1300.8168599999999</v>
      </c>
      <c r="CY80" s="76">
        <v>-1203.8175100000001</v>
      </c>
      <c r="CZ80" s="98">
        <v>331</v>
      </c>
      <c r="DA80" s="98">
        <v>322</v>
      </c>
      <c r="DB80" s="98">
        <v>317</v>
      </c>
      <c r="DC80" s="98">
        <v>317</v>
      </c>
      <c r="DD80" s="98">
        <v>314</v>
      </c>
      <c r="DE80" s="98">
        <v>298</v>
      </c>
      <c r="DF80" s="98">
        <v>299</v>
      </c>
      <c r="DG80" s="98">
        <v>286</v>
      </c>
      <c r="DH80" s="98">
        <v>249</v>
      </c>
      <c r="DI80" s="98">
        <v>248</v>
      </c>
      <c r="DJ80" s="76">
        <v>-145.11094</v>
      </c>
      <c r="DK80" s="76">
        <v>-78.57808</v>
      </c>
      <c r="DL80" s="76">
        <v>-114.86472999999999</v>
      </c>
      <c r="DM80" s="76">
        <v>-540.83191999999997</v>
      </c>
      <c r="DN80" s="76">
        <v>132.04286999999999</v>
      </c>
      <c r="DO80" s="76">
        <v>-34.410510000000002</v>
      </c>
      <c r="DP80" s="76">
        <v>1155.0538300000001</v>
      </c>
      <c r="DQ80" s="76">
        <v>471.37232999999998</v>
      </c>
      <c r="DR80" s="76">
        <v>-110.36709999999999</v>
      </c>
      <c r="DS80" s="76">
        <v>126.01775000000001</v>
      </c>
      <c r="DT80" s="76">
        <v>-33.98903</v>
      </c>
      <c r="DU80" s="76">
        <v>-28.82377</v>
      </c>
      <c r="DV80" s="76">
        <v>-28.302140000000001</v>
      </c>
      <c r="DW80" s="76">
        <v>-32.384120000000003</v>
      </c>
      <c r="DX80" s="76">
        <v>-24.871469999999999</v>
      </c>
      <c r="DY80" s="76">
        <v>-25.150929999999999</v>
      </c>
      <c r="DZ80" s="76">
        <v>-21.39847</v>
      </c>
      <c r="EA80" s="76">
        <v>-22.65136</v>
      </c>
      <c r="EB80" s="76">
        <v>-23.873719999999999</v>
      </c>
      <c r="EC80" s="76">
        <v>-26.501270000000002</v>
      </c>
      <c r="ED80" s="76">
        <v>184.02853999999999</v>
      </c>
      <c r="EE80" s="76">
        <v>171.48518000000001</v>
      </c>
      <c r="EF80" s="76">
        <v>141.06218000000001</v>
      </c>
      <c r="EG80" s="76">
        <v>764.75361999999996</v>
      </c>
      <c r="EH80" s="76">
        <v>29.261320000000101</v>
      </c>
      <c r="EI80" s="76">
        <v>41.602510000000201</v>
      </c>
      <c r="EJ80" s="76">
        <v>163.65822</v>
      </c>
      <c r="EK80" s="76">
        <v>237.57587000000001</v>
      </c>
      <c r="EL80" s="76">
        <v>253.3571</v>
      </c>
      <c r="EM80" s="76">
        <v>-57.625749999999996</v>
      </c>
      <c r="EN80" s="98">
        <v>1123.41886</v>
      </c>
      <c r="EO80" s="98">
        <v>1001.3757000000001</v>
      </c>
      <c r="EP80" s="98">
        <v>926.74058000000002</v>
      </c>
      <c r="EQ80" s="98">
        <v>1028.5610899999999</v>
      </c>
      <c r="ER80" s="98">
        <v>561.94861000000003</v>
      </c>
      <c r="ES80" s="98">
        <v>747.51536999999996</v>
      </c>
      <c r="ET80" s="98">
        <v>666.04574000000002</v>
      </c>
      <c r="EU80" s="98">
        <v>1093.03413</v>
      </c>
      <c r="EV80" s="98">
        <v>1567.19562</v>
      </c>
      <c r="EW80" s="98">
        <v>1282.72246</v>
      </c>
      <c r="EX80" s="98">
        <v>1453856</v>
      </c>
      <c r="EY80" s="98">
        <v>1367732</v>
      </c>
      <c r="EZ80" s="98">
        <v>1291157</v>
      </c>
      <c r="FA80" s="98">
        <v>1936438</v>
      </c>
      <c r="FB80" s="98">
        <v>1234854</v>
      </c>
      <c r="FC80" s="98">
        <v>1135851</v>
      </c>
      <c r="FD80" s="98">
        <v>1146198</v>
      </c>
      <c r="FE80" s="98">
        <v>1115948</v>
      </c>
      <c r="FF80" s="98">
        <v>1225600</v>
      </c>
      <c r="FG80" s="103">
        <v>947828</v>
      </c>
      <c r="FH80" s="76">
        <v>15.75</v>
      </c>
      <c r="FI80" s="76">
        <v>1.5</v>
      </c>
      <c r="FJ80" s="76">
        <v>0</v>
      </c>
      <c r="FK80" s="76">
        <v>666.10299999999995</v>
      </c>
      <c r="FL80" s="76">
        <v>0</v>
      </c>
      <c r="FM80" s="76">
        <v>0</v>
      </c>
      <c r="FN80" s="76">
        <v>0</v>
      </c>
      <c r="FO80" s="76">
        <v>12.4</v>
      </c>
      <c r="FP80" s="76">
        <v>0</v>
      </c>
      <c r="FQ80" s="77">
        <v>0</v>
      </c>
    </row>
    <row r="81" spans="1:173" x14ac:dyDescent="0.25">
      <c r="A81" s="96" t="s">
        <v>338</v>
      </c>
      <c r="B81" s="96">
        <v>5813</v>
      </c>
      <c r="C81" s="96"/>
      <c r="D81" s="76">
        <v>464.66786999999999</v>
      </c>
      <c r="E81" s="76">
        <v>510.73435999999998</v>
      </c>
      <c r="F81" s="76">
        <v>411.13619</v>
      </c>
      <c r="G81" s="76">
        <v>429.97514999999999</v>
      </c>
      <c r="H81" s="76">
        <v>519.42021999999997</v>
      </c>
      <c r="I81" s="76">
        <v>531.49343999999996</v>
      </c>
      <c r="J81" s="76">
        <v>493.77161999999998</v>
      </c>
      <c r="K81" s="76">
        <v>500.79899</v>
      </c>
      <c r="L81" s="76">
        <v>478.55264</v>
      </c>
      <c r="M81" s="76">
        <v>385.55372999999997</v>
      </c>
      <c r="N81" s="97">
        <v>3976.5915799999998</v>
      </c>
      <c r="O81" s="97">
        <v>3845.2575499999998</v>
      </c>
      <c r="P81" s="97">
        <v>3693.7344600000001</v>
      </c>
      <c r="Q81" s="97">
        <v>3470.1295399999999</v>
      </c>
      <c r="R81" s="97">
        <v>3292.1801399999999</v>
      </c>
      <c r="S81" s="97">
        <v>3315.90888</v>
      </c>
      <c r="T81" s="97">
        <v>3245.5152899999998</v>
      </c>
      <c r="U81" s="97">
        <v>3071.0664299999999</v>
      </c>
      <c r="V81" s="97">
        <v>3438.6631499999999</v>
      </c>
      <c r="W81" s="97">
        <v>3187.6135100000001</v>
      </c>
      <c r="X81" s="98">
        <v>7093.20327</v>
      </c>
      <c r="Y81" s="98">
        <v>7622.5976000000001</v>
      </c>
      <c r="Z81" s="98">
        <v>7410.2</v>
      </c>
      <c r="AA81" s="98">
        <v>4591.2</v>
      </c>
      <c r="AB81" s="98">
        <v>5179.2</v>
      </c>
      <c r="AC81" s="98">
        <v>5623.2</v>
      </c>
      <c r="AD81" s="98">
        <v>5911.1</v>
      </c>
      <c r="AE81" s="98">
        <v>5817.65</v>
      </c>
      <c r="AF81" s="98">
        <v>5999.0695999999998</v>
      </c>
      <c r="AG81" s="98">
        <v>6180.5724</v>
      </c>
      <c r="AH81" s="97">
        <v>3518.6006299999999</v>
      </c>
      <c r="AI81" s="97">
        <v>3363.55755</v>
      </c>
      <c r="AJ81" s="97">
        <v>3314.9233599999998</v>
      </c>
      <c r="AK81" s="97">
        <v>3083.9996900000001</v>
      </c>
      <c r="AL81" s="97">
        <v>2817.3801400000002</v>
      </c>
      <c r="AM81" s="97">
        <v>2848.1088800000002</v>
      </c>
      <c r="AN81" s="97">
        <v>2817.7152900000001</v>
      </c>
      <c r="AO81" s="97">
        <v>2645.7664300000001</v>
      </c>
      <c r="AP81" s="97">
        <v>3042.46315</v>
      </c>
      <c r="AQ81" s="97">
        <v>2856.4135099999999</v>
      </c>
      <c r="AR81" s="98">
        <v>678.93194000000005</v>
      </c>
      <c r="AS81" s="98">
        <v>2132.81648</v>
      </c>
      <c r="AT81" s="98">
        <v>9808.4704899999997</v>
      </c>
      <c r="AU81" s="98">
        <v>5075.0646500000003</v>
      </c>
      <c r="AV81" s="98">
        <v>759.31057999999996</v>
      </c>
      <c r="AW81" s="98">
        <v>341.37272999999999</v>
      </c>
      <c r="AX81" s="98">
        <v>540.26113999999995</v>
      </c>
      <c r="AY81" s="98">
        <v>508.12094999999999</v>
      </c>
      <c r="AZ81" s="98">
        <v>333.2278</v>
      </c>
      <c r="BA81" s="98">
        <v>407.17505999999997</v>
      </c>
      <c r="BB81" s="76">
        <v>-1558.0261499999999</v>
      </c>
      <c r="BC81" s="76">
        <v>1896.6054799999999</v>
      </c>
      <c r="BD81" s="76">
        <v>9808.4704899999997</v>
      </c>
      <c r="BE81" s="76">
        <v>5075.0646500000003</v>
      </c>
      <c r="BF81" s="76">
        <v>759.31057999999996</v>
      </c>
      <c r="BG81" s="76">
        <v>341.37272999999999</v>
      </c>
      <c r="BH81" s="76">
        <v>540.26113999999995</v>
      </c>
      <c r="BI81" s="76">
        <v>360.21794999999997</v>
      </c>
      <c r="BJ81" s="76">
        <v>291.70280000000002</v>
      </c>
      <c r="BK81" s="76">
        <v>407.17505999999997</v>
      </c>
      <c r="BL81" s="76">
        <v>4197.5325700000003</v>
      </c>
      <c r="BM81" s="76">
        <v>5496.3740299999999</v>
      </c>
      <c r="BN81" s="76">
        <v>13123.39385</v>
      </c>
      <c r="BO81" s="76">
        <v>8159.0643399999999</v>
      </c>
      <c r="BP81" s="76">
        <v>3576.6907200000001</v>
      </c>
      <c r="BQ81" s="76">
        <v>3189.4816099999998</v>
      </c>
      <c r="BR81" s="76">
        <v>3357.9764300000002</v>
      </c>
      <c r="BS81" s="76">
        <v>3153.8873800000001</v>
      </c>
      <c r="BT81" s="76">
        <v>3375.6909500000002</v>
      </c>
      <c r="BU81" s="76">
        <v>3263.5885699999999</v>
      </c>
      <c r="BV81" s="98">
        <v>18644.66588</v>
      </c>
      <c r="BW81" s="98">
        <v>20787.01686</v>
      </c>
      <c r="BX81" s="98">
        <v>20258.40279</v>
      </c>
      <c r="BY81" s="98">
        <v>13364.481159999999</v>
      </c>
      <c r="BZ81" s="98">
        <v>9784.05969</v>
      </c>
      <c r="CA81" s="98">
        <v>5923.1266699999996</v>
      </c>
      <c r="CB81" s="98">
        <v>6135.9928099999997</v>
      </c>
      <c r="CC81" s="98">
        <v>6239.2797300000002</v>
      </c>
      <c r="CD81" s="98">
        <v>6180.2943500000001</v>
      </c>
      <c r="CE81" s="98">
        <v>6340.4437200000002</v>
      </c>
      <c r="CF81" s="76">
        <v>-607.15409999999997</v>
      </c>
      <c r="CG81" s="76">
        <v>-850.75404000000003</v>
      </c>
      <c r="CH81" s="76">
        <v>-32.033030000000103</v>
      </c>
      <c r="CI81" s="76">
        <v>-136.69953000000001</v>
      </c>
      <c r="CJ81" s="76">
        <v>-304.6508</v>
      </c>
      <c r="CK81" s="76">
        <v>-254.66577000000001</v>
      </c>
      <c r="CL81" s="76">
        <v>-88.671940000000205</v>
      </c>
      <c r="CM81" s="76">
        <v>-182.65120999999999</v>
      </c>
      <c r="CN81" s="76">
        <v>-201.28407000000001</v>
      </c>
      <c r="CO81" s="76">
        <v>68.0023800000004</v>
      </c>
      <c r="CP81" s="76">
        <v>15400.47638</v>
      </c>
      <c r="CQ81" s="76">
        <v>18023.647580000001</v>
      </c>
      <c r="CR81" s="76">
        <v>17459.496139999999</v>
      </c>
      <c r="CS81" s="76">
        <v>8061.86978</v>
      </c>
      <c r="CT81" s="76">
        <v>3509.6345099999999</v>
      </c>
      <c r="CU81" s="76">
        <v>3529.7747300000001</v>
      </c>
      <c r="CV81" s="76">
        <v>3910.8677699999998</v>
      </c>
      <c r="CW81" s="76">
        <v>3887.0785700000001</v>
      </c>
      <c r="CX81" s="76">
        <v>4134.8118299999996</v>
      </c>
      <c r="CY81" s="76">
        <v>4440.5931</v>
      </c>
      <c r="CZ81" s="98">
        <v>522</v>
      </c>
      <c r="DA81" s="98">
        <v>506</v>
      </c>
      <c r="DB81" s="98">
        <v>495</v>
      </c>
      <c r="DC81" s="98">
        <v>492</v>
      </c>
      <c r="DD81" s="98">
        <v>480</v>
      </c>
      <c r="DE81" s="98">
        <v>470</v>
      </c>
      <c r="DF81" s="98">
        <v>446</v>
      </c>
      <c r="DG81" s="98">
        <v>430</v>
      </c>
      <c r="DH81" s="98">
        <v>418</v>
      </c>
      <c r="DI81" s="98">
        <v>406</v>
      </c>
      <c r="DJ81" s="76">
        <v>-2623.1712000000002</v>
      </c>
      <c r="DK81" s="76">
        <v>564.15143999999998</v>
      </c>
      <c r="DL81" s="76">
        <v>9397.6263600000002</v>
      </c>
      <c r="DM81" s="76">
        <v>4552.2352700000001</v>
      </c>
      <c r="DN81" s="76">
        <v>-20.140219999999999</v>
      </c>
      <c r="DO81" s="76">
        <v>-381.09303999999997</v>
      </c>
      <c r="DP81" s="76">
        <v>23.789200000000001</v>
      </c>
      <c r="DQ81" s="76">
        <v>-247.73326</v>
      </c>
      <c r="DR81" s="76">
        <v>-305.78127000000001</v>
      </c>
      <c r="DS81" s="76">
        <v>143.97744</v>
      </c>
      <c r="DT81" s="76">
        <v>6.6768700000000001</v>
      </c>
      <c r="DU81" s="76">
        <v>29.03436</v>
      </c>
      <c r="DV81" s="76">
        <v>32.325189999999999</v>
      </c>
      <c r="DW81" s="76">
        <v>43.845149999999997</v>
      </c>
      <c r="DX81" s="76">
        <v>44.620220000000003</v>
      </c>
      <c r="DY81" s="76">
        <v>63.693440000000002</v>
      </c>
      <c r="DZ81" s="76">
        <v>65.971620000000001</v>
      </c>
      <c r="EA81" s="76">
        <v>75.498990000000006</v>
      </c>
      <c r="EB81" s="76">
        <v>82.352639999999994</v>
      </c>
      <c r="EC81" s="76">
        <v>54.353729999999999</v>
      </c>
      <c r="ED81" s="76">
        <v>1065.1450500000001</v>
      </c>
      <c r="EE81" s="76">
        <v>1332.4540400000001</v>
      </c>
      <c r="EF81" s="76">
        <v>410.84413000000001</v>
      </c>
      <c r="EG81" s="76">
        <v>522.82938000000001</v>
      </c>
      <c r="EH81" s="76">
        <v>779.45079999999996</v>
      </c>
      <c r="EI81" s="76">
        <v>722.46577000000002</v>
      </c>
      <c r="EJ81" s="76">
        <v>516.47194000000002</v>
      </c>
      <c r="EK81" s="76">
        <v>607.95120999999995</v>
      </c>
      <c r="EL81" s="76">
        <v>597.48406999999997</v>
      </c>
      <c r="EM81" s="76">
        <v>263.19761999999997</v>
      </c>
      <c r="EN81" s="98">
        <v>3244.1895</v>
      </c>
      <c r="EO81" s="98">
        <v>2763.3692799999999</v>
      </c>
      <c r="EP81" s="98">
        <v>2798.9066499999999</v>
      </c>
      <c r="EQ81" s="98">
        <v>5302.6113800000003</v>
      </c>
      <c r="ER81" s="98">
        <v>6274.4251800000002</v>
      </c>
      <c r="ES81" s="98">
        <v>2393.35194</v>
      </c>
      <c r="ET81" s="98">
        <v>2225.1250399999999</v>
      </c>
      <c r="EU81" s="98">
        <v>2352.2011600000001</v>
      </c>
      <c r="EV81" s="98">
        <v>2045.48252</v>
      </c>
      <c r="EW81" s="98">
        <v>1899.8506199999999</v>
      </c>
      <c r="EX81" s="98">
        <v>4583746</v>
      </c>
      <c r="EY81" s="98">
        <v>4696012</v>
      </c>
      <c r="EZ81" s="98">
        <v>3725767</v>
      </c>
      <c r="FA81" s="98">
        <v>3606829</v>
      </c>
      <c r="FB81" s="98">
        <v>3596831</v>
      </c>
      <c r="FC81" s="98">
        <v>3570575</v>
      </c>
      <c r="FD81" s="98">
        <v>3334187</v>
      </c>
      <c r="FE81" s="98">
        <v>3253718</v>
      </c>
      <c r="FF81" s="98">
        <v>3639947</v>
      </c>
      <c r="FG81" s="103">
        <v>3119611</v>
      </c>
      <c r="FH81" s="76">
        <v>2236.9580900000001</v>
      </c>
      <c r="FI81" s="76">
        <v>236.21100000000001</v>
      </c>
      <c r="FJ81" s="76">
        <v>0</v>
      </c>
      <c r="FK81" s="76">
        <v>0</v>
      </c>
      <c r="FL81" s="76">
        <v>0</v>
      </c>
      <c r="FM81" s="76">
        <v>0</v>
      </c>
      <c r="FN81" s="76">
        <v>0</v>
      </c>
      <c r="FO81" s="76">
        <v>147.90299999999999</v>
      </c>
      <c r="FP81" s="76">
        <v>41.524999999999999</v>
      </c>
      <c r="FQ81" s="77">
        <v>0</v>
      </c>
    </row>
    <row r="82" spans="1:173" x14ac:dyDescent="0.25">
      <c r="A82" s="96" t="s">
        <v>337</v>
      </c>
      <c r="B82" s="96">
        <v>5601</v>
      </c>
      <c r="C82" s="96"/>
      <c r="D82" s="76">
        <v>360.06628000000001</v>
      </c>
      <c r="E82" s="76">
        <v>299.79622000000001</v>
      </c>
      <c r="F82" s="76">
        <v>244.39267000000001</v>
      </c>
      <c r="G82" s="76">
        <v>183.32101</v>
      </c>
      <c r="H82" s="76">
        <v>551.96739000000002</v>
      </c>
      <c r="I82" s="76">
        <v>510.04880000000003</v>
      </c>
      <c r="J82" s="76">
        <v>1110.01757</v>
      </c>
      <c r="K82" s="76">
        <v>1639.8732399999999</v>
      </c>
      <c r="L82" s="76">
        <v>686.85176000000001</v>
      </c>
      <c r="M82" s="76">
        <v>2380.7931899999999</v>
      </c>
      <c r="N82" s="97">
        <v>11569.61515</v>
      </c>
      <c r="O82" s="97">
        <v>10979.2379</v>
      </c>
      <c r="P82" s="97">
        <v>12265.14905</v>
      </c>
      <c r="Q82" s="97">
        <v>11164.8392</v>
      </c>
      <c r="R82" s="97">
        <v>11342.067129999999</v>
      </c>
      <c r="S82" s="97">
        <v>11444.32091</v>
      </c>
      <c r="T82" s="97">
        <v>11353.99461</v>
      </c>
      <c r="U82" s="97">
        <v>11307.58641</v>
      </c>
      <c r="V82" s="97">
        <v>10362.660019999999</v>
      </c>
      <c r="W82" s="97">
        <v>13671.28752</v>
      </c>
      <c r="X82" s="98">
        <v>7299.2543400000004</v>
      </c>
      <c r="Y82" s="98">
        <v>7341.7353400000002</v>
      </c>
      <c r="Z82" s="98">
        <v>7370.8886899999998</v>
      </c>
      <c r="AA82" s="98">
        <v>10207.69909</v>
      </c>
      <c r="AB82" s="98">
        <v>9223.1061900000004</v>
      </c>
      <c r="AC82" s="98">
        <v>10453.542090000001</v>
      </c>
      <c r="AD82" s="98">
        <v>10531.50109</v>
      </c>
      <c r="AE82" s="98">
        <v>10534.50109</v>
      </c>
      <c r="AF82" s="98">
        <v>12362.50109</v>
      </c>
      <c r="AG82" s="98">
        <v>12440.510689999999</v>
      </c>
      <c r="AH82" s="97">
        <v>11150.580749999999</v>
      </c>
      <c r="AI82" s="97">
        <v>10636.937900000001</v>
      </c>
      <c r="AJ82" s="97">
        <v>11904.4221</v>
      </c>
      <c r="AK82" s="97">
        <v>10807.198899999999</v>
      </c>
      <c r="AL82" s="97">
        <v>10752.03368</v>
      </c>
      <c r="AM82" s="97">
        <v>11122.61781</v>
      </c>
      <c r="AN82" s="97">
        <v>10430.1525</v>
      </c>
      <c r="AO82" s="97">
        <v>9883.8118599999998</v>
      </c>
      <c r="AP82" s="97">
        <v>9899.7444400000004</v>
      </c>
      <c r="AQ82" s="97">
        <v>11481.837369999999</v>
      </c>
      <c r="AR82" s="98">
        <v>415.66079000000002</v>
      </c>
      <c r="AS82" s="98">
        <v>968.87049999999999</v>
      </c>
      <c r="AT82" s="98">
        <v>849.53599999999994</v>
      </c>
      <c r="AU82" s="98">
        <v>205.7055</v>
      </c>
      <c r="AV82" s="98">
        <v>700.779</v>
      </c>
      <c r="AW82" s="98">
        <v>916.91714999999999</v>
      </c>
      <c r="AX82" s="98">
        <v>162.88987</v>
      </c>
      <c r="AY82" s="98">
        <v>570.50639000000001</v>
      </c>
      <c r="AZ82" s="98">
        <v>1159.7607</v>
      </c>
      <c r="BA82" s="98">
        <v>2751.1835999999998</v>
      </c>
      <c r="BB82" s="76">
        <v>-223.14921000000001</v>
      </c>
      <c r="BC82" s="76">
        <v>912.86834999999996</v>
      </c>
      <c r="BD82" s="76">
        <v>-689.32799999999997</v>
      </c>
      <c r="BE82" s="76">
        <v>145.73949999999999</v>
      </c>
      <c r="BF82" s="76">
        <v>615.01</v>
      </c>
      <c r="BG82" s="76">
        <v>840.31814999999995</v>
      </c>
      <c r="BH82" s="76">
        <v>82.793869999999998</v>
      </c>
      <c r="BI82" s="76">
        <v>-275.24151000000001</v>
      </c>
      <c r="BJ82" s="76">
        <v>157.19335000000001</v>
      </c>
      <c r="BK82" s="76">
        <v>1582.6035999999999</v>
      </c>
      <c r="BL82" s="76">
        <v>11566.241540000001</v>
      </c>
      <c r="BM82" s="76">
        <v>11605.8084</v>
      </c>
      <c r="BN82" s="76">
        <v>12753.9581</v>
      </c>
      <c r="BO82" s="76">
        <v>11012.904399999999</v>
      </c>
      <c r="BP82" s="76">
        <v>11452.812679999999</v>
      </c>
      <c r="BQ82" s="76">
        <v>12039.534960000001</v>
      </c>
      <c r="BR82" s="76">
        <v>10593.042369999999</v>
      </c>
      <c r="BS82" s="76">
        <v>10454.31825</v>
      </c>
      <c r="BT82" s="76">
        <v>11059.505139999999</v>
      </c>
      <c r="BU82" s="76">
        <v>14233.02097</v>
      </c>
      <c r="BV82" s="98">
        <v>8385.0895199999995</v>
      </c>
      <c r="BW82" s="98">
        <v>7880.78532</v>
      </c>
      <c r="BX82" s="98">
        <v>8434.4436800000003</v>
      </c>
      <c r="BY82" s="98">
        <v>11024.710489999999</v>
      </c>
      <c r="BZ82" s="98">
        <v>9841.6106400000008</v>
      </c>
      <c r="CA82" s="98">
        <v>11908.58986</v>
      </c>
      <c r="CB82" s="98">
        <v>11257.2356</v>
      </c>
      <c r="CC82" s="98">
        <v>11560.1234</v>
      </c>
      <c r="CD82" s="98">
        <v>13813.810299999999</v>
      </c>
      <c r="CE82" s="98">
        <v>14031.44333</v>
      </c>
      <c r="CF82" s="76">
        <v>-220.495699999999</v>
      </c>
      <c r="CG82" s="76">
        <v>-166.81252999999899</v>
      </c>
      <c r="CH82" s="76">
        <v>-1695.03811</v>
      </c>
      <c r="CI82" s="76">
        <v>65.397319999999993</v>
      </c>
      <c r="CJ82" s="76">
        <v>-239.24863999999999</v>
      </c>
      <c r="CK82" s="76">
        <v>-850.12300000000005</v>
      </c>
      <c r="CL82" s="76">
        <v>847.70628999999997</v>
      </c>
      <c r="CM82" s="76">
        <v>-1108.4008100000001</v>
      </c>
      <c r="CN82" s="76">
        <v>-358.88879000000099</v>
      </c>
      <c r="CO82" s="76">
        <v>1437.9630099999999</v>
      </c>
      <c r="CP82" s="76">
        <v>-1955.5998199999999</v>
      </c>
      <c r="CQ82" s="76">
        <v>-1074.4395099999999</v>
      </c>
      <c r="CR82" s="76">
        <v>-1473.04198</v>
      </c>
      <c r="CS82" s="76">
        <v>1334.86148</v>
      </c>
      <c r="CT82" s="76">
        <v>1496.3649600000001</v>
      </c>
      <c r="CU82" s="76">
        <v>1765.4800499999999</v>
      </c>
      <c r="CV82" s="76">
        <v>2171.9470000000001</v>
      </c>
      <c r="CW82" s="76">
        <v>2165.2889500000001</v>
      </c>
      <c r="CX82" s="76">
        <v>4972.7058200000001</v>
      </c>
      <c r="CY82" s="76">
        <v>5637.3168400000004</v>
      </c>
      <c r="CZ82" s="98">
        <v>2204</v>
      </c>
      <c r="DA82" s="98">
        <v>2229</v>
      </c>
      <c r="DB82" s="98">
        <v>2251</v>
      </c>
      <c r="DC82" s="98">
        <v>2235</v>
      </c>
      <c r="DD82" s="98">
        <v>2238</v>
      </c>
      <c r="DE82" s="98">
        <v>2250</v>
      </c>
      <c r="DF82" s="98">
        <v>2235</v>
      </c>
      <c r="DG82" s="98">
        <v>2218</v>
      </c>
      <c r="DH82" s="98">
        <v>2180</v>
      </c>
      <c r="DI82" s="98">
        <v>2102</v>
      </c>
      <c r="DJ82" s="76">
        <v>-862.67930999999999</v>
      </c>
      <c r="DK82" s="76">
        <v>403.75582000000003</v>
      </c>
      <c r="DL82" s="76">
        <v>-2745.0930600000002</v>
      </c>
      <c r="DM82" s="76">
        <v>-146.50348</v>
      </c>
      <c r="DN82" s="76">
        <v>-214.27208999999999</v>
      </c>
      <c r="DO82" s="76">
        <v>-331.50794999999999</v>
      </c>
      <c r="DP82" s="76">
        <v>6.6580500000000002</v>
      </c>
      <c r="DQ82" s="76">
        <v>-2807.41687</v>
      </c>
      <c r="DR82" s="76">
        <v>-664.61102000000005</v>
      </c>
      <c r="DS82" s="76">
        <v>831.11645999999996</v>
      </c>
      <c r="DT82" s="76">
        <v>-58.96772</v>
      </c>
      <c r="DU82" s="76">
        <v>-42.503779999999999</v>
      </c>
      <c r="DV82" s="76">
        <v>-116.33432999999999</v>
      </c>
      <c r="DW82" s="76">
        <v>-174.31899000000001</v>
      </c>
      <c r="DX82" s="76">
        <v>-38.06561</v>
      </c>
      <c r="DY82" s="76">
        <v>188.3458</v>
      </c>
      <c r="DZ82" s="76">
        <v>186.17556999999999</v>
      </c>
      <c r="EA82" s="76">
        <v>216.09824</v>
      </c>
      <c r="EB82" s="76">
        <v>223.93575999999999</v>
      </c>
      <c r="EC82" s="76">
        <v>191.34318999999999</v>
      </c>
      <c r="ED82" s="76">
        <v>639.53009999999995</v>
      </c>
      <c r="EE82" s="76">
        <v>509.11252999999903</v>
      </c>
      <c r="EF82" s="76">
        <v>2055.7650600000002</v>
      </c>
      <c r="EG82" s="76">
        <v>292.24298000000101</v>
      </c>
      <c r="EH82" s="76">
        <v>829.28208999999902</v>
      </c>
      <c r="EI82" s="76">
        <v>1171.8261</v>
      </c>
      <c r="EJ82" s="76">
        <v>76.135819999999498</v>
      </c>
      <c r="EK82" s="76">
        <v>2532.1753600000002</v>
      </c>
      <c r="EL82" s="76">
        <v>821.80436999999995</v>
      </c>
      <c r="EM82" s="76">
        <v>751.48714000000098</v>
      </c>
      <c r="EN82" s="98">
        <v>10340.689340000001</v>
      </c>
      <c r="EO82" s="98">
        <v>8955.2248299999992</v>
      </c>
      <c r="EP82" s="98">
        <v>9907.4856600000003</v>
      </c>
      <c r="EQ82" s="98">
        <v>9689.8490099999999</v>
      </c>
      <c r="ER82" s="98">
        <v>8345.24568</v>
      </c>
      <c r="ES82" s="98">
        <v>10143.10981</v>
      </c>
      <c r="ET82" s="98">
        <v>9085.2885999999999</v>
      </c>
      <c r="EU82" s="98">
        <v>9394.8344500000003</v>
      </c>
      <c r="EV82" s="98">
        <v>8841.10448</v>
      </c>
      <c r="EW82" s="98">
        <v>8394.1264900000006</v>
      </c>
      <c r="EX82" s="98">
        <v>11790111</v>
      </c>
      <c r="EY82" s="98">
        <v>11146050</v>
      </c>
      <c r="EZ82" s="98">
        <v>13960187</v>
      </c>
      <c r="FA82" s="98">
        <v>11099442</v>
      </c>
      <c r="FB82" s="98">
        <v>11581316</v>
      </c>
      <c r="FC82" s="98">
        <v>12294444</v>
      </c>
      <c r="FD82" s="98">
        <v>10506288</v>
      </c>
      <c r="FE82" s="98">
        <v>12415987</v>
      </c>
      <c r="FF82" s="98">
        <v>10721549</v>
      </c>
      <c r="FG82" s="103">
        <v>12233325</v>
      </c>
      <c r="FH82" s="76">
        <v>638.80999999999995</v>
      </c>
      <c r="FI82" s="76">
        <v>56.00215</v>
      </c>
      <c r="FJ82" s="76">
        <v>1538.864</v>
      </c>
      <c r="FK82" s="76">
        <v>59.966000000000001</v>
      </c>
      <c r="FL82" s="76">
        <v>85.769000000000005</v>
      </c>
      <c r="FM82" s="76">
        <v>76.599000000000004</v>
      </c>
      <c r="FN82" s="76">
        <v>80.096000000000004</v>
      </c>
      <c r="FO82" s="76">
        <v>845.74789999999996</v>
      </c>
      <c r="FP82" s="76">
        <v>1002.56735</v>
      </c>
      <c r="FQ82" s="77">
        <v>1168.58</v>
      </c>
    </row>
    <row r="83" spans="1:173" x14ac:dyDescent="0.25">
      <c r="A83" s="96" t="s">
        <v>336</v>
      </c>
      <c r="B83" s="96">
        <v>5628</v>
      </c>
      <c r="C83" s="96"/>
      <c r="D83" s="76">
        <v>60.397239999999996</v>
      </c>
      <c r="E83" s="76">
        <v>63.156619999999997</v>
      </c>
      <c r="F83" s="76">
        <v>54.781930000000003</v>
      </c>
      <c r="G83" s="76">
        <v>227.47718</v>
      </c>
      <c r="H83" s="76">
        <v>55.070059999999998</v>
      </c>
      <c r="I83" s="76">
        <v>131.43444</v>
      </c>
      <c r="J83" s="76">
        <v>22.56897</v>
      </c>
      <c r="K83" s="76">
        <v>9.9770699999999994</v>
      </c>
      <c r="L83" s="76">
        <v>10.076079999999999</v>
      </c>
      <c r="M83" s="76">
        <v>10.999750000000001</v>
      </c>
      <c r="N83" s="97">
        <v>2250.4856399999999</v>
      </c>
      <c r="O83" s="97">
        <v>1934.57509</v>
      </c>
      <c r="P83" s="97">
        <v>1982.13849</v>
      </c>
      <c r="Q83" s="97">
        <v>2062.2872000000002</v>
      </c>
      <c r="R83" s="97">
        <v>2113.8645799999999</v>
      </c>
      <c r="S83" s="97">
        <v>1719.7084</v>
      </c>
      <c r="T83" s="97">
        <v>1659.8017600000001</v>
      </c>
      <c r="U83" s="97">
        <v>1563.4624899999999</v>
      </c>
      <c r="V83" s="97">
        <v>1464.5844400000001</v>
      </c>
      <c r="W83" s="97">
        <v>1576.8928599999999</v>
      </c>
      <c r="X83" s="98">
        <v>3001.0529999999999</v>
      </c>
      <c r="Y83" s="98">
        <v>3001.0529999999999</v>
      </c>
      <c r="Z83" s="98">
        <v>3001.0529999999999</v>
      </c>
      <c r="AA83" s="98">
        <v>3001.0529999999999</v>
      </c>
      <c r="AB83" s="98">
        <v>3001.0529999999999</v>
      </c>
      <c r="AC83" s="98">
        <v>3001.0529999999999</v>
      </c>
      <c r="AD83" s="98">
        <v>3001.0529999999999</v>
      </c>
      <c r="AE83" s="98">
        <v>2511.3883999999998</v>
      </c>
      <c r="AF83" s="98">
        <v>501.053</v>
      </c>
      <c r="AG83" s="98">
        <v>251.66995</v>
      </c>
      <c r="AH83" s="97">
        <v>2225.4856399999999</v>
      </c>
      <c r="AI83" s="97">
        <v>1909.57509</v>
      </c>
      <c r="AJ83" s="97">
        <v>1957.13849</v>
      </c>
      <c r="AK83" s="97">
        <v>1870.12005</v>
      </c>
      <c r="AL83" s="97">
        <v>2088.8645799999999</v>
      </c>
      <c r="AM83" s="97">
        <v>1622.1404</v>
      </c>
      <c r="AN83" s="97">
        <v>1654.8017600000001</v>
      </c>
      <c r="AO83" s="97">
        <v>1558.4624899999999</v>
      </c>
      <c r="AP83" s="97">
        <v>1464.5844400000001</v>
      </c>
      <c r="AQ83" s="97">
        <v>1576.8928599999999</v>
      </c>
      <c r="AR83" s="98">
        <v>46.579949999999997</v>
      </c>
      <c r="AS83" s="98">
        <v>33.336799999999997</v>
      </c>
      <c r="AT83" s="98">
        <v>11.10665</v>
      </c>
      <c r="AU83" s="98">
        <v>106.12295</v>
      </c>
      <c r="AV83" s="98">
        <v>86.062150000000003</v>
      </c>
      <c r="AW83" s="98">
        <v>96.618949999999998</v>
      </c>
      <c r="AX83" s="98">
        <v>1523.9634000000001</v>
      </c>
      <c r="AY83" s="98">
        <v>1335.7418</v>
      </c>
      <c r="AZ83" s="98">
        <v>230.67081999999999</v>
      </c>
      <c r="BA83" s="98">
        <v>241.33359999999999</v>
      </c>
      <c r="BB83" s="76">
        <v>46.579949999999997</v>
      </c>
      <c r="BC83" s="76">
        <v>33.336799999999997</v>
      </c>
      <c r="BD83" s="76">
        <v>6.7236500000000001</v>
      </c>
      <c r="BE83" s="76">
        <v>106.12295</v>
      </c>
      <c r="BF83" s="76">
        <v>86.062150000000003</v>
      </c>
      <c r="BG83" s="76">
        <v>96.618949999999998</v>
      </c>
      <c r="BH83" s="76">
        <v>-732.67660000000001</v>
      </c>
      <c r="BI83" s="76">
        <v>1334.7418</v>
      </c>
      <c r="BJ83" s="76">
        <v>230.67081999999999</v>
      </c>
      <c r="BK83" s="76">
        <v>241.33260000000001</v>
      </c>
      <c r="BL83" s="76">
        <v>2272.0655900000002</v>
      </c>
      <c r="BM83" s="76">
        <v>1942.9118900000001</v>
      </c>
      <c r="BN83" s="76">
        <v>1968.24514</v>
      </c>
      <c r="BO83" s="76">
        <v>1976.2429999999999</v>
      </c>
      <c r="BP83" s="76">
        <v>2174.9267300000001</v>
      </c>
      <c r="BQ83" s="76">
        <v>1718.75935</v>
      </c>
      <c r="BR83" s="76">
        <v>3178.7651599999999</v>
      </c>
      <c r="BS83" s="76">
        <v>2894.2042900000001</v>
      </c>
      <c r="BT83" s="76">
        <v>1695.2552599999999</v>
      </c>
      <c r="BU83" s="76">
        <v>1818.2264600000001</v>
      </c>
      <c r="BV83" s="98">
        <v>3574.6550999999999</v>
      </c>
      <c r="BW83" s="98">
        <v>3467.3796499999999</v>
      </c>
      <c r="BX83" s="98">
        <v>3430.5138499999998</v>
      </c>
      <c r="BY83" s="98">
        <v>3268.4374499999999</v>
      </c>
      <c r="BZ83" s="98">
        <v>3735.1018300000001</v>
      </c>
      <c r="CA83" s="98">
        <v>3261.759</v>
      </c>
      <c r="CB83" s="98">
        <v>3407.2804099999998</v>
      </c>
      <c r="CC83" s="98">
        <v>2948.9292099999998</v>
      </c>
      <c r="CD83" s="98">
        <v>843.81568000000004</v>
      </c>
      <c r="CE83" s="98">
        <v>654.74692000000005</v>
      </c>
      <c r="CF83" s="76">
        <v>-106.82464</v>
      </c>
      <c r="CG83" s="76">
        <v>-140.06417999999999</v>
      </c>
      <c r="CH83" s="76">
        <v>-107.56666</v>
      </c>
      <c r="CI83" s="76">
        <v>114.03279000000001</v>
      </c>
      <c r="CJ83" s="76">
        <v>-249.64445000000001</v>
      </c>
      <c r="CK83" s="76">
        <v>-21.325279999999999</v>
      </c>
      <c r="CL83" s="76">
        <v>-199.3486</v>
      </c>
      <c r="CM83" s="76">
        <v>33.9358</v>
      </c>
      <c r="CN83" s="76">
        <v>-54.130989999999898</v>
      </c>
      <c r="CO83" s="76">
        <v>-14.759570000000201</v>
      </c>
      <c r="CP83" s="76">
        <v>-890.17114000000004</v>
      </c>
      <c r="CQ83" s="76">
        <v>-804.92645000000005</v>
      </c>
      <c r="CR83" s="76">
        <v>-673.19907000000001</v>
      </c>
      <c r="CS83" s="76">
        <v>-547.35605999999996</v>
      </c>
      <c r="CT83" s="76">
        <v>-575.34465</v>
      </c>
      <c r="CU83" s="76">
        <v>-386.76235000000003</v>
      </c>
      <c r="CV83" s="76">
        <v>-364.48802000000001</v>
      </c>
      <c r="CW83" s="76">
        <v>572.53718000000003</v>
      </c>
      <c r="CX83" s="76">
        <v>-791.14041999999995</v>
      </c>
      <c r="CY83" s="76">
        <v>-967.68025</v>
      </c>
      <c r="CZ83" s="98">
        <v>419</v>
      </c>
      <c r="DA83" s="98">
        <v>405</v>
      </c>
      <c r="DB83" s="98">
        <v>396</v>
      </c>
      <c r="DC83" s="98">
        <v>382</v>
      </c>
      <c r="DD83" s="98">
        <v>358</v>
      </c>
      <c r="DE83" s="98">
        <v>338</v>
      </c>
      <c r="DF83" s="98">
        <v>343</v>
      </c>
      <c r="DG83" s="98">
        <v>331</v>
      </c>
      <c r="DH83" s="98">
        <v>330</v>
      </c>
      <c r="DI83" s="98">
        <v>337</v>
      </c>
      <c r="DJ83" s="76">
        <v>-85.244690000000006</v>
      </c>
      <c r="DK83" s="76">
        <v>-131.72738000000001</v>
      </c>
      <c r="DL83" s="76">
        <v>-125.84301000000001</v>
      </c>
      <c r="DM83" s="76">
        <v>27.988589999999999</v>
      </c>
      <c r="DN83" s="76">
        <v>-188.5823</v>
      </c>
      <c r="DO83" s="76">
        <v>-22.274329999999999</v>
      </c>
      <c r="DP83" s="76">
        <v>-937.02520000000004</v>
      </c>
      <c r="DQ83" s="76">
        <v>1363.6776</v>
      </c>
      <c r="DR83" s="76">
        <v>176.53982999999999</v>
      </c>
      <c r="DS83" s="76">
        <v>226.57302999999999</v>
      </c>
      <c r="DT83" s="76">
        <v>35.397239999999996</v>
      </c>
      <c r="DU83" s="76">
        <v>38.156619999999997</v>
      </c>
      <c r="DV83" s="76">
        <v>29.781929999999999</v>
      </c>
      <c r="DW83" s="76">
        <v>35.310180000000003</v>
      </c>
      <c r="DX83" s="76">
        <v>30.070060000000002</v>
      </c>
      <c r="DY83" s="76">
        <v>33.866439999999997</v>
      </c>
      <c r="DZ83" s="76">
        <v>17.56897</v>
      </c>
      <c r="EA83" s="76">
        <v>4.9770700000000003</v>
      </c>
      <c r="EB83" s="76">
        <v>10.076079999999999</v>
      </c>
      <c r="EC83" s="76">
        <v>10.999750000000001</v>
      </c>
      <c r="ED83" s="76">
        <v>131.82463999999999</v>
      </c>
      <c r="EE83" s="76">
        <v>165.06417999999999</v>
      </c>
      <c r="EF83" s="76">
        <v>132.56666000000001</v>
      </c>
      <c r="EG83" s="76">
        <v>78.134360000000001</v>
      </c>
      <c r="EH83" s="76">
        <v>274.64445000000001</v>
      </c>
      <c r="EI83" s="76">
        <v>118.89328</v>
      </c>
      <c r="EJ83" s="76">
        <v>204.3486</v>
      </c>
      <c r="EK83" s="76">
        <v>-28.9358</v>
      </c>
      <c r="EL83" s="76">
        <v>54.130989999999898</v>
      </c>
      <c r="EM83" s="76">
        <v>14.759570000000201</v>
      </c>
      <c r="EN83" s="98">
        <v>4464.8262400000003</v>
      </c>
      <c r="EO83" s="98">
        <v>4272.3060999999998</v>
      </c>
      <c r="EP83" s="98">
        <v>4103.7129199999999</v>
      </c>
      <c r="EQ83" s="98">
        <v>3815.79351</v>
      </c>
      <c r="ER83" s="98">
        <v>4310.4464799999996</v>
      </c>
      <c r="ES83" s="98">
        <v>3648.52135</v>
      </c>
      <c r="ET83" s="98">
        <v>3771.7684300000001</v>
      </c>
      <c r="EU83" s="98">
        <v>2376.39203</v>
      </c>
      <c r="EV83" s="98">
        <v>1634.9561000000001</v>
      </c>
      <c r="EW83" s="98">
        <v>1622.4271699999999</v>
      </c>
      <c r="EX83" s="98">
        <v>2357310</v>
      </c>
      <c r="EY83" s="98">
        <v>2074639</v>
      </c>
      <c r="EZ83" s="98">
        <v>2089705</v>
      </c>
      <c r="FA83" s="98">
        <v>1948254</v>
      </c>
      <c r="FB83" s="98">
        <v>2363509</v>
      </c>
      <c r="FC83" s="98">
        <v>1741034</v>
      </c>
      <c r="FD83" s="98">
        <v>1859150</v>
      </c>
      <c r="FE83" s="98">
        <v>1529527</v>
      </c>
      <c r="FF83" s="98">
        <v>1518715</v>
      </c>
      <c r="FG83" s="103">
        <v>1591652</v>
      </c>
      <c r="FH83" s="76">
        <v>0</v>
      </c>
      <c r="FI83" s="76">
        <v>0</v>
      </c>
      <c r="FJ83" s="76">
        <v>4.383</v>
      </c>
      <c r="FK83" s="76">
        <v>0</v>
      </c>
      <c r="FL83" s="76">
        <v>0</v>
      </c>
      <c r="FM83" s="76">
        <v>0</v>
      </c>
      <c r="FN83" s="76">
        <v>2256.64</v>
      </c>
      <c r="FO83" s="76">
        <v>1</v>
      </c>
      <c r="FP83" s="76">
        <v>0</v>
      </c>
      <c r="FQ83" s="77">
        <v>1E-3</v>
      </c>
    </row>
    <row r="84" spans="1:173" x14ac:dyDescent="0.25">
      <c r="A84" s="96" t="s">
        <v>335</v>
      </c>
      <c r="B84" s="96">
        <v>5629</v>
      </c>
      <c r="C84" s="96"/>
      <c r="D84" s="76">
        <v>87.053989999999999</v>
      </c>
      <c r="E84" s="76">
        <v>87.284589999999994</v>
      </c>
      <c r="F84" s="76">
        <v>81.031549999999996</v>
      </c>
      <c r="G84" s="76">
        <v>89.065809999999999</v>
      </c>
      <c r="H84" s="76">
        <v>95.168260000000004</v>
      </c>
      <c r="I84" s="76">
        <v>96.661150000000006</v>
      </c>
      <c r="J84" s="76">
        <v>96.682590000000005</v>
      </c>
      <c r="K84" s="76">
        <v>95.674229999999994</v>
      </c>
      <c r="L84" s="76">
        <v>95.863590000000002</v>
      </c>
      <c r="M84" s="76">
        <v>103.26423</v>
      </c>
      <c r="N84" s="97">
        <v>1061.6676299999999</v>
      </c>
      <c r="O84" s="97">
        <v>1017.05139</v>
      </c>
      <c r="P84" s="97">
        <v>960.22898999999995</v>
      </c>
      <c r="Q84" s="97">
        <v>872.22340999999994</v>
      </c>
      <c r="R84" s="97">
        <v>851.33064999999999</v>
      </c>
      <c r="S84" s="97">
        <v>887.28159000000005</v>
      </c>
      <c r="T84" s="97">
        <v>861.92289000000005</v>
      </c>
      <c r="U84" s="97">
        <v>836.34010999999998</v>
      </c>
      <c r="V84" s="97">
        <v>864.13242000000002</v>
      </c>
      <c r="W84" s="97">
        <v>818.37820999999997</v>
      </c>
      <c r="X84" s="98">
        <v>1300</v>
      </c>
      <c r="Y84" s="98">
        <v>1300</v>
      </c>
      <c r="Z84" s="98">
        <v>1300</v>
      </c>
      <c r="AA84" s="98">
        <v>1300</v>
      </c>
      <c r="AB84" s="98">
        <v>1350</v>
      </c>
      <c r="AC84" s="98">
        <v>1400</v>
      </c>
      <c r="AD84" s="98">
        <v>1450</v>
      </c>
      <c r="AE84" s="98">
        <v>1500</v>
      </c>
      <c r="AF84" s="98">
        <v>1550</v>
      </c>
      <c r="AG84" s="98">
        <v>1600</v>
      </c>
      <c r="AH84" s="97">
        <v>981.16763000000003</v>
      </c>
      <c r="AI84" s="97">
        <v>936.55138999999997</v>
      </c>
      <c r="AJ84" s="97">
        <v>883.72898999999995</v>
      </c>
      <c r="AK84" s="97">
        <v>791.22340999999994</v>
      </c>
      <c r="AL84" s="97">
        <v>770.33064999999999</v>
      </c>
      <c r="AM84" s="97">
        <v>806.28159000000005</v>
      </c>
      <c r="AN84" s="97">
        <v>780.68034</v>
      </c>
      <c r="AO84" s="97">
        <v>759.84010999999998</v>
      </c>
      <c r="AP84" s="97">
        <v>787.63242000000002</v>
      </c>
      <c r="AQ84" s="97">
        <v>736.87820999999997</v>
      </c>
      <c r="AR84" s="98">
        <v>0</v>
      </c>
      <c r="AS84" s="98">
        <v>0.8</v>
      </c>
      <c r="AT84" s="98">
        <v>0</v>
      </c>
      <c r="AU84" s="98">
        <v>0</v>
      </c>
      <c r="AV84" s="98">
        <v>0</v>
      </c>
      <c r="AW84" s="98">
        <v>0.5</v>
      </c>
      <c r="AX84" s="98">
        <v>0</v>
      </c>
      <c r="AY84" s="98">
        <v>70.611549999999994</v>
      </c>
      <c r="AZ84" s="98">
        <v>1.6359999999999999</v>
      </c>
      <c r="BA84" s="98">
        <v>0</v>
      </c>
      <c r="BB84" s="76">
        <v>0</v>
      </c>
      <c r="BC84" s="76">
        <v>0.8</v>
      </c>
      <c r="BD84" s="76">
        <v>0</v>
      </c>
      <c r="BE84" s="76">
        <v>0</v>
      </c>
      <c r="BF84" s="76">
        <v>0</v>
      </c>
      <c r="BG84" s="76">
        <v>0.5</v>
      </c>
      <c r="BH84" s="76">
        <v>-9.6690000000000005</v>
      </c>
      <c r="BI84" s="76">
        <v>70.611549999999994</v>
      </c>
      <c r="BJ84" s="76">
        <v>1.6359999999999999</v>
      </c>
      <c r="BK84" s="76">
        <v>0</v>
      </c>
      <c r="BL84" s="76">
        <v>981.16763000000003</v>
      </c>
      <c r="BM84" s="76">
        <v>937.35139000000004</v>
      </c>
      <c r="BN84" s="76">
        <v>883.72898999999995</v>
      </c>
      <c r="BO84" s="76">
        <v>791.22340999999994</v>
      </c>
      <c r="BP84" s="76">
        <v>770.33064999999999</v>
      </c>
      <c r="BQ84" s="76">
        <v>806.78159000000005</v>
      </c>
      <c r="BR84" s="76">
        <v>780.68034</v>
      </c>
      <c r="BS84" s="76">
        <v>830.45165999999995</v>
      </c>
      <c r="BT84" s="76">
        <v>789.26841999999999</v>
      </c>
      <c r="BU84" s="76">
        <v>736.87820999999997</v>
      </c>
      <c r="BV84" s="98">
        <v>1516.01693</v>
      </c>
      <c r="BW84" s="98">
        <v>1525.4635800000001</v>
      </c>
      <c r="BX84" s="98">
        <v>1495.7257099999999</v>
      </c>
      <c r="BY84" s="98">
        <v>1458.1759999999999</v>
      </c>
      <c r="BZ84" s="98">
        <v>1555.6623300000001</v>
      </c>
      <c r="CA84" s="98">
        <v>1560.0011</v>
      </c>
      <c r="CB84" s="98">
        <v>1640.33114</v>
      </c>
      <c r="CC84" s="98">
        <v>1699.4481000000001</v>
      </c>
      <c r="CD84" s="98">
        <v>1719.5482</v>
      </c>
      <c r="CE84" s="98">
        <v>1716.2379800000001</v>
      </c>
      <c r="CF84" s="76">
        <v>19.502610000000001</v>
      </c>
      <c r="CG84" s="76">
        <v>-263.26303999999999</v>
      </c>
      <c r="CH84" s="76">
        <v>44.78557</v>
      </c>
      <c r="CI84" s="76">
        <v>-39.353999999999999</v>
      </c>
      <c r="CJ84" s="76">
        <v>-91.323890000000006</v>
      </c>
      <c r="CK84" s="76">
        <v>34.274940000000001</v>
      </c>
      <c r="CL84" s="76">
        <v>-15.5420899999999</v>
      </c>
      <c r="CM84" s="76">
        <v>-48.986080000000001</v>
      </c>
      <c r="CN84" s="76">
        <v>19.288350000000001</v>
      </c>
      <c r="CO84" s="76">
        <v>26.951920000000001</v>
      </c>
      <c r="CP84" s="76">
        <v>402.37628999999998</v>
      </c>
      <c r="CQ84" s="76">
        <v>467.87367999999998</v>
      </c>
      <c r="CR84" s="76">
        <v>810.83771999999999</v>
      </c>
      <c r="CS84" s="76">
        <v>842.55214999999998</v>
      </c>
      <c r="CT84" s="76">
        <v>962.90615000000003</v>
      </c>
      <c r="CU84" s="76">
        <v>1135.2300399999999</v>
      </c>
      <c r="CV84" s="76">
        <v>1181.4550999999999</v>
      </c>
      <c r="CW84" s="76">
        <v>1287.9087400000001</v>
      </c>
      <c r="CX84" s="76">
        <v>1342.7832699999999</v>
      </c>
      <c r="CY84" s="76">
        <v>1398.3589199999999</v>
      </c>
      <c r="CZ84" s="98">
        <v>213</v>
      </c>
      <c r="DA84" s="98">
        <v>211</v>
      </c>
      <c r="DB84" s="98">
        <v>201</v>
      </c>
      <c r="DC84" s="98">
        <v>191</v>
      </c>
      <c r="DD84" s="98">
        <v>190</v>
      </c>
      <c r="DE84" s="98">
        <v>189</v>
      </c>
      <c r="DF84" s="98">
        <v>175</v>
      </c>
      <c r="DG84" s="98">
        <v>160</v>
      </c>
      <c r="DH84" s="98">
        <v>155</v>
      </c>
      <c r="DI84" s="98">
        <v>146</v>
      </c>
      <c r="DJ84" s="76">
        <v>-60.997390000000003</v>
      </c>
      <c r="DK84" s="76">
        <v>-342.96303999999998</v>
      </c>
      <c r="DL84" s="76">
        <v>-31.71443</v>
      </c>
      <c r="DM84" s="76">
        <v>-120.354</v>
      </c>
      <c r="DN84" s="76">
        <v>-172.32389000000001</v>
      </c>
      <c r="DO84" s="76">
        <v>-46.225059999999999</v>
      </c>
      <c r="DP84" s="76">
        <v>-106.45363999999999</v>
      </c>
      <c r="DQ84" s="76">
        <v>-54.87453</v>
      </c>
      <c r="DR84" s="76">
        <v>-55.575650000000003</v>
      </c>
      <c r="DS84" s="76">
        <v>-54.548079999999999</v>
      </c>
      <c r="DT84" s="76">
        <v>6.5539899999999998</v>
      </c>
      <c r="DU84" s="76">
        <v>6.7845899999999997</v>
      </c>
      <c r="DV84" s="76">
        <v>4.5315500000000002</v>
      </c>
      <c r="DW84" s="76">
        <v>8.0658100000000008</v>
      </c>
      <c r="DX84" s="76">
        <v>14.16826</v>
      </c>
      <c r="DY84" s="76">
        <v>15.661149999999999</v>
      </c>
      <c r="DZ84" s="76">
        <v>15.439590000000001</v>
      </c>
      <c r="EA84" s="76">
        <v>19.174230000000001</v>
      </c>
      <c r="EB84" s="76">
        <v>19.363589999999999</v>
      </c>
      <c r="EC84" s="76">
        <v>21.764230000000001</v>
      </c>
      <c r="ED84" s="76">
        <v>60.997389999999903</v>
      </c>
      <c r="EE84" s="76">
        <v>343.76303999999999</v>
      </c>
      <c r="EF84" s="76">
        <v>31.71443</v>
      </c>
      <c r="EG84" s="76">
        <v>120.354</v>
      </c>
      <c r="EH84" s="76">
        <v>172.32389000000001</v>
      </c>
      <c r="EI84" s="76">
        <v>46.725059999999999</v>
      </c>
      <c r="EJ84" s="76">
        <v>96.784639999999996</v>
      </c>
      <c r="EK84" s="76">
        <v>125.48608</v>
      </c>
      <c r="EL84" s="76">
        <v>57.211649999999999</v>
      </c>
      <c r="EM84" s="76">
        <v>54.548079999999999</v>
      </c>
      <c r="EN84" s="98">
        <v>1113.6406400000001</v>
      </c>
      <c r="EO84" s="98">
        <v>1057.5898999999999</v>
      </c>
      <c r="EP84" s="98">
        <v>684.88798999999995</v>
      </c>
      <c r="EQ84" s="98">
        <v>615.62384999999995</v>
      </c>
      <c r="ER84" s="98">
        <v>592.75617999999997</v>
      </c>
      <c r="ES84" s="98">
        <v>424.77105999999998</v>
      </c>
      <c r="ET84" s="98">
        <v>458.87603999999999</v>
      </c>
      <c r="EU84" s="98">
        <v>411.53935999999999</v>
      </c>
      <c r="EV84" s="98">
        <v>376.76492999999999</v>
      </c>
      <c r="EW84" s="98">
        <v>317.87905999999998</v>
      </c>
      <c r="EX84" s="98">
        <v>1042165</v>
      </c>
      <c r="EY84" s="98">
        <v>1280314</v>
      </c>
      <c r="EZ84" s="98">
        <v>915443</v>
      </c>
      <c r="FA84" s="98">
        <v>911577</v>
      </c>
      <c r="FB84" s="98">
        <v>942655</v>
      </c>
      <c r="FC84" s="98">
        <v>853007</v>
      </c>
      <c r="FD84" s="98">
        <v>877465</v>
      </c>
      <c r="FE84" s="98">
        <v>885326</v>
      </c>
      <c r="FF84" s="98">
        <v>844844</v>
      </c>
      <c r="FG84" s="103">
        <v>791426</v>
      </c>
      <c r="FH84" s="76">
        <v>0</v>
      </c>
      <c r="FI84" s="76">
        <v>0</v>
      </c>
      <c r="FJ84" s="76">
        <v>0</v>
      </c>
      <c r="FK84" s="76">
        <v>0</v>
      </c>
      <c r="FL84" s="76">
        <v>0</v>
      </c>
      <c r="FM84" s="76">
        <v>0</v>
      </c>
      <c r="FN84" s="76">
        <v>9.6690000000000005</v>
      </c>
      <c r="FO84" s="76">
        <v>0</v>
      </c>
      <c r="FP84" s="76">
        <v>0</v>
      </c>
      <c r="FQ84" s="77">
        <v>0</v>
      </c>
    </row>
    <row r="85" spans="1:173" x14ac:dyDescent="0.25">
      <c r="A85" s="96" t="s">
        <v>334</v>
      </c>
      <c r="B85" s="96">
        <v>5710</v>
      </c>
      <c r="C85" s="96"/>
      <c r="D85" s="76">
        <v>-30.456630000000001</v>
      </c>
      <c r="E85" s="76">
        <v>7.4485700000000001</v>
      </c>
      <c r="F85" s="76">
        <v>-55.744280000000003</v>
      </c>
      <c r="G85" s="76">
        <v>-49.30818</v>
      </c>
      <c r="H85" s="76">
        <v>-49.721409999999999</v>
      </c>
      <c r="I85" s="76">
        <v>-45.842089999999999</v>
      </c>
      <c r="J85" s="76">
        <v>288.94278000000003</v>
      </c>
      <c r="K85" s="76">
        <v>-50.85866</v>
      </c>
      <c r="L85" s="76">
        <v>616.40315999999996</v>
      </c>
      <c r="M85" s="76">
        <v>48.345610000000001</v>
      </c>
      <c r="N85" s="97">
        <v>3816.6435999999999</v>
      </c>
      <c r="O85" s="97">
        <v>4374.2317199999998</v>
      </c>
      <c r="P85" s="97">
        <v>3420.1521899999998</v>
      </c>
      <c r="Q85" s="97">
        <v>7305.7699300000004</v>
      </c>
      <c r="R85" s="97">
        <v>7541.6729699999996</v>
      </c>
      <c r="S85" s="97">
        <v>16999.153249999999</v>
      </c>
      <c r="T85" s="97">
        <v>5895.5159299999996</v>
      </c>
      <c r="U85" s="97">
        <v>6439.0521099999996</v>
      </c>
      <c r="V85" s="97">
        <v>7083.7234600000002</v>
      </c>
      <c r="W85" s="97">
        <v>6531.05332</v>
      </c>
      <c r="X85" s="98">
        <v>776</v>
      </c>
      <c r="Y85" s="98">
        <v>784</v>
      </c>
      <c r="Z85" s="98">
        <v>792</v>
      </c>
      <c r="AA85" s="98">
        <v>400</v>
      </c>
      <c r="AB85" s="98">
        <v>0</v>
      </c>
      <c r="AC85" s="98">
        <v>0</v>
      </c>
      <c r="AD85" s="98">
        <v>0</v>
      </c>
      <c r="AE85" s="98">
        <v>0</v>
      </c>
      <c r="AF85" s="98">
        <v>0</v>
      </c>
      <c r="AG85" s="98">
        <v>0</v>
      </c>
      <c r="AH85" s="97">
        <v>3795.6435999999999</v>
      </c>
      <c r="AI85" s="97">
        <v>4320.3233200000004</v>
      </c>
      <c r="AJ85" s="97">
        <v>3420.1521899999998</v>
      </c>
      <c r="AK85" s="97">
        <v>7305.7699300000004</v>
      </c>
      <c r="AL85" s="97">
        <v>7541.6729699999996</v>
      </c>
      <c r="AM85" s="97">
        <v>16999.153249999999</v>
      </c>
      <c r="AN85" s="97">
        <v>5562.5360099999998</v>
      </c>
      <c r="AO85" s="97">
        <v>6439.0521099999996</v>
      </c>
      <c r="AP85" s="97">
        <v>6406.8060599999999</v>
      </c>
      <c r="AQ85" s="97">
        <v>6447.8072199999997</v>
      </c>
      <c r="AR85" s="98">
        <v>480.95069999999998</v>
      </c>
      <c r="AS85" s="98">
        <v>35.128900000000002</v>
      </c>
      <c r="AT85" s="98">
        <v>99.141999999999996</v>
      </c>
      <c r="AU85" s="98">
        <v>53.2667</v>
      </c>
      <c r="AV85" s="98">
        <v>92.569050000000004</v>
      </c>
      <c r="AW85" s="98">
        <v>26.966899999999999</v>
      </c>
      <c r="AX85" s="98">
        <v>436.65832</v>
      </c>
      <c r="AY85" s="98">
        <v>0</v>
      </c>
      <c r="AZ85" s="98">
        <v>0</v>
      </c>
      <c r="BA85" s="98">
        <v>583.14959999999996</v>
      </c>
      <c r="BB85" s="76">
        <v>330.95069999999998</v>
      </c>
      <c r="BC85" s="76">
        <v>35.128900000000002</v>
      </c>
      <c r="BD85" s="76">
        <v>99.141999999999996</v>
      </c>
      <c r="BE85" s="76">
        <v>53.2667</v>
      </c>
      <c r="BF85" s="76">
        <v>81.371049999999997</v>
      </c>
      <c r="BG85" s="76">
        <v>26.966899999999999</v>
      </c>
      <c r="BH85" s="76">
        <v>424.73032000000001</v>
      </c>
      <c r="BI85" s="76">
        <v>0</v>
      </c>
      <c r="BJ85" s="76">
        <v>0</v>
      </c>
      <c r="BK85" s="76">
        <v>-4.4099000000000004</v>
      </c>
      <c r="BL85" s="76">
        <v>4276.5942999999997</v>
      </c>
      <c r="BM85" s="76">
        <v>4355.4522200000001</v>
      </c>
      <c r="BN85" s="76">
        <v>3519.2941900000001</v>
      </c>
      <c r="BO85" s="76">
        <v>7359.0366299999996</v>
      </c>
      <c r="BP85" s="76">
        <v>7634.2420199999997</v>
      </c>
      <c r="BQ85" s="76">
        <v>17026.120149999999</v>
      </c>
      <c r="BR85" s="76">
        <v>5999.1943300000003</v>
      </c>
      <c r="BS85" s="76">
        <v>6439.0521099999996</v>
      </c>
      <c r="BT85" s="76">
        <v>6406.8060599999999</v>
      </c>
      <c r="BU85" s="76">
        <v>7030.9568200000003</v>
      </c>
      <c r="BV85" s="98">
        <v>1119.7550799999999</v>
      </c>
      <c r="BW85" s="98">
        <v>1621.2218399999999</v>
      </c>
      <c r="BX85" s="98">
        <v>1895.4919299999999</v>
      </c>
      <c r="BY85" s="98">
        <v>1524.2539300000001</v>
      </c>
      <c r="BZ85" s="98">
        <v>213.03537</v>
      </c>
      <c r="CA85" s="98">
        <v>1211.0478800000001</v>
      </c>
      <c r="CB85" s="98">
        <v>518.95867999999996</v>
      </c>
      <c r="CC85" s="98">
        <v>874.21257000000003</v>
      </c>
      <c r="CD85" s="98">
        <v>1220.64302</v>
      </c>
      <c r="CE85" s="98">
        <v>4567.4094100000002</v>
      </c>
      <c r="CF85" s="76">
        <v>-416.15452000000101</v>
      </c>
      <c r="CG85" s="76">
        <v>-526.61464999999998</v>
      </c>
      <c r="CH85" s="76">
        <v>-444.12662</v>
      </c>
      <c r="CI85" s="76">
        <v>-336.35511000000002</v>
      </c>
      <c r="CJ85" s="76">
        <v>-1094.79871</v>
      </c>
      <c r="CK85" s="76">
        <v>9964.2759999999998</v>
      </c>
      <c r="CL85" s="76">
        <v>694.82910000000004</v>
      </c>
      <c r="CM85" s="76">
        <v>483.71179999999998</v>
      </c>
      <c r="CN85" s="76">
        <v>-1935.9579100000001</v>
      </c>
      <c r="CO85" s="76">
        <v>250.316</v>
      </c>
      <c r="CP85" s="76">
        <v>-5933.1795899999997</v>
      </c>
      <c r="CQ85" s="76">
        <v>-5826.97577</v>
      </c>
      <c r="CR85" s="76">
        <v>-5281.5816199999999</v>
      </c>
      <c r="CS85" s="76">
        <v>-4950.5574900000001</v>
      </c>
      <c r="CT85" s="76">
        <v>-7059.2530800000004</v>
      </c>
      <c r="CU85" s="76">
        <v>-3638.8709199999998</v>
      </c>
      <c r="CV85" s="76">
        <v>-13618.446819999999</v>
      </c>
      <c r="CW85" s="76">
        <v>-14405.026320000001</v>
      </c>
      <c r="CX85" s="76">
        <v>-14888.73812</v>
      </c>
      <c r="CY85" s="76">
        <v>-12275.862810000001</v>
      </c>
      <c r="CZ85" s="98">
        <v>499</v>
      </c>
      <c r="DA85" s="98">
        <v>508</v>
      </c>
      <c r="DB85" s="98">
        <v>509</v>
      </c>
      <c r="DC85" s="98">
        <v>494</v>
      </c>
      <c r="DD85" s="98">
        <v>499</v>
      </c>
      <c r="DE85" s="98">
        <v>484</v>
      </c>
      <c r="DF85" s="98">
        <v>490</v>
      </c>
      <c r="DG85" s="98">
        <v>435</v>
      </c>
      <c r="DH85" s="98">
        <v>427</v>
      </c>
      <c r="DI85" s="98">
        <v>394</v>
      </c>
      <c r="DJ85" s="76">
        <v>-106.20381999999999</v>
      </c>
      <c r="DK85" s="76">
        <v>-545.39414999999997</v>
      </c>
      <c r="DL85" s="76">
        <v>-344.98462000000001</v>
      </c>
      <c r="DM85" s="76">
        <v>-283.08841000000001</v>
      </c>
      <c r="DN85" s="76">
        <v>-1013.4276599999999</v>
      </c>
      <c r="DO85" s="76">
        <v>9991.2428999999993</v>
      </c>
      <c r="DP85" s="76">
        <v>786.57950000000005</v>
      </c>
      <c r="DQ85" s="76">
        <v>483.71179999999998</v>
      </c>
      <c r="DR85" s="76">
        <v>-2612.8753099999999</v>
      </c>
      <c r="DS85" s="76">
        <v>162.66</v>
      </c>
      <c r="DT85" s="76">
        <v>-51.456629999999997</v>
      </c>
      <c r="DU85" s="76">
        <v>-46.459429999999998</v>
      </c>
      <c r="DV85" s="76">
        <v>-55.744280000000003</v>
      </c>
      <c r="DW85" s="76">
        <v>-49.30818</v>
      </c>
      <c r="DX85" s="76">
        <v>-49.721409999999999</v>
      </c>
      <c r="DY85" s="76">
        <v>-45.842089999999999</v>
      </c>
      <c r="DZ85" s="76">
        <v>-44.037219999999998</v>
      </c>
      <c r="EA85" s="76">
        <v>-50.85866</v>
      </c>
      <c r="EB85" s="76">
        <v>-60.513840000000002</v>
      </c>
      <c r="EC85" s="76">
        <v>-34.900390000000002</v>
      </c>
      <c r="ED85" s="76">
        <v>437.15452000000101</v>
      </c>
      <c r="EE85" s="76">
        <v>580.52305000000001</v>
      </c>
      <c r="EF85" s="76">
        <v>444.12662</v>
      </c>
      <c r="EG85" s="76">
        <v>336.35511000000002</v>
      </c>
      <c r="EH85" s="76">
        <v>1094.79871</v>
      </c>
      <c r="EI85" s="76">
        <v>-9964.2759999999998</v>
      </c>
      <c r="EJ85" s="76">
        <v>-361.84917999999999</v>
      </c>
      <c r="EK85" s="76">
        <v>-483.71179999999998</v>
      </c>
      <c r="EL85" s="76">
        <v>2612.8753099999999</v>
      </c>
      <c r="EM85" s="76">
        <v>-167.06989999999999</v>
      </c>
      <c r="EN85" s="98">
        <v>7052.9346699999996</v>
      </c>
      <c r="EO85" s="98">
        <v>7448.1976100000002</v>
      </c>
      <c r="EP85" s="98">
        <v>7177.0735500000001</v>
      </c>
      <c r="EQ85" s="98">
        <v>6474.81142</v>
      </c>
      <c r="ER85" s="98">
        <v>7272.28845</v>
      </c>
      <c r="ES85" s="98">
        <v>4849.9188000000004</v>
      </c>
      <c r="ET85" s="98">
        <v>14137.405500000001</v>
      </c>
      <c r="EU85" s="98">
        <v>15279.238890000001</v>
      </c>
      <c r="EV85" s="98">
        <v>16109.38114</v>
      </c>
      <c r="EW85" s="98">
        <v>16843.272219999999</v>
      </c>
      <c r="EX85" s="98">
        <v>4232798</v>
      </c>
      <c r="EY85" s="98">
        <v>4900846</v>
      </c>
      <c r="EZ85" s="98">
        <v>3864279</v>
      </c>
      <c r="FA85" s="98">
        <v>7642125</v>
      </c>
      <c r="FB85" s="98">
        <v>8636472</v>
      </c>
      <c r="FC85" s="98">
        <v>7034877</v>
      </c>
      <c r="FD85" s="98">
        <v>5200687</v>
      </c>
      <c r="FE85" s="98">
        <v>5955340</v>
      </c>
      <c r="FF85" s="98">
        <v>9019681</v>
      </c>
      <c r="FG85" s="103">
        <v>6280737</v>
      </c>
      <c r="FH85" s="76">
        <v>150</v>
      </c>
      <c r="FI85" s="76">
        <v>0</v>
      </c>
      <c r="FJ85" s="76">
        <v>0</v>
      </c>
      <c r="FK85" s="76">
        <v>0</v>
      </c>
      <c r="FL85" s="76">
        <v>11.198</v>
      </c>
      <c r="FM85" s="76">
        <v>0</v>
      </c>
      <c r="FN85" s="76">
        <v>11.928000000000001</v>
      </c>
      <c r="FO85" s="76">
        <v>0</v>
      </c>
      <c r="FP85" s="76">
        <v>0</v>
      </c>
      <c r="FQ85" s="77">
        <v>587.55949999999996</v>
      </c>
    </row>
    <row r="86" spans="1:173" x14ac:dyDescent="0.25">
      <c r="A86" s="96" t="s">
        <v>333</v>
      </c>
      <c r="B86" s="96">
        <v>5711</v>
      </c>
      <c r="C86" s="96"/>
      <c r="D86" s="76">
        <v>169.73324</v>
      </c>
      <c r="E86" s="76">
        <v>185.09743</v>
      </c>
      <c r="F86" s="76">
        <v>180.72591</v>
      </c>
      <c r="G86" s="76">
        <v>126.16331</v>
      </c>
      <c r="H86" s="76">
        <v>30.405940000000001</v>
      </c>
      <c r="I86" s="76">
        <v>265.89864</v>
      </c>
      <c r="J86" s="76">
        <v>-69.137839999999997</v>
      </c>
      <c r="K86" s="76">
        <v>-23.40634</v>
      </c>
      <c r="L86" s="76">
        <v>712.39198999999996</v>
      </c>
      <c r="M86" s="76">
        <v>57.022379999999998</v>
      </c>
      <c r="N86" s="97">
        <v>22604.915560000001</v>
      </c>
      <c r="O86" s="97">
        <v>21183.791300000001</v>
      </c>
      <c r="P86" s="97">
        <v>19745.89833</v>
      </c>
      <c r="Q86" s="97">
        <v>20634.226579999999</v>
      </c>
      <c r="R86" s="97">
        <v>21063.240460000001</v>
      </c>
      <c r="S86" s="97">
        <v>19100.671129999999</v>
      </c>
      <c r="T86" s="97">
        <v>18909.936170000001</v>
      </c>
      <c r="U86" s="97">
        <v>16839.972590000001</v>
      </c>
      <c r="V86" s="97">
        <v>16824.595020000001</v>
      </c>
      <c r="W86" s="97">
        <v>15781.675579999999</v>
      </c>
      <c r="X86" s="98">
        <v>0</v>
      </c>
      <c r="Y86" s="98">
        <v>0</v>
      </c>
      <c r="Z86" s="98">
        <v>3000</v>
      </c>
      <c r="AA86" s="98">
        <v>0</v>
      </c>
      <c r="AB86" s="98">
        <v>0</v>
      </c>
      <c r="AC86" s="98">
        <v>0</v>
      </c>
      <c r="AD86" s="98">
        <v>0</v>
      </c>
      <c r="AE86" s="98">
        <v>0</v>
      </c>
      <c r="AF86" s="98">
        <v>0</v>
      </c>
      <c r="AG86" s="98">
        <v>0</v>
      </c>
      <c r="AH86" s="97">
        <v>22241.69241</v>
      </c>
      <c r="AI86" s="97">
        <v>20872.7153</v>
      </c>
      <c r="AJ86" s="97">
        <v>19434.823230000002</v>
      </c>
      <c r="AK86" s="97">
        <v>20334.3632</v>
      </c>
      <c r="AL86" s="97">
        <v>20814.410049999999</v>
      </c>
      <c r="AM86" s="97">
        <v>18754.302810000001</v>
      </c>
      <c r="AN86" s="97">
        <v>18658.086510000001</v>
      </c>
      <c r="AO86" s="97">
        <v>16636.68404</v>
      </c>
      <c r="AP86" s="97">
        <v>16133.941769999999</v>
      </c>
      <c r="AQ86" s="97">
        <v>15573.875029999999</v>
      </c>
      <c r="AR86" s="98">
        <v>957.07439999999997</v>
      </c>
      <c r="AS86" s="98">
        <v>733.13157000000001</v>
      </c>
      <c r="AT86" s="98">
        <v>220.47345000000001</v>
      </c>
      <c r="AU86" s="98">
        <v>950.81254999999999</v>
      </c>
      <c r="AV86" s="98">
        <v>1849.3367000000001</v>
      </c>
      <c r="AW86" s="98">
        <v>424.17478999999997</v>
      </c>
      <c r="AX86" s="98">
        <v>1670.9425699999999</v>
      </c>
      <c r="AY86" s="98">
        <v>1602.4492</v>
      </c>
      <c r="AZ86" s="98">
        <v>227.0505</v>
      </c>
      <c r="BA86" s="98">
        <v>1006.70925</v>
      </c>
      <c r="BB86" s="76">
        <v>802.89332000000002</v>
      </c>
      <c r="BC86" s="76">
        <v>459.72586999999999</v>
      </c>
      <c r="BD86" s="76">
        <v>-54.311549999999997</v>
      </c>
      <c r="BE86" s="76">
        <v>825.08420000000001</v>
      </c>
      <c r="BF86" s="76">
        <v>1596.3353500000001</v>
      </c>
      <c r="BG86" s="76">
        <v>272.61858999999998</v>
      </c>
      <c r="BH86" s="76">
        <v>1033.5339300000001</v>
      </c>
      <c r="BI86" s="76">
        <v>1572.4492</v>
      </c>
      <c r="BJ86" s="76">
        <v>197.0505</v>
      </c>
      <c r="BK86" s="76">
        <v>1006.70925</v>
      </c>
      <c r="BL86" s="76">
        <v>23198.766810000001</v>
      </c>
      <c r="BM86" s="76">
        <v>21605.846870000001</v>
      </c>
      <c r="BN86" s="76">
        <v>19655.296679999999</v>
      </c>
      <c r="BO86" s="76">
        <v>21285.175749999999</v>
      </c>
      <c r="BP86" s="76">
        <v>22663.746749999998</v>
      </c>
      <c r="BQ86" s="76">
        <v>19178.477599999998</v>
      </c>
      <c r="BR86" s="76">
        <v>20329.02908</v>
      </c>
      <c r="BS86" s="76">
        <v>18239.133239999999</v>
      </c>
      <c r="BT86" s="76">
        <v>16360.992270000001</v>
      </c>
      <c r="BU86" s="76">
        <v>16580.584279999999</v>
      </c>
      <c r="BV86" s="98">
        <v>3627.3946500000002</v>
      </c>
      <c r="BW86" s="98">
        <v>1309.99343</v>
      </c>
      <c r="BX86" s="98">
        <v>3723.3069799999998</v>
      </c>
      <c r="BY86" s="98">
        <v>676.37477000000001</v>
      </c>
      <c r="BZ86" s="98">
        <v>1897.1572100000001</v>
      </c>
      <c r="CA86" s="98">
        <v>1319.1910800000001</v>
      </c>
      <c r="CB86" s="98">
        <v>1037.3486800000001</v>
      </c>
      <c r="CC86" s="98">
        <v>1624.1792600000001</v>
      </c>
      <c r="CD86" s="98">
        <v>730.69137000000001</v>
      </c>
      <c r="CE86" s="98">
        <v>1292.3307500000001</v>
      </c>
      <c r="CF86" s="76">
        <v>-776.60924999999804</v>
      </c>
      <c r="CG86" s="76">
        <v>-437.103029999998</v>
      </c>
      <c r="CH86" s="76">
        <v>789.98981999999899</v>
      </c>
      <c r="CI86" s="76">
        <v>1096.8336300000001</v>
      </c>
      <c r="CJ86" s="76">
        <v>362.07616000000098</v>
      </c>
      <c r="CK86" s="76">
        <v>477.28027999999898</v>
      </c>
      <c r="CL86" s="76">
        <v>399.04915000000301</v>
      </c>
      <c r="CM86" s="76">
        <v>-786.37752999999805</v>
      </c>
      <c r="CN86" s="76">
        <v>-959.03453000000104</v>
      </c>
      <c r="CO86" s="76">
        <v>120.80017999999799</v>
      </c>
      <c r="CP86" s="76">
        <v>-8430.6652300000005</v>
      </c>
      <c r="CQ86" s="76">
        <v>-8093.7261500000004</v>
      </c>
      <c r="CR86" s="76">
        <v>-7805.2729900000004</v>
      </c>
      <c r="CS86" s="76">
        <v>-8229.8761599999998</v>
      </c>
      <c r="CT86" s="76">
        <v>-9851.9306099999994</v>
      </c>
      <c r="CU86" s="76">
        <v>-11561.511710000001</v>
      </c>
      <c r="CV86" s="76">
        <v>-11965.04226</v>
      </c>
      <c r="CW86" s="76">
        <v>-13145.775680000001</v>
      </c>
      <c r="CX86" s="76">
        <v>-13726.3588</v>
      </c>
      <c r="CY86" s="76">
        <v>-12273.32152</v>
      </c>
      <c r="CZ86" s="98">
        <v>2983</v>
      </c>
      <c r="DA86" s="98">
        <v>3001</v>
      </c>
      <c r="DB86" s="98">
        <v>2997</v>
      </c>
      <c r="DC86" s="98">
        <v>2935</v>
      </c>
      <c r="DD86" s="98">
        <v>2877</v>
      </c>
      <c r="DE86" s="98">
        <v>2858</v>
      </c>
      <c r="DF86" s="98">
        <v>2561</v>
      </c>
      <c r="DG86" s="98">
        <v>2591</v>
      </c>
      <c r="DH86" s="98">
        <v>2524</v>
      </c>
      <c r="DI86" s="98">
        <v>2508</v>
      </c>
      <c r="DJ86" s="76">
        <v>-336.93907999999999</v>
      </c>
      <c r="DK86" s="76">
        <v>-288.45316000000003</v>
      </c>
      <c r="DL86" s="76">
        <v>424.60316999999998</v>
      </c>
      <c r="DM86" s="76">
        <v>1622.0544500000001</v>
      </c>
      <c r="DN86" s="76">
        <v>1709.5811000000001</v>
      </c>
      <c r="DO86" s="76">
        <v>403.53055000000001</v>
      </c>
      <c r="DP86" s="76">
        <v>1180.73342</v>
      </c>
      <c r="DQ86" s="76">
        <v>582.78312000000005</v>
      </c>
      <c r="DR86" s="76">
        <v>-1452.6372799999999</v>
      </c>
      <c r="DS86" s="76">
        <v>919.70888000000002</v>
      </c>
      <c r="DT86" s="76">
        <v>-193.48975999999999</v>
      </c>
      <c r="DU86" s="76">
        <v>-125.97857</v>
      </c>
      <c r="DV86" s="76">
        <v>-130.34908999999999</v>
      </c>
      <c r="DW86" s="76">
        <v>-173.69969</v>
      </c>
      <c r="DX86" s="76">
        <v>-218.42406</v>
      </c>
      <c r="DY86" s="76">
        <v>-80.469359999999995</v>
      </c>
      <c r="DZ86" s="76">
        <v>-320.98784000000001</v>
      </c>
      <c r="EA86" s="76">
        <v>-226.69533999999999</v>
      </c>
      <c r="EB86" s="76">
        <v>21.738990000000001</v>
      </c>
      <c r="EC86" s="76">
        <v>-150.77861999999999</v>
      </c>
      <c r="ED86" s="76">
        <v>1139.8324</v>
      </c>
      <c r="EE86" s="76">
        <v>748.17902999999899</v>
      </c>
      <c r="EF86" s="76">
        <v>-478.91472000000101</v>
      </c>
      <c r="EG86" s="76">
        <v>-796.97024999999803</v>
      </c>
      <c r="EH86" s="76">
        <v>-113.245749999998</v>
      </c>
      <c r="EI86" s="76">
        <v>-130.91196000000099</v>
      </c>
      <c r="EJ86" s="76">
        <v>-147.19949000000301</v>
      </c>
      <c r="EK86" s="76">
        <v>989.66607999999906</v>
      </c>
      <c r="EL86" s="76">
        <v>1649.68778</v>
      </c>
      <c r="EM86" s="76">
        <v>87.000370000001595</v>
      </c>
      <c r="EN86" s="98">
        <v>12058.059880000001</v>
      </c>
      <c r="EO86" s="98">
        <v>9403.7195800000009</v>
      </c>
      <c r="EP86" s="98">
        <v>11528.579970000001</v>
      </c>
      <c r="EQ86" s="98">
        <v>8906.2509300000002</v>
      </c>
      <c r="ER86" s="98">
        <v>11749.087820000001</v>
      </c>
      <c r="ES86" s="98">
        <v>12880.702789999999</v>
      </c>
      <c r="ET86" s="98">
        <v>13002.390939999999</v>
      </c>
      <c r="EU86" s="98">
        <v>14769.95494</v>
      </c>
      <c r="EV86" s="98">
        <v>14457.05017</v>
      </c>
      <c r="EW86" s="98">
        <v>13565.65227</v>
      </c>
      <c r="EX86" s="98">
        <v>23381525</v>
      </c>
      <c r="EY86" s="98">
        <v>21620894</v>
      </c>
      <c r="EZ86" s="98">
        <v>18955909</v>
      </c>
      <c r="FA86" s="98">
        <v>19537393</v>
      </c>
      <c r="FB86" s="98">
        <v>20701164</v>
      </c>
      <c r="FC86" s="98">
        <v>18623391</v>
      </c>
      <c r="FD86" s="98">
        <v>18510887</v>
      </c>
      <c r="FE86" s="98">
        <v>17626350</v>
      </c>
      <c r="FF86" s="98">
        <v>17783630</v>
      </c>
      <c r="FG86" s="103">
        <v>15660875</v>
      </c>
      <c r="FH86" s="76">
        <v>154.18108000000001</v>
      </c>
      <c r="FI86" s="76">
        <v>273.40570000000002</v>
      </c>
      <c r="FJ86" s="76">
        <v>274.78500000000003</v>
      </c>
      <c r="FK86" s="76">
        <v>125.72835000000001</v>
      </c>
      <c r="FL86" s="76">
        <v>253.00135</v>
      </c>
      <c r="FM86" s="76">
        <v>151.55619999999999</v>
      </c>
      <c r="FN86" s="76">
        <v>637.40863999999999</v>
      </c>
      <c r="FO86" s="76">
        <v>30</v>
      </c>
      <c r="FP86" s="76">
        <v>30</v>
      </c>
      <c r="FQ86" s="77">
        <v>0</v>
      </c>
    </row>
    <row r="87" spans="1:173" x14ac:dyDescent="0.25">
      <c r="A87" s="96" t="s">
        <v>332</v>
      </c>
      <c r="B87" s="96">
        <v>5554</v>
      </c>
      <c r="C87" s="96"/>
      <c r="D87" s="76">
        <v>359.35068999999999</v>
      </c>
      <c r="E87" s="76">
        <v>333.77764000000002</v>
      </c>
      <c r="F87" s="76">
        <v>297.22368</v>
      </c>
      <c r="G87" s="76">
        <v>357.84552000000002</v>
      </c>
      <c r="H87" s="76">
        <v>594.43434000000002</v>
      </c>
      <c r="I87" s="76">
        <v>301.63409999999999</v>
      </c>
      <c r="J87" s="76">
        <v>296.12466000000001</v>
      </c>
      <c r="K87" s="76">
        <v>275.31103000000002</v>
      </c>
      <c r="L87" s="76">
        <v>274.61209000000002</v>
      </c>
      <c r="M87" s="76">
        <v>261.19182999999998</v>
      </c>
      <c r="N87" s="97">
        <v>4927.8374400000002</v>
      </c>
      <c r="O87" s="97">
        <v>5364.2356499999996</v>
      </c>
      <c r="P87" s="97">
        <v>4818.8153700000003</v>
      </c>
      <c r="Q87" s="97">
        <v>5008.8596900000002</v>
      </c>
      <c r="R87" s="97">
        <v>4950.9554200000002</v>
      </c>
      <c r="S87" s="97">
        <v>4655.9893899999997</v>
      </c>
      <c r="T87" s="97">
        <v>4407.6793799999996</v>
      </c>
      <c r="U87" s="97">
        <v>4618.9268400000001</v>
      </c>
      <c r="V87" s="97">
        <v>4416.1920399999999</v>
      </c>
      <c r="W87" s="97">
        <v>4077.57926</v>
      </c>
      <c r="X87" s="98">
        <v>6083.2615999999998</v>
      </c>
      <c r="Y87" s="98">
        <v>6680.8434200000002</v>
      </c>
      <c r="Z87" s="98">
        <v>7117.6272499999995</v>
      </c>
      <c r="AA87" s="98">
        <v>7162.0854499999996</v>
      </c>
      <c r="AB87" s="98">
        <v>6420.4128000000001</v>
      </c>
      <c r="AC87" s="98">
        <v>5832.3639999999996</v>
      </c>
      <c r="AD87" s="98">
        <v>5565</v>
      </c>
      <c r="AE87" s="98">
        <v>5841</v>
      </c>
      <c r="AF87" s="98">
        <v>5827</v>
      </c>
      <c r="AG87" s="98">
        <v>5593</v>
      </c>
      <c r="AH87" s="97">
        <v>4581.5274399999998</v>
      </c>
      <c r="AI87" s="97">
        <v>5041.9997499999999</v>
      </c>
      <c r="AJ87" s="97">
        <v>4500.2153699999999</v>
      </c>
      <c r="AK87" s="97">
        <v>4670.2596899999999</v>
      </c>
      <c r="AL87" s="97">
        <v>4380.2654700000003</v>
      </c>
      <c r="AM87" s="97">
        <v>4383.35779</v>
      </c>
      <c r="AN87" s="97">
        <v>4149.4026800000001</v>
      </c>
      <c r="AO87" s="97">
        <v>4392.9268400000001</v>
      </c>
      <c r="AP87" s="97">
        <v>4190.1920399999999</v>
      </c>
      <c r="AQ87" s="97">
        <v>3879.57926</v>
      </c>
      <c r="AR87" s="98">
        <v>619.55250000000001</v>
      </c>
      <c r="AS87" s="98">
        <v>2091.1390999999999</v>
      </c>
      <c r="AT87" s="98">
        <v>576.90525000000002</v>
      </c>
      <c r="AU87" s="98">
        <v>1249.67065</v>
      </c>
      <c r="AV87" s="98">
        <v>856.26345000000003</v>
      </c>
      <c r="AW87" s="98">
        <v>1316.5251499999999</v>
      </c>
      <c r="AX87" s="98">
        <v>442.12045000000001</v>
      </c>
      <c r="AY87" s="98">
        <v>806.68875000000003</v>
      </c>
      <c r="AZ87" s="98">
        <v>180.98015000000001</v>
      </c>
      <c r="BA87" s="98">
        <v>766.41375000000005</v>
      </c>
      <c r="BB87" s="76">
        <v>557.49490000000003</v>
      </c>
      <c r="BC87" s="76">
        <v>2091.1390999999999</v>
      </c>
      <c r="BD87" s="76">
        <v>509.12349999999998</v>
      </c>
      <c r="BE87" s="76">
        <v>1178.8506500000001</v>
      </c>
      <c r="BF87" s="76">
        <v>856.26345000000003</v>
      </c>
      <c r="BG87" s="76">
        <v>1105.3312000000001</v>
      </c>
      <c r="BH87" s="76">
        <v>442.12045000000001</v>
      </c>
      <c r="BI87" s="76">
        <v>806.68875000000003</v>
      </c>
      <c r="BJ87" s="76">
        <v>180.98015000000001</v>
      </c>
      <c r="BK87" s="76">
        <v>725.72220000000004</v>
      </c>
      <c r="BL87" s="76">
        <v>5201.0799399999996</v>
      </c>
      <c r="BM87" s="76">
        <v>7133.1388500000003</v>
      </c>
      <c r="BN87" s="76">
        <v>5077.1206199999997</v>
      </c>
      <c r="BO87" s="76">
        <v>5919.9303399999999</v>
      </c>
      <c r="BP87" s="76">
        <v>5236.5289199999997</v>
      </c>
      <c r="BQ87" s="76">
        <v>5699.8829400000004</v>
      </c>
      <c r="BR87" s="76">
        <v>4591.5231299999996</v>
      </c>
      <c r="BS87" s="76">
        <v>5199.6155900000003</v>
      </c>
      <c r="BT87" s="76">
        <v>4371.1721900000002</v>
      </c>
      <c r="BU87" s="76">
        <v>4645.9930100000001</v>
      </c>
      <c r="BV87" s="98">
        <v>7492.9109600000002</v>
      </c>
      <c r="BW87" s="98">
        <v>8466.4685700000009</v>
      </c>
      <c r="BX87" s="98">
        <v>8640.9013500000001</v>
      </c>
      <c r="BY87" s="98">
        <v>8715.5503499999995</v>
      </c>
      <c r="BZ87" s="98">
        <v>7609.58475</v>
      </c>
      <c r="CA87" s="98">
        <v>7239.3390499999996</v>
      </c>
      <c r="CB87" s="98">
        <v>6928.9665500000001</v>
      </c>
      <c r="CC87" s="98">
        <v>7132.6501200000002</v>
      </c>
      <c r="CD87" s="98">
        <v>6877.4252500000002</v>
      </c>
      <c r="CE87" s="98">
        <v>6612.6158100000002</v>
      </c>
      <c r="CF87" s="76">
        <v>-741.68654000000004</v>
      </c>
      <c r="CG87" s="76">
        <v>-1217.97325</v>
      </c>
      <c r="CH87" s="76">
        <v>-312.01839000000001</v>
      </c>
      <c r="CI87" s="76">
        <v>-44.364399999999499</v>
      </c>
      <c r="CJ87" s="76">
        <v>-203.98265000000001</v>
      </c>
      <c r="CK87" s="76">
        <v>-63.933829999999901</v>
      </c>
      <c r="CL87" s="76">
        <v>-260.56234000000001</v>
      </c>
      <c r="CM87" s="76">
        <v>200.89818</v>
      </c>
      <c r="CN87" s="76">
        <v>171.26623000000001</v>
      </c>
      <c r="CO87" s="76">
        <v>-447.99957000000001</v>
      </c>
      <c r="CP87" s="76">
        <v>3060.6391100000001</v>
      </c>
      <c r="CQ87" s="76">
        <v>3591.14075</v>
      </c>
      <c r="CR87" s="76">
        <v>3040.2107999999998</v>
      </c>
      <c r="CS87" s="76">
        <v>3158.66599</v>
      </c>
      <c r="CT87" s="76">
        <v>2362.7797399999999</v>
      </c>
      <c r="CU87" s="76">
        <v>2281.1888899999999</v>
      </c>
      <c r="CV87" s="76">
        <v>1474.0883200000001</v>
      </c>
      <c r="CW87" s="76">
        <v>1550.80691</v>
      </c>
      <c r="CX87" s="76">
        <v>769.21997999999996</v>
      </c>
      <c r="CY87" s="76">
        <v>642.97360000000003</v>
      </c>
      <c r="CZ87" s="98">
        <v>1002</v>
      </c>
      <c r="DA87" s="98">
        <v>1004</v>
      </c>
      <c r="DB87" s="98">
        <v>1001</v>
      </c>
      <c r="DC87" s="98">
        <v>1025</v>
      </c>
      <c r="DD87" s="98">
        <v>995</v>
      </c>
      <c r="DE87" s="98">
        <v>969</v>
      </c>
      <c r="DF87" s="98">
        <v>960</v>
      </c>
      <c r="DG87" s="98">
        <v>954</v>
      </c>
      <c r="DH87" s="98">
        <v>932</v>
      </c>
      <c r="DI87" s="98">
        <v>946</v>
      </c>
      <c r="DJ87" s="76">
        <v>-530.50163999999995</v>
      </c>
      <c r="DK87" s="76">
        <v>550.92994999999996</v>
      </c>
      <c r="DL87" s="76">
        <v>-121.49489</v>
      </c>
      <c r="DM87" s="76">
        <v>795.88625000000002</v>
      </c>
      <c r="DN87" s="76">
        <v>81.590850000000003</v>
      </c>
      <c r="DO87" s="76">
        <v>768.76576999999997</v>
      </c>
      <c r="DP87" s="76">
        <v>-76.718590000000006</v>
      </c>
      <c r="DQ87" s="76">
        <v>781.58693000000005</v>
      </c>
      <c r="DR87" s="76">
        <v>126.24638</v>
      </c>
      <c r="DS87" s="76">
        <v>79.722629999999995</v>
      </c>
      <c r="DT87" s="76">
        <v>13.04069</v>
      </c>
      <c r="DU87" s="76">
        <v>11.541639999999999</v>
      </c>
      <c r="DV87" s="76">
        <v>-21.37632</v>
      </c>
      <c r="DW87" s="76">
        <v>19.245519999999999</v>
      </c>
      <c r="DX87" s="76">
        <v>23.744340000000001</v>
      </c>
      <c r="DY87" s="76">
        <v>29.002099999999999</v>
      </c>
      <c r="DZ87" s="76">
        <v>37.847659999999998</v>
      </c>
      <c r="EA87" s="76">
        <v>49.311030000000002</v>
      </c>
      <c r="EB87" s="76">
        <v>48.612090000000002</v>
      </c>
      <c r="EC87" s="76">
        <v>63.191830000000003</v>
      </c>
      <c r="ED87" s="76">
        <v>1087.9965400000001</v>
      </c>
      <c r="EE87" s="76">
        <v>1540.2091499999999</v>
      </c>
      <c r="EF87" s="76">
        <v>630.618390000001</v>
      </c>
      <c r="EG87" s="76">
        <v>382.96440000000001</v>
      </c>
      <c r="EH87" s="76">
        <v>774.67259999999999</v>
      </c>
      <c r="EI87" s="76">
        <v>336.56542999999999</v>
      </c>
      <c r="EJ87" s="76">
        <v>518.83903999999995</v>
      </c>
      <c r="EK87" s="76">
        <v>25.101819999999901</v>
      </c>
      <c r="EL87" s="76">
        <v>54.733769999999801</v>
      </c>
      <c r="EM87" s="76">
        <v>645.99956999999995</v>
      </c>
      <c r="EN87" s="98">
        <v>4432.2718500000001</v>
      </c>
      <c r="EO87" s="98">
        <v>4875.3278200000004</v>
      </c>
      <c r="EP87" s="98">
        <v>5600.6905500000003</v>
      </c>
      <c r="EQ87" s="98">
        <v>5556.88436</v>
      </c>
      <c r="ER87" s="98">
        <v>5246.80501</v>
      </c>
      <c r="ES87" s="98">
        <v>4958.1501600000001</v>
      </c>
      <c r="ET87" s="98">
        <v>5454.8782300000003</v>
      </c>
      <c r="EU87" s="98">
        <v>5581.84321</v>
      </c>
      <c r="EV87" s="98">
        <v>6108.2052700000004</v>
      </c>
      <c r="EW87" s="98">
        <v>5969.64221</v>
      </c>
      <c r="EX87" s="98">
        <v>5669524</v>
      </c>
      <c r="EY87" s="98">
        <v>6582209</v>
      </c>
      <c r="EZ87" s="98">
        <v>5130834</v>
      </c>
      <c r="FA87" s="98">
        <v>5053224</v>
      </c>
      <c r="FB87" s="98">
        <v>5154938</v>
      </c>
      <c r="FC87" s="98">
        <v>4719923</v>
      </c>
      <c r="FD87" s="98">
        <v>4668242</v>
      </c>
      <c r="FE87" s="98">
        <v>4418029</v>
      </c>
      <c r="FF87" s="98">
        <v>4244926</v>
      </c>
      <c r="FG87" s="103">
        <v>4525579</v>
      </c>
      <c r="FH87" s="76">
        <v>62.057600000000001</v>
      </c>
      <c r="FI87" s="76">
        <v>0</v>
      </c>
      <c r="FJ87" s="76">
        <v>67.781750000000002</v>
      </c>
      <c r="FK87" s="76">
        <v>70.819999999999993</v>
      </c>
      <c r="FL87" s="76">
        <v>0</v>
      </c>
      <c r="FM87" s="76">
        <v>211.19395</v>
      </c>
      <c r="FN87" s="76">
        <v>0</v>
      </c>
      <c r="FO87" s="76">
        <v>0</v>
      </c>
      <c r="FP87" s="76">
        <v>0</v>
      </c>
      <c r="FQ87" s="77">
        <v>40.691549999999999</v>
      </c>
    </row>
    <row r="88" spans="1:173" x14ac:dyDescent="0.25">
      <c r="A88" s="96" t="s">
        <v>331</v>
      </c>
      <c r="B88" s="96">
        <v>5712</v>
      </c>
      <c r="C88" s="96"/>
      <c r="D88" s="76">
        <v>723.82295999999997</v>
      </c>
      <c r="E88" s="76">
        <v>778.24725999999998</v>
      </c>
      <c r="F88" s="76">
        <v>715.10476000000006</v>
      </c>
      <c r="G88" s="76">
        <v>547.11914000000002</v>
      </c>
      <c r="H88" s="76">
        <v>661.00708999999995</v>
      </c>
      <c r="I88" s="76">
        <v>914.32736</v>
      </c>
      <c r="J88" s="76">
        <v>505.12110000000001</v>
      </c>
      <c r="K88" s="76">
        <v>827.97268999999994</v>
      </c>
      <c r="L88" s="76">
        <v>1086.8872799999999</v>
      </c>
      <c r="M88" s="76">
        <v>535.99666000000002</v>
      </c>
      <c r="N88" s="97">
        <v>32688.72738</v>
      </c>
      <c r="O88" s="97">
        <v>32287.92009</v>
      </c>
      <c r="P88" s="97">
        <v>30915.545679999999</v>
      </c>
      <c r="Q88" s="97">
        <v>33511.281369999997</v>
      </c>
      <c r="R88" s="97">
        <v>27512.809840000002</v>
      </c>
      <c r="S88" s="97">
        <v>27807.446530000001</v>
      </c>
      <c r="T88" s="97">
        <v>24849.890039999998</v>
      </c>
      <c r="U88" s="97">
        <v>25833.453369999999</v>
      </c>
      <c r="V88" s="97">
        <v>26264.327809999999</v>
      </c>
      <c r="W88" s="97">
        <v>24452.595549999998</v>
      </c>
      <c r="X88" s="98">
        <v>20546.000049999999</v>
      </c>
      <c r="Y88" s="98">
        <v>20273</v>
      </c>
      <c r="Z88" s="98">
        <v>20519.47955</v>
      </c>
      <c r="AA88" s="98">
        <v>15675</v>
      </c>
      <c r="AB88" s="98">
        <v>13080.194299999999</v>
      </c>
      <c r="AC88" s="98">
        <v>14501.388199999999</v>
      </c>
      <c r="AD88" s="98">
        <v>10998</v>
      </c>
      <c r="AE88" s="98">
        <v>13358</v>
      </c>
      <c r="AF88" s="98">
        <v>12178.024600000001</v>
      </c>
      <c r="AG88" s="98">
        <v>8138.89005</v>
      </c>
      <c r="AH88" s="97">
        <v>31779.565579999999</v>
      </c>
      <c r="AI88" s="97">
        <v>31280.185529999999</v>
      </c>
      <c r="AJ88" s="97">
        <v>30044.54883</v>
      </c>
      <c r="AK88" s="97">
        <v>32582.777320000001</v>
      </c>
      <c r="AL88" s="97">
        <v>26672.309840000002</v>
      </c>
      <c r="AM88" s="97">
        <v>26761.80443</v>
      </c>
      <c r="AN88" s="97">
        <v>24244.295289999998</v>
      </c>
      <c r="AO88" s="97">
        <v>24901.495370000001</v>
      </c>
      <c r="AP88" s="97">
        <v>25318.257409999998</v>
      </c>
      <c r="AQ88" s="97">
        <v>23889.332750000001</v>
      </c>
      <c r="AR88" s="98">
        <v>2814.1257599999999</v>
      </c>
      <c r="AS88" s="98">
        <v>2730.1601999999998</v>
      </c>
      <c r="AT88" s="98">
        <v>1670.72921</v>
      </c>
      <c r="AU88" s="98">
        <v>2005.9927299999999</v>
      </c>
      <c r="AV88" s="98">
        <v>601.65682000000004</v>
      </c>
      <c r="AW88" s="98">
        <v>785.60476000000006</v>
      </c>
      <c r="AX88" s="98">
        <v>1833.90056</v>
      </c>
      <c r="AY88" s="98">
        <v>3308.7545100000002</v>
      </c>
      <c r="AZ88" s="98">
        <v>2648.8463499999998</v>
      </c>
      <c r="BA88" s="98">
        <v>2055.6815000000001</v>
      </c>
      <c r="BB88" s="76">
        <v>2712.6824700000002</v>
      </c>
      <c r="BC88" s="76">
        <v>2562.7813999999998</v>
      </c>
      <c r="BD88" s="76">
        <v>1355.72461</v>
      </c>
      <c r="BE88" s="76">
        <v>1973.91094</v>
      </c>
      <c r="BF88" s="76">
        <v>588.15761999999995</v>
      </c>
      <c r="BG88" s="76">
        <v>273.76321000000002</v>
      </c>
      <c r="BH88" s="76">
        <v>1606.95848</v>
      </c>
      <c r="BI88" s="76">
        <v>3109.17553</v>
      </c>
      <c r="BJ88" s="76">
        <v>2635.1855500000001</v>
      </c>
      <c r="BK88" s="76">
        <v>1898.3255999999999</v>
      </c>
      <c r="BL88" s="76">
        <v>34593.691339999998</v>
      </c>
      <c r="BM88" s="76">
        <v>34010.345730000001</v>
      </c>
      <c r="BN88" s="76">
        <v>31715.278040000001</v>
      </c>
      <c r="BO88" s="76">
        <v>34588.770049999999</v>
      </c>
      <c r="BP88" s="76">
        <v>27273.966659999998</v>
      </c>
      <c r="BQ88" s="76">
        <v>27547.409189999998</v>
      </c>
      <c r="BR88" s="76">
        <v>26078.19585</v>
      </c>
      <c r="BS88" s="76">
        <v>28210.249879999999</v>
      </c>
      <c r="BT88" s="76">
        <v>27967.103760000002</v>
      </c>
      <c r="BU88" s="76">
        <v>25945.01425</v>
      </c>
      <c r="BV88" s="98">
        <v>32397.870040000002</v>
      </c>
      <c r="BW88" s="98">
        <v>28338.721949999999</v>
      </c>
      <c r="BX88" s="98">
        <v>25115.158729999999</v>
      </c>
      <c r="BY88" s="98">
        <v>20027.20681</v>
      </c>
      <c r="BZ88" s="98">
        <v>14756.03188</v>
      </c>
      <c r="CA88" s="98">
        <v>16052.961139999999</v>
      </c>
      <c r="CB88" s="98">
        <v>12498.774240000001</v>
      </c>
      <c r="CC88" s="98">
        <v>14643.944100000001</v>
      </c>
      <c r="CD88" s="98">
        <v>13399.779399999999</v>
      </c>
      <c r="CE88" s="98">
        <v>9739.4197800000002</v>
      </c>
      <c r="CF88" s="76">
        <v>1150.3417999999999</v>
      </c>
      <c r="CG88" s="76">
        <v>1410.5120099999999</v>
      </c>
      <c r="CH88" s="76">
        <v>2746.4957300000001</v>
      </c>
      <c r="CI88" s="76">
        <v>3605.5464700000002</v>
      </c>
      <c r="CJ88" s="76">
        <v>-610.60677999999803</v>
      </c>
      <c r="CK88" s="76">
        <v>2385.6991400000002</v>
      </c>
      <c r="CL88" s="76">
        <v>-242.19473000000301</v>
      </c>
      <c r="CM88" s="76">
        <v>-1272.4530999999999</v>
      </c>
      <c r="CN88" s="76">
        <v>2297.24703</v>
      </c>
      <c r="CO88" s="76">
        <v>-216.46777000000299</v>
      </c>
      <c r="CP88" s="76">
        <v>16777.814009999998</v>
      </c>
      <c r="CQ88" s="76">
        <v>13823.95154</v>
      </c>
      <c r="CR88" s="76">
        <v>10858.392690000001</v>
      </c>
      <c r="CS88" s="76">
        <v>7627.1692000000003</v>
      </c>
      <c r="CT88" s="76">
        <v>2976.2158399999998</v>
      </c>
      <c r="CU88" s="76">
        <v>3839.165</v>
      </c>
      <c r="CV88" s="76">
        <v>2225.3447500000002</v>
      </c>
      <c r="CW88" s="76">
        <v>1466.1757500000001</v>
      </c>
      <c r="CX88" s="76">
        <v>561.41132000000005</v>
      </c>
      <c r="CY88" s="76">
        <v>-3424.9508599999999</v>
      </c>
      <c r="CZ88" s="98">
        <v>3184</v>
      </c>
      <c r="DA88" s="98">
        <v>3211</v>
      </c>
      <c r="DB88" s="98">
        <v>3247</v>
      </c>
      <c r="DC88" s="98">
        <v>3211</v>
      </c>
      <c r="DD88" s="98">
        <v>3126</v>
      </c>
      <c r="DE88" s="98">
        <v>3123</v>
      </c>
      <c r="DF88" s="98">
        <v>2942</v>
      </c>
      <c r="DG88" s="98">
        <v>2936</v>
      </c>
      <c r="DH88" s="98">
        <v>2892</v>
      </c>
      <c r="DI88" s="98">
        <v>2887</v>
      </c>
      <c r="DJ88" s="76">
        <v>2953.86247</v>
      </c>
      <c r="DK88" s="76">
        <v>2965.5588499999999</v>
      </c>
      <c r="DL88" s="76">
        <v>3231.2234899999999</v>
      </c>
      <c r="DM88" s="76">
        <v>4650.9533600000004</v>
      </c>
      <c r="DN88" s="76">
        <v>-862.94916000000001</v>
      </c>
      <c r="DO88" s="76">
        <v>1613.82025</v>
      </c>
      <c r="DP88" s="76">
        <v>759.16899999999998</v>
      </c>
      <c r="DQ88" s="76">
        <v>904.76442999999995</v>
      </c>
      <c r="DR88" s="76">
        <v>3986.3621800000001</v>
      </c>
      <c r="DS88" s="76">
        <v>1118.59503</v>
      </c>
      <c r="DT88" s="76">
        <v>-185.33904000000001</v>
      </c>
      <c r="DU88" s="76">
        <v>-182.96773999999999</v>
      </c>
      <c r="DV88" s="76">
        <v>-155.89223999999999</v>
      </c>
      <c r="DW88" s="76">
        <v>-381.38486</v>
      </c>
      <c r="DX88" s="76">
        <v>-179.49290999999999</v>
      </c>
      <c r="DY88" s="76">
        <v>-131.31464</v>
      </c>
      <c r="DZ88" s="76">
        <v>-100.4739</v>
      </c>
      <c r="EA88" s="76">
        <v>-103.98531</v>
      </c>
      <c r="EB88" s="76">
        <v>140.81728000000001</v>
      </c>
      <c r="EC88" s="76">
        <v>-27.26634</v>
      </c>
      <c r="ED88" s="76">
        <v>-241.18</v>
      </c>
      <c r="EE88" s="76">
        <v>-402.777449999998</v>
      </c>
      <c r="EF88" s="76">
        <v>-1875.4988800000001</v>
      </c>
      <c r="EG88" s="76">
        <v>-2677.0424200000002</v>
      </c>
      <c r="EH88" s="76">
        <v>1451.1067800000001</v>
      </c>
      <c r="EI88" s="76">
        <v>-1340.0570399999999</v>
      </c>
      <c r="EJ88" s="76">
        <v>847.78948000000298</v>
      </c>
      <c r="EK88" s="76">
        <v>2204.4110999999998</v>
      </c>
      <c r="EL88" s="76">
        <v>-1351.1766299999999</v>
      </c>
      <c r="EM88" s="76">
        <v>779.73056999999994</v>
      </c>
      <c r="EN88" s="98">
        <v>15620.05603</v>
      </c>
      <c r="EO88" s="98">
        <v>14514.770409999999</v>
      </c>
      <c r="EP88" s="98">
        <v>14256.76604</v>
      </c>
      <c r="EQ88" s="98">
        <v>12400.037609999999</v>
      </c>
      <c r="ER88" s="98">
        <v>11779.81604</v>
      </c>
      <c r="ES88" s="98">
        <v>12213.79614</v>
      </c>
      <c r="ET88" s="98">
        <v>10273.42949</v>
      </c>
      <c r="EU88" s="98">
        <v>13177.76835</v>
      </c>
      <c r="EV88" s="98">
        <v>12838.36808</v>
      </c>
      <c r="EW88" s="98">
        <v>13164.370639999999</v>
      </c>
      <c r="EX88" s="98">
        <v>31538386</v>
      </c>
      <c r="EY88" s="98">
        <v>30877408</v>
      </c>
      <c r="EZ88" s="98">
        <v>28169050</v>
      </c>
      <c r="FA88" s="98">
        <v>29905735</v>
      </c>
      <c r="FB88" s="98">
        <v>28123417</v>
      </c>
      <c r="FC88" s="98">
        <v>25421747</v>
      </c>
      <c r="FD88" s="98">
        <v>25092085</v>
      </c>
      <c r="FE88" s="98">
        <v>27105906</v>
      </c>
      <c r="FF88" s="98">
        <v>23967081</v>
      </c>
      <c r="FG88" s="103">
        <v>24669063</v>
      </c>
      <c r="FH88" s="76">
        <v>101.44329</v>
      </c>
      <c r="FI88" s="76">
        <v>167.37880000000001</v>
      </c>
      <c r="FJ88" s="76">
        <v>315.00459999999998</v>
      </c>
      <c r="FK88" s="76">
        <v>32.081789999999998</v>
      </c>
      <c r="FL88" s="76">
        <v>13.4992</v>
      </c>
      <c r="FM88" s="76">
        <v>511.84154999999998</v>
      </c>
      <c r="FN88" s="76">
        <v>226.94208</v>
      </c>
      <c r="FO88" s="76">
        <v>199.57898</v>
      </c>
      <c r="FP88" s="76">
        <v>13.6608</v>
      </c>
      <c r="FQ88" s="77">
        <v>157.35589999999999</v>
      </c>
    </row>
    <row r="89" spans="1:173" x14ac:dyDescent="0.25">
      <c r="A89" s="96" t="s">
        <v>330</v>
      </c>
      <c r="B89" s="96">
        <v>5404</v>
      </c>
      <c r="C89" s="96"/>
      <c r="D89" s="76">
        <v>179.74189999999999</v>
      </c>
      <c r="E89" s="76">
        <v>178.89577</v>
      </c>
      <c r="F89" s="76">
        <v>179.50801000000001</v>
      </c>
      <c r="G89" s="76">
        <v>172.81732</v>
      </c>
      <c r="H89" s="76">
        <v>175.03572</v>
      </c>
      <c r="I89" s="76">
        <v>438.05989</v>
      </c>
      <c r="J89" s="76">
        <v>433.52415000000002</v>
      </c>
      <c r="K89" s="76">
        <v>313.25420000000003</v>
      </c>
      <c r="L89" s="76">
        <v>236.31586999999999</v>
      </c>
      <c r="M89" s="76">
        <v>230.71073000000001</v>
      </c>
      <c r="N89" s="97">
        <v>2300.6022800000001</v>
      </c>
      <c r="O89" s="97">
        <v>2099.9241900000002</v>
      </c>
      <c r="P89" s="97">
        <v>2127.9553799999999</v>
      </c>
      <c r="Q89" s="97">
        <v>2050.04619</v>
      </c>
      <c r="R89" s="97">
        <v>2167.1799900000001</v>
      </c>
      <c r="S89" s="97">
        <v>2584.9472700000001</v>
      </c>
      <c r="T89" s="97">
        <v>3284.0921600000001</v>
      </c>
      <c r="U89" s="97">
        <v>2349.0005000000001</v>
      </c>
      <c r="V89" s="97">
        <v>1998.79206</v>
      </c>
      <c r="W89" s="97">
        <v>1938.9203299999999</v>
      </c>
      <c r="X89" s="98">
        <v>3919.2</v>
      </c>
      <c r="Y89" s="98">
        <v>3906.9602599999998</v>
      </c>
      <c r="Z89" s="98">
        <v>4015.846</v>
      </c>
      <c r="AA89" s="98">
        <v>3817.7159999999999</v>
      </c>
      <c r="AB89" s="98">
        <v>3959.9773500000001</v>
      </c>
      <c r="AC89" s="98">
        <v>3603.8760000000002</v>
      </c>
      <c r="AD89" s="98">
        <v>3711.556</v>
      </c>
      <c r="AE89" s="98">
        <v>3958.6390999999999</v>
      </c>
      <c r="AF89" s="98">
        <v>4159.6583000000001</v>
      </c>
      <c r="AG89" s="98">
        <v>4150.8309499999996</v>
      </c>
      <c r="AH89" s="97">
        <v>2168.3862300000001</v>
      </c>
      <c r="AI89" s="97">
        <v>1967.70814</v>
      </c>
      <c r="AJ89" s="97">
        <v>1995.7393300000001</v>
      </c>
      <c r="AK89" s="97">
        <v>1933.5640900000001</v>
      </c>
      <c r="AL89" s="97">
        <v>2051.3458900000001</v>
      </c>
      <c r="AM89" s="97">
        <v>2206.7403199999999</v>
      </c>
      <c r="AN89" s="97">
        <v>2919.8547100000001</v>
      </c>
      <c r="AO89" s="97">
        <v>2109.2339000000002</v>
      </c>
      <c r="AP89" s="97">
        <v>1847.0254600000001</v>
      </c>
      <c r="AQ89" s="97">
        <v>1793.74173</v>
      </c>
      <c r="AR89" s="98">
        <v>199.17096000000001</v>
      </c>
      <c r="AS89" s="98">
        <v>210.09800000000001</v>
      </c>
      <c r="AT89" s="98">
        <v>76.240650000000002</v>
      </c>
      <c r="AU89" s="98">
        <v>130.86264</v>
      </c>
      <c r="AV89" s="98">
        <v>403.73660000000001</v>
      </c>
      <c r="AW89" s="98">
        <v>829.30435</v>
      </c>
      <c r="AX89" s="98">
        <v>111.73569999999999</v>
      </c>
      <c r="AY89" s="98">
        <v>85.421350000000004</v>
      </c>
      <c r="AZ89" s="98">
        <v>241.62219999999999</v>
      </c>
      <c r="BA89" s="98">
        <v>0</v>
      </c>
      <c r="BB89" s="76">
        <v>189.90696</v>
      </c>
      <c r="BC89" s="76">
        <v>210.09800000000001</v>
      </c>
      <c r="BD89" s="76">
        <v>76.240650000000002</v>
      </c>
      <c r="BE89" s="76">
        <v>116.94324</v>
      </c>
      <c r="BF89" s="76">
        <v>401.56659999999999</v>
      </c>
      <c r="BG89" s="76">
        <v>690.52435000000003</v>
      </c>
      <c r="BH89" s="76">
        <v>100.9357</v>
      </c>
      <c r="BI89" s="76">
        <v>85.421350000000004</v>
      </c>
      <c r="BJ89" s="76">
        <v>241.62219999999999</v>
      </c>
      <c r="BK89" s="76">
        <v>-73.400000000000006</v>
      </c>
      <c r="BL89" s="76">
        <v>2367.55719</v>
      </c>
      <c r="BM89" s="76">
        <v>2177.8061400000001</v>
      </c>
      <c r="BN89" s="76">
        <v>2071.9799800000001</v>
      </c>
      <c r="BO89" s="76">
        <v>2064.4267300000001</v>
      </c>
      <c r="BP89" s="76">
        <v>2455.0824899999998</v>
      </c>
      <c r="BQ89" s="76">
        <v>3036.0446700000002</v>
      </c>
      <c r="BR89" s="76">
        <v>3031.5904099999998</v>
      </c>
      <c r="BS89" s="76">
        <v>2194.6552499999998</v>
      </c>
      <c r="BT89" s="76">
        <v>2088.6476600000001</v>
      </c>
      <c r="BU89" s="76">
        <v>1793.74173</v>
      </c>
      <c r="BV89" s="98">
        <v>4465.3729499999999</v>
      </c>
      <c r="BW89" s="98">
        <v>4185.3798100000004</v>
      </c>
      <c r="BX89" s="98">
        <v>4297.3677600000001</v>
      </c>
      <c r="BY89" s="98">
        <v>4061.7867299999998</v>
      </c>
      <c r="BZ89" s="98">
        <v>4256.1035499999998</v>
      </c>
      <c r="CA89" s="98">
        <v>4034.67065</v>
      </c>
      <c r="CB89" s="98">
        <v>3932.87428</v>
      </c>
      <c r="CC89" s="98">
        <v>4397.7778399999997</v>
      </c>
      <c r="CD89" s="98">
        <v>4431.5439500000002</v>
      </c>
      <c r="CE89" s="98">
        <v>4392.1755000000003</v>
      </c>
      <c r="CF89" s="76">
        <v>-115.97969999999999</v>
      </c>
      <c r="CG89" s="76">
        <v>50.007060000000401</v>
      </c>
      <c r="CH89" s="76">
        <v>35.936009999999897</v>
      </c>
      <c r="CI89" s="76">
        <v>-381.70094999999998</v>
      </c>
      <c r="CJ89" s="76">
        <v>216.89688000000001</v>
      </c>
      <c r="CK89" s="76">
        <v>249.2518</v>
      </c>
      <c r="CL89" s="76">
        <v>-873.00112999999999</v>
      </c>
      <c r="CM89" s="76">
        <v>306.65595000000002</v>
      </c>
      <c r="CN89" s="76">
        <v>-151.63039000000001</v>
      </c>
      <c r="CO89" s="76">
        <v>-162.59514999999999</v>
      </c>
      <c r="CP89" s="76">
        <v>17.953340000000001</v>
      </c>
      <c r="CQ89" s="76">
        <v>76.242130000000003</v>
      </c>
      <c r="CR89" s="76">
        <v>-51.646880000000003</v>
      </c>
      <c r="CS89" s="76">
        <v>-31.607489999999999</v>
      </c>
      <c r="CT89" s="76">
        <v>349.63231999999999</v>
      </c>
      <c r="CU89" s="76">
        <v>-152.99706</v>
      </c>
      <c r="CV89" s="76">
        <v>-714.56626000000006</v>
      </c>
      <c r="CW89" s="76">
        <v>421.73662000000002</v>
      </c>
      <c r="CX89" s="76">
        <v>269.42592000000002</v>
      </c>
      <c r="CY89" s="76">
        <v>331.20071000000002</v>
      </c>
      <c r="CZ89" s="98">
        <v>440</v>
      </c>
      <c r="DA89" s="98">
        <v>439</v>
      </c>
      <c r="DB89" s="98">
        <v>445</v>
      </c>
      <c r="DC89" s="98">
        <v>437</v>
      </c>
      <c r="DD89" s="98">
        <v>438</v>
      </c>
      <c r="DE89" s="98">
        <v>437</v>
      </c>
      <c r="DF89" s="98">
        <v>440</v>
      </c>
      <c r="DG89" s="98">
        <v>433</v>
      </c>
      <c r="DH89" s="98">
        <v>421</v>
      </c>
      <c r="DI89" s="98">
        <v>401</v>
      </c>
      <c r="DJ89" s="76">
        <v>-58.288789999999999</v>
      </c>
      <c r="DK89" s="76">
        <v>127.88901</v>
      </c>
      <c r="DL89" s="76">
        <v>-20.039390000000001</v>
      </c>
      <c r="DM89" s="76">
        <v>-381.23980999999998</v>
      </c>
      <c r="DN89" s="76">
        <v>502.62938000000003</v>
      </c>
      <c r="DO89" s="76">
        <v>561.56920000000002</v>
      </c>
      <c r="DP89" s="76">
        <v>-1136.30288</v>
      </c>
      <c r="DQ89" s="76">
        <v>152.3107</v>
      </c>
      <c r="DR89" s="76">
        <v>-61.774790000000003</v>
      </c>
      <c r="DS89" s="76">
        <v>-381.17374999999998</v>
      </c>
      <c r="DT89" s="76">
        <v>47.5259</v>
      </c>
      <c r="DU89" s="76">
        <v>46.679769999999998</v>
      </c>
      <c r="DV89" s="76">
        <v>47.292009999999998</v>
      </c>
      <c r="DW89" s="76">
        <v>56.335320000000003</v>
      </c>
      <c r="DX89" s="76">
        <v>59.201720000000002</v>
      </c>
      <c r="DY89" s="76">
        <v>59.852890000000002</v>
      </c>
      <c r="DZ89" s="76">
        <v>69.287149999999997</v>
      </c>
      <c r="EA89" s="76">
        <v>73.487200000000001</v>
      </c>
      <c r="EB89" s="76">
        <v>84.548869999999994</v>
      </c>
      <c r="EC89" s="76">
        <v>85.531729999999996</v>
      </c>
      <c r="ED89" s="76">
        <v>248.19575</v>
      </c>
      <c r="EE89" s="76">
        <v>82.208989999999901</v>
      </c>
      <c r="EF89" s="76">
        <v>96.2800399999999</v>
      </c>
      <c r="EG89" s="76">
        <v>498.18304999999998</v>
      </c>
      <c r="EH89" s="76">
        <v>-101.06278</v>
      </c>
      <c r="EI89" s="76">
        <v>128.95515</v>
      </c>
      <c r="EJ89" s="76">
        <v>1237.23858</v>
      </c>
      <c r="EK89" s="76">
        <v>-66.889350000000107</v>
      </c>
      <c r="EL89" s="76">
        <v>303.39699000000002</v>
      </c>
      <c r="EM89" s="76">
        <v>307.77375000000001</v>
      </c>
      <c r="EN89" s="98">
        <v>4447.4196099999999</v>
      </c>
      <c r="EO89" s="98">
        <v>4109.1376799999998</v>
      </c>
      <c r="EP89" s="98">
        <v>4349.0146400000003</v>
      </c>
      <c r="EQ89" s="98">
        <v>4093.3942200000001</v>
      </c>
      <c r="ER89" s="98">
        <v>3906.4712300000001</v>
      </c>
      <c r="ES89" s="98">
        <v>4187.6677099999997</v>
      </c>
      <c r="ET89" s="98">
        <v>4647.4405399999996</v>
      </c>
      <c r="EU89" s="98">
        <v>3976.0412200000001</v>
      </c>
      <c r="EV89" s="98">
        <v>4162.1180299999996</v>
      </c>
      <c r="EW89" s="98">
        <v>4060.9747900000002</v>
      </c>
      <c r="EX89" s="98">
        <v>2416582</v>
      </c>
      <c r="EY89" s="98">
        <v>2049917</v>
      </c>
      <c r="EZ89" s="98">
        <v>2092019</v>
      </c>
      <c r="FA89" s="98">
        <v>2431747</v>
      </c>
      <c r="FB89" s="98">
        <v>1950283</v>
      </c>
      <c r="FC89" s="98">
        <v>2335695</v>
      </c>
      <c r="FD89" s="98">
        <v>4157093</v>
      </c>
      <c r="FE89" s="98">
        <v>2042345</v>
      </c>
      <c r="FF89" s="98">
        <v>2150422</v>
      </c>
      <c r="FG89" s="103">
        <v>2101515</v>
      </c>
      <c r="FH89" s="76">
        <v>9.2639999999999993</v>
      </c>
      <c r="FI89" s="76">
        <v>0</v>
      </c>
      <c r="FJ89" s="76">
        <v>0</v>
      </c>
      <c r="FK89" s="76">
        <v>13.9194</v>
      </c>
      <c r="FL89" s="76">
        <v>2.17</v>
      </c>
      <c r="FM89" s="76">
        <v>138.78</v>
      </c>
      <c r="FN89" s="76">
        <v>10.8</v>
      </c>
      <c r="FO89" s="76">
        <v>0</v>
      </c>
      <c r="FP89" s="76">
        <v>0</v>
      </c>
      <c r="FQ89" s="77">
        <v>73.400000000000006</v>
      </c>
    </row>
    <row r="90" spans="1:173" x14ac:dyDescent="0.25">
      <c r="A90" s="96" t="s">
        <v>329</v>
      </c>
      <c r="B90" s="96">
        <v>5785</v>
      </c>
      <c r="C90" s="96"/>
      <c r="D90" s="76">
        <v>200.59548000000001</v>
      </c>
      <c r="E90" s="76">
        <v>225.14438999999999</v>
      </c>
      <c r="F90" s="76">
        <v>181.08670000000001</v>
      </c>
      <c r="G90" s="76">
        <v>176.13731000000001</v>
      </c>
      <c r="H90" s="76">
        <v>184.13965999999999</v>
      </c>
      <c r="I90" s="76">
        <v>261.42667999999998</v>
      </c>
      <c r="J90" s="76">
        <v>184.92171999999999</v>
      </c>
      <c r="K90" s="76">
        <v>192.31433999999999</v>
      </c>
      <c r="L90" s="76">
        <v>268.51808</v>
      </c>
      <c r="M90" s="76">
        <v>258.81162999999998</v>
      </c>
      <c r="N90" s="97">
        <v>2851.2622299999998</v>
      </c>
      <c r="O90" s="97">
        <v>2914.1803300000001</v>
      </c>
      <c r="P90" s="97">
        <v>2603.2986099999998</v>
      </c>
      <c r="Q90" s="97">
        <v>2657.5144100000002</v>
      </c>
      <c r="R90" s="97">
        <v>2458.8939999999998</v>
      </c>
      <c r="S90" s="97">
        <v>2502.6064900000001</v>
      </c>
      <c r="T90" s="97">
        <v>2308.6853799999999</v>
      </c>
      <c r="U90" s="97">
        <v>2343.1216300000001</v>
      </c>
      <c r="V90" s="97">
        <v>2366.0118600000001</v>
      </c>
      <c r="W90" s="97">
        <v>2239.7023199999999</v>
      </c>
      <c r="X90" s="98">
        <v>6106.2596999999996</v>
      </c>
      <c r="Y90" s="98">
        <v>5250.7386999999999</v>
      </c>
      <c r="Z90" s="98">
        <v>5503.4666999999999</v>
      </c>
      <c r="AA90" s="98">
        <v>5756.1947</v>
      </c>
      <c r="AB90" s="98">
        <v>4929.8801999999996</v>
      </c>
      <c r="AC90" s="98">
        <v>3614.5952000000002</v>
      </c>
      <c r="AD90" s="98">
        <v>3800.1052</v>
      </c>
      <c r="AE90" s="98">
        <v>3423.5832</v>
      </c>
      <c r="AF90" s="98">
        <v>3574.0893000000001</v>
      </c>
      <c r="AG90" s="98">
        <v>3730.4441000000002</v>
      </c>
      <c r="AH90" s="97">
        <v>2689.3172300000001</v>
      </c>
      <c r="AI90" s="97">
        <v>2716.0077299999998</v>
      </c>
      <c r="AJ90" s="97">
        <v>2447.3536100000001</v>
      </c>
      <c r="AK90" s="97">
        <v>2501.5694100000001</v>
      </c>
      <c r="AL90" s="97">
        <v>2304.9490000000001</v>
      </c>
      <c r="AM90" s="97">
        <v>2267.2050399999998</v>
      </c>
      <c r="AN90" s="97">
        <v>2152.9853800000001</v>
      </c>
      <c r="AO90" s="97">
        <v>2195.43163</v>
      </c>
      <c r="AP90" s="97">
        <v>2166.6218600000002</v>
      </c>
      <c r="AQ90" s="97">
        <v>2057.8373200000001</v>
      </c>
      <c r="AR90" s="98">
        <v>291.55606</v>
      </c>
      <c r="AS90" s="98">
        <v>93.906899999999993</v>
      </c>
      <c r="AT90" s="98">
        <v>47.994950000000003</v>
      </c>
      <c r="AU90" s="98">
        <v>32.376550000000002</v>
      </c>
      <c r="AV90" s="98">
        <v>19.689050000000002</v>
      </c>
      <c r="AW90" s="98">
        <v>157.23779999999999</v>
      </c>
      <c r="AX90" s="98">
        <v>700.20045000000005</v>
      </c>
      <c r="AY90" s="98">
        <v>97.432100000000005</v>
      </c>
      <c r="AZ90" s="98">
        <v>0</v>
      </c>
      <c r="BA90" s="98">
        <v>96.586600000000004</v>
      </c>
      <c r="BB90" s="76">
        <v>291.55606</v>
      </c>
      <c r="BC90" s="76">
        <v>93.906899999999993</v>
      </c>
      <c r="BD90" s="76">
        <v>47.994950000000003</v>
      </c>
      <c r="BE90" s="76">
        <v>32.376550000000002</v>
      </c>
      <c r="BF90" s="76">
        <v>16.28105</v>
      </c>
      <c r="BG90" s="76">
        <v>95.635660000000001</v>
      </c>
      <c r="BH90" s="76">
        <v>628.01144999999997</v>
      </c>
      <c r="BI90" s="76">
        <v>84.0321</v>
      </c>
      <c r="BJ90" s="76">
        <v>0</v>
      </c>
      <c r="BK90" s="76">
        <v>96.586600000000004</v>
      </c>
      <c r="BL90" s="76">
        <v>2980.87329</v>
      </c>
      <c r="BM90" s="76">
        <v>2809.9146300000002</v>
      </c>
      <c r="BN90" s="76">
        <v>2495.3485599999999</v>
      </c>
      <c r="BO90" s="76">
        <v>2533.94596</v>
      </c>
      <c r="BP90" s="76">
        <v>2324.63805</v>
      </c>
      <c r="BQ90" s="76">
        <v>2424.4428400000002</v>
      </c>
      <c r="BR90" s="76">
        <v>2853.1858299999999</v>
      </c>
      <c r="BS90" s="76">
        <v>2292.86373</v>
      </c>
      <c r="BT90" s="76">
        <v>2166.6218600000002</v>
      </c>
      <c r="BU90" s="76">
        <v>2154.4239200000002</v>
      </c>
      <c r="BV90" s="98">
        <v>6315.6847200000002</v>
      </c>
      <c r="BW90" s="98">
        <v>5577.1181999999999</v>
      </c>
      <c r="BX90" s="98">
        <v>5855.6009700000004</v>
      </c>
      <c r="BY90" s="98">
        <v>6078.3548899999996</v>
      </c>
      <c r="BZ90" s="98">
        <v>5227.2022299999999</v>
      </c>
      <c r="CA90" s="98">
        <v>4227.16338</v>
      </c>
      <c r="CB90" s="98">
        <v>3938.4529499999999</v>
      </c>
      <c r="CC90" s="98">
        <v>3685.8850400000001</v>
      </c>
      <c r="CD90" s="98">
        <v>3979.9691699999998</v>
      </c>
      <c r="CE90" s="98">
        <v>4011.5682000000002</v>
      </c>
      <c r="CF90" s="76">
        <v>-233.54625999999999</v>
      </c>
      <c r="CG90" s="76">
        <v>-18.107610000000001</v>
      </c>
      <c r="CH90" s="76">
        <v>-278.98622999999998</v>
      </c>
      <c r="CI90" s="76">
        <v>-73.565069999999693</v>
      </c>
      <c r="CJ90" s="76">
        <v>-75.170120000000196</v>
      </c>
      <c r="CK90" s="76">
        <v>-155.22018</v>
      </c>
      <c r="CL90" s="76">
        <v>-131.59598</v>
      </c>
      <c r="CM90" s="76">
        <v>-85.481130000000107</v>
      </c>
      <c r="CN90" s="76">
        <v>-389.45672999999999</v>
      </c>
      <c r="CO90" s="76">
        <v>-42.050600000000003</v>
      </c>
      <c r="CP90" s="76">
        <v>-2415.3611099999998</v>
      </c>
      <c r="CQ90" s="76">
        <v>-2311.4259099999999</v>
      </c>
      <c r="CR90" s="76">
        <v>-2189.0526</v>
      </c>
      <c r="CS90" s="76">
        <v>-1802.1163200000001</v>
      </c>
      <c r="CT90" s="76">
        <v>-1604.9828</v>
      </c>
      <c r="CU90" s="76">
        <v>-1392.1487299999999</v>
      </c>
      <c r="CV90" s="76">
        <v>-1097.1627599999999</v>
      </c>
      <c r="CW90" s="76">
        <v>-1437.87823</v>
      </c>
      <c r="CX90" s="76">
        <v>-1288.7392</v>
      </c>
      <c r="CY90" s="76">
        <v>-699.89247</v>
      </c>
      <c r="CZ90" s="98">
        <v>485</v>
      </c>
      <c r="DA90" s="98">
        <v>489</v>
      </c>
      <c r="DB90" s="98">
        <v>451</v>
      </c>
      <c r="DC90" s="98">
        <v>458</v>
      </c>
      <c r="DD90" s="98">
        <v>445</v>
      </c>
      <c r="DE90" s="98">
        <v>460</v>
      </c>
      <c r="DF90" s="98">
        <v>425</v>
      </c>
      <c r="DG90" s="98">
        <v>421</v>
      </c>
      <c r="DH90" s="98">
        <v>443</v>
      </c>
      <c r="DI90" s="98">
        <v>438</v>
      </c>
      <c r="DJ90" s="76">
        <v>-103.93519999999999</v>
      </c>
      <c r="DK90" s="76">
        <v>-122.37331</v>
      </c>
      <c r="DL90" s="76">
        <v>-386.93628000000001</v>
      </c>
      <c r="DM90" s="76">
        <v>-197.13352</v>
      </c>
      <c r="DN90" s="76">
        <v>-212.83407</v>
      </c>
      <c r="DO90" s="76">
        <v>-294.98597000000001</v>
      </c>
      <c r="DP90" s="76">
        <v>340.71546999999998</v>
      </c>
      <c r="DQ90" s="76">
        <v>-149.13902999999999</v>
      </c>
      <c r="DR90" s="76">
        <v>-588.84672999999998</v>
      </c>
      <c r="DS90" s="76">
        <v>-127.32899999999999</v>
      </c>
      <c r="DT90" s="76">
        <v>38.650480000000002</v>
      </c>
      <c r="DU90" s="76">
        <v>26.97139</v>
      </c>
      <c r="DV90" s="76">
        <v>25.1417</v>
      </c>
      <c r="DW90" s="76">
        <v>20.192309999999999</v>
      </c>
      <c r="DX90" s="76">
        <v>30.194659999999999</v>
      </c>
      <c r="DY90" s="76">
        <v>26.025680000000001</v>
      </c>
      <c r="DZ90" s="76">
        <v>29.221720000000001</v>
      </c>
      <c r="EA90" s="76">
        <v>44.624339999999997</v>
      </c>
      <c r="EB90" s="76">
        <v>69.128079999999997</v>
      </c>
      <c r="EC90" s="76">
        <v>76.946629999999999</v>
      </c>
      <c r="ED90" s="76">
        <v>395.49126000000001</v>
      </c>
      <c r="EE90" s="76">
        <v>216.28021000000001</v>
      </c>
      <c r="EF90" s="76">
        <v>434.93123000000003</v>
      </c>
      <c r="EG90" s="76">
        <v>229.51007000000001</v>
      </c>
      <c r="EH90" s="76">
        <v>229.11511999999999</v>
      </c>
      <c r="EI90" s="76">
        <v>390.62162999999998</v>
      </c>
      <c r="EJ90" s="76">
        <v>287.29597999999999</v>
      </c>
      <c r="EK90" s="76">
        <v>233.17113000000001</v>
      </c>
      <c r="EL90" s="76">
        <v>588.84672999999998</v>
      </c>
      <c r="EM90" s="76">
        <v>223.91560000000001</v>
      </c>
      <c r="EN90" s="98">
        <v>8731.0458299999991</v>
      </c>
      <c r="EO90" s="98">
        <v>7888.5441099999998</v>
      </c>
      <c r="EP90" s="98">
        <v>8044.6535700000004</v>
      </c>
      <c r="EQ90" s="98">
        <v>7880.4712099999997</v>
      </c>
      <c r="ER90" s="98">
        <v>6832.1850299999996</v>
      </c>
      <c r="ES90" s="98">
        <v>5619.3121099999998</v>
      </c>
      <c r="ET90" s="98">
        <v>5035.61571</v>
      </c>
      <c r="EU90" s="98">
        <v>5123.7632700000004</v>
      </c>
      <c r="EV90" s="98">
        <v>5268.7083700000003</v>
      </c>
      <c r="EW90" s="98">
        <v>4711.4606700000004</v>
      </c>
      <c r="EX90" s="98">
        <v>3084808</v>
      </c>
      <c r="EY90" s="98">
        <v>2932288</v>
      </c>
      <c r="EZ90" s="98">
        <v>2882285</v>
      </c>
      <c r="FA90" s="98">
        <v>2731079</v>
      </c>
      <c r="FB90" s="98">
        <v>2534064</v>
      </c>
      <c r="FC90" s="98">
        <v>2657827</v>
      </c>
      <c r="FD90" s="98">
        <v>2440281</v>
      </c>
      <c r="FE90" s="98">
        <v>2428603</v>
      </c>
      <c r="FF90" s="98">
        <v>2755469</v>
      </c>
      <c r="FG90" s="103">
        <v>2281753</v>
      </c>
      <c r="FH90" s="76">
        <v>0</v>
      </c>
      <c r="FI90" s="76">
        <v>0</v>
      </c>
      <c r="FJ90" s="76">
        <v>0</v>
      </c>
      <c r="FK90" s="76">
        <v>0</v>
      </c>
      <c r="FL90" s="76">
        <v>3.4079999999999999</v>
      </c>
      <c r="FM90" s="76">
        <v>61.602139999999999</v>
      </c>
      <c r="FN90" s="76">
        <v>72.188999999999993</v>
      </c>
      <c r="FO90" s="76">
        <v>13.4</v>
      </c>
      <c r="FP90" s="76">
        <v>0</v>
      </c>
      <c r="FQ90" s="77">
        <v>0</v>
      </c>
    </row>
    <row r="91" spans="1:173" ht="25.5" x14ac:dyDescent="0.25">
      <c r="A91" s="96" t="s">
        <v>328</v>
      </c>
      <c r="B91" s="96">
        <v>5555</v>
      </c>
      <c r="C91" s="96"/>
      <c r="D91" s="76">
        <v>143.40432000000001</v>
      </c>
      <c r="E91" s="76">
        <v>140.12527</v>
      </c>
      <c r="F91" s="76">
        <v>247.53618</v>
      </c>
      <c r="G91" s="76">
        <v>107.53968999999999</v>
      </c>
      <c r="H91" s="76">
        <v>124.87105</v>
      </c>
      <c r="I91" s="76">
        <v>44.592469999999999</v>
      </c>
      <c r="J91" s="76">
        <v>11.90822</v>
      </c>
      <c r="K91" s="76">
        <v>-7.2157499999999999</v>
      </c>
      <c r="L91" s="76">
        <v>-10.97625</v>
      </c>
      <c r="M91" s="76">
        <v>5.47051</v>
      </c>
      <c r="N91" s="97">
        <v>1515.3108199999999</v>
      </c>
      <c r="O91" s="97">
        <v>1501.21361</v>
      </c>
      <c r="P91" s="97">
        <v>1631.6838600000001</v>
      </c>
      <c r="Q91" s="97">
        <v>1418.64915</v>
      </c>
      <c r="R91" s="97">
        <v>1398.8852300000001</v>
      </c>
      <c r="S91" s="97">
        <v>1368.9596100000001</v>
      </c>
      <c r="T91" s="97">
        <v>1223.27073</v>
      </c>
      <c r="U91" s="97">
        <v>1075.72162</v>
      </c>
      <c r="V91" s="97">
        <v>1156.7906499999999</v>
      </c>
      <c r="W91" s="97">
        <v>1109.36211</v>
      </c>
      <c r="X91" s="98">
        <v>3251.85</v>
      </c>
      <c r="Y91" s="98">
        <v>3329.75</v>
      </c>
      <c r="Z91" s="98">
        <v>2992.65</v>
      </c>
      <c r="AA91" s="98">
        <v>2200</v>
      </c>
      <c r="AB91" s="98">
        <v>1300</v>
      </c>
      <c r="AC91" s="98">
        <v>700</v>
      </c>
      <c r="AD91" s="98">
        <v>0</v>
      </c>
      <c r="AE91" s="98">
        <v>100</v>
      </c>
      <c r="AF91" s="98">
        <v>100</v>
      </c>
      <c r="AG91" s="98">
        <v>0</v>
      </c>
      <c r="AH91" s="97">
        <v>1371.9108200000001</v>
      </c>
      <c r="AI91" s="97">
        <v>1346.9142099999999</v>
      </c>
      <c r="AJ91" s="97">
        <v>1369.74461</v>
      </c>
      <c r="AK91" s="97">
        <v>1293.64915</v>
      </c>
      <c r="AL91" s="97">
        <v>1253.8352299999999</v>
      </c>
      <c r="AM91" s="97">
        <v>1300.35961</v>
      </c>
      <c r="AN91" s="97">
        <v>1188.27073</v>
      </c>
      <c r="AO91" s="97">
        <v>1062.22162</v>
      </c>
      <c r="AP91" s="97">
        <v>1140.7906499999999</v>
      </c>
      <c r="AQ91" s="97">
        <v>1089.36211</v>
      </c>
      <c r="AR91" s="98">
        <v>0</v>
      </c>
      <c r="AS91" s="98">
        <v>399.96839999999997</v>
      </c>
      <c r="AT91" s="98">
        <v>777.13840000000005</v>
      </c>
      <c r="AU91" s="98">
        <v>1258.8236999999999</v>
      </c>
      <c r="AV91" s="98">
        <v>914.59564999999998</v>
      </c>
      <c r="AW91" s="98">
        <v>980.1893</v>
      </c>
      <c r="AX91" s="98">
        <v>108.81193</v>
      </c>
      <c r="AY91" s="98">
        <v>7.6906999999999996</v>
      </c>
      <c r="AZ91" s="98">
        <v>28.08</v>
      </c>
      <c r="BA91" s="98">
        <v>407.24385000000001</v>
      </c>
      <c r="BB91" s="76">
        <v>0</v>
      </c>
      <c r="BC91" s="76">
        <v>340.06540000000001</v>
      </c>
      <c r="BD91" s="76">
        <v>777.13840000000005</v>
      </c>
      <c r="BE91" s="76">
        <v>1181.8107</v>
      </c>
      <c r="BF91" s="76">
        <v>914.59564999999998</v>
      </c>
      <c r="BG91" s="76">
        <v>980.1893</v>
      </c>
      <c r="BH91" s="76">
        <v>108.81193</v>
      </c>
      <c r="BI91" s="76">
        <v>7.6906999999999996</v>
      </c>
      <c r="BJ91" s="76">
        <v>26.757000000000001</v>
      </c>
      <c r="BK91" s="76">
        <v>-54.580649999999999</v>
      </c>
      <c r="BL91" s="76">
        <v>1371.9108200000001</v>
      </c>
      <c r="BM91" s="76">
        <v>1746.8826100000001</v>
      </c>
      <c r="BN91" s="76">
        <v>2146.88301</v>
      </c>
      <c r="BO91" s="76">
        <v>2552.4728500000001</v>
      </c>
      <c r="BP91" s="76">
        <v>2168.4308799999999</v>
      </c>
      <c r="BQ91" s="76">
        <v>2280.54891</v>
      </c>
      <c r="BR91" s="76">
        <v>1297.08266</v>
      </c>
      <c r="BS91" s="76">
        <v>1069.9123199999999</v>
      </c>
      <c r="BT91" s="76">
        <v>1168.8706500000001</v>
      </c>
      <c r="BU91" s="76">
        <v>1496.6059600000001</v>
      </c>
      <c r="BV91" s="98">
        <v>3423.0225799999998</v>
      </c>
      <c r="BW91" s="98">
        <v>3428.71182</v>
      </c>
      <c r="BX91" s="98">
        <v>3274.4702699999998</v>
      </c>
      <c r="BY91" s="98">
        <v>2656.5087199999998</v>
      </c>
      <c r="BZ91" s="98">
        <v>1515.16767</v>
      </c>
      <c r="CA91" s="98">
        <v>1059.5662299999999</v>
      </c>
      <c r="CB91" s="98">
        <v>129.35471000000001</v>
      </c>
      <c r="CC91" s="98">
        <v>345.37311999999997</v>
      </c>
      <c r="CD91" s="98">
        <v>361.72039999999998</v>
      </c>
      <c r="CE91" s="98">
        <v>286.46316000000002</v>
      </c>
      <c r="CF91" s="76">
        <v>-1.15247999999997</v>
      </c>
      <c r="CG91" s="76">
        <v>-170.14984000000001</v>
      </c>
      <c r="CH91" s="76">
        <v>82.888059999999996</v>
      </c>
      <c r="CI91" s="76">
        <v>-104.73847000000001</v>
      </c>
      <c r="CJ91" s="76">
        <v>-122.2259</v>
      </c>
      <c r="CK91" s="76">
        <v>-134.64475999999999</v>
      </c>
      <c r="CL91" s="76">
        <v>-168.82494</v>
      </c>
      <c r="CM91" s="76">
        <v>-213.99395000000001</v>
      </c>
      <c r="CN91" s="76">
        <v>-187.94836000000001</v>
      </c>
      <c r="CO91" s="76">
        <v>-21.935479999999899</v>
      </c>
      <c r="CP91" s="76">
        <v>1444.3036500000001</v>
      </c>
      <c r="CQ91" s="76">
        <v>1588.8561299999999</v>
      </c>
      <c r="CR91" s="76">
        <v>1573.2399700000001</v>
      </c>
      <c r="CS91" s="76">
        <v>975.15275999999994</v>
      </c>
      <c r="CT91" s="76">
        <v>34.11253</v>
      </c>
      <c r="CU91" s="76">
        <v>-607.44985999999994</v>
      </c>
      <c r="CV91" s="76">
        <v>-1393.5944</v>
      </c>
      <c r="CW91" s="76">
        <v>-1301.38139</v>
      </c>
      <c r="CX91" s="76">
        <v>-1055.5781400000001</v>
      </c>
      <c r="CY91" s="76">
        <v>-878.38678000000004</v>
      </c>
      <c r="CZ91" s="98">
        <v>412</v>
      </c>
      <c r="DA91" s="98">
        <v>417</v>
      </c>
      <c r="DB91" s="98">
        <v>419</v>
      </c>
      <c r="DC91" s="98">
        <v>401</v>
      </c>
      <c r="DD91" s="98">
        <v>401</v>
      </c>
      <c r="DE91" s="98">
        <v>377</v>
      </c>
      <c r="DF91" s="98">
        <v>379</v>
      </c>
      <c r="DG91" s="98">
        <v>337</v>
      </c>
      <c r="DH91" s="98">
        <v>331</v>
      </c>
      <c r="DI91" s="98">
        <v>310</v>
      </c>
      <c r="DJ91" s="76">
        <v>-144.55248</v>
      </c>
      <c r="DK91" s="76">
        <v>15.616160000000001</v>
      </c>
      <c r="DL91" s="76">
        <v>598.08721000000003</v>
      </c>
      <c r="DM91" s="76">
        <v>952.07222999999999</v>
      </c>
      <c r="DN91" s="76">
        <v>647.31975</v>
      </c>
      <c r="DO91" s="76">
        <v>776.94453999999996</v>
      </c>
      <c r="DP91" s="76">
        <v>-95.013009999999994</v>
      </c>
      <c r="DQ91" s="76">
        <v>-219.80324999999999</v>
      </c>
      <c r="DR91" s="76">
        <v>-177.19136</v>
      </c>
      <c r="DS91" s="76">
        <v>-96.516130000000004</v>
      </c>
      <c r="DT91" s="76">
        <v>4.3200000000000001E-3</v>
      </c>
      <c r="DU91" s="76">
        <v>-14.173730000000001</v>
      </c>
      <c r="DV91" s="76">
        <v>-14.40282</v>
      </c>
      <c r="DW91" s="76">
        <v>-17.46031</v>
      </c>
      <c r="DX91" s="76">
        <v>-20.17895</v>
      </c>
      <c r="DY91" s="76">
        <v>-24.007529999999999</v>
      </c>
      <c r="DZ91" s="76">
        <v>-23.09178</v>
      </c>
      <c r="EA91" s="76">
        <v>-20.71575</v>
      </c>
      <c r="EB91" s="76">
        <v>-26.97625</v>
      </c>
      <c r="EC91" s="76">
        <v>-14.529489999999999</v>
      </c>
      <c r="ED91" s="76">
        <v>144.55248</v>
      </c>
      <c r="EE91" s="76">
        <v>324.44923999999997</v>
      </c>
      <c r="EF91" s="76">
        <v>179.05118999999999</v>
      </c>
      <c r="EG91" s="76">
        <v>229.73847000000001</v>
      </c>
      <c r="EH91" s="76">
        <v>267.27589999999998</v>
      </c>
      <c r="EI91" s="76">
        <v>203.24476000000001</v>
      </c>
      <c r="EJ91" s="76">
        <v>203.82494</v>
      </c>
      <c r="EK91" s="76">
        <v>227.49395000000001</v>
      </c>
      <c r="EL91" s="76">
        <v>203.94836000000001</v>
      </c>
      <c r="EM91" s="76">
        <v>41.935479999999899</v>
      </c>
      <c r="EN91" s="98">
        <v>1978.71893</v>
      </c>
      <c r="EO91" s="98">
        <v>1839.8556900000001</v>
      </c>
      <c r="EP91" s="98">
        <v>1701.2302999999999</v>
      </c>
      <c r="EQ91" s="98">
        <v>1681.3559600000001</v>
      </c>
      <c r="ER91" s="98">
        <v>1481.0551399999999</v>
      </c>
      <c r="ES91" s="98">
        <v>1667.0160900000001</v>
      </c>
      <c r="ET91" s="98">
        <v>1522.94911</v>
      </c>
      <c r="EU91" s="98">
        <v>1646.75451</v>
      </c>
      <c r="EV91" s="98">
        <v>1417.29854</v>
      </c>
      <c r="EW91" s="98">
        <v>1164.8499400000001</v>
      </c>
      <c r="EX91" s="98">
        <v>1516463</v>
      </c>
      <c r="EY91" s="98">
        <v>1671363</v>
      </c>
      <c r="EZ91" s="98">
        <v>1548796</v>
      </c>
      <c r="FA91" s="98">
        <v>1523388</v>
      </c>
      <c r="FB91" s="98">
        <v>1521111</v>
      </c>
      <c r="FC91" s="98">
        <v>1503604</v>
      </c>
      <c r="FD91" s="98">
        <v>1392096</v>
      </c>
      <c r="FE91" s="98">
        <v>1289716</v>
      </c>
      <c r="FF91" s="98">
        <v>1344739</v>
      </c>
      <c r="FG91" s="103">
        <v>1131298</v>
      </c>
      <c r="FH91" s="76">
        <v>0</v>
      </c>
      <c r="FI91" s="76">
        <v>59.902999999999999</v>
      </c>
      <c r="FJ91" s="76">
        <v>0</v>
      </c>
      <c r="FK91" s="76">
        <v>77.013000000000005</v>
      </c>
      <c r="FL91" s="76">
        <v>0</v>
      </c>
      <c r="FM91" s="76">
        <v>0</v>
      </c>
      <c r="FN91" s="76">
        <v>0</v>
      </c>
      <c r="FO91" s="76">
        <v>0</v>
      </c>
      <c r="FP91" s="76">
        <v>1.323</v>
      </c>
      <c r="FQ91" s="77">
        <v>461.8245</v>
      </c>
    </row>
    <row r="92" spans="1:173" ht="25.5" x14ac:dyDescent="0.25">
      <c r="A92" s="96" t="s">
        <v>327</v>
      </c>
      <c r="B92" s="96">
        <v>5816</v>
      </c>
      <c r="C92" s="96"/>
      <c r="D92" s="76">
        <v>1335.43911</v>
      </c>
      <c r="E92" s="76">
        <v>911.30768999999998</v>
      </c>
      <c r="F92" s="76">
        <v>947.10455999999999</v>
      </c>
      <c r="G92" s="76">
        <v>943.61353999999994</v>
      </c>
      <c r="H92" s="76">
        <v>746.23081999999999</v>
      </c>
      <c r="I92" s="76">
        <v>727.33636000000001</v>
      </c>
      <c r="J92" s="76">
        <v>831.13433999999995</v>
      </c>
      <c r="K92" s="76">
        <v>916.81352000000004</v>
      </c>
      <c r="L92" s="76">
        <v>931.26040999999998</v>
      </c>
      <c r="M92" s="76">
        <v>923.41673000000003</v>
      </c>
      <c r="N92" s="97">
        <v>9927.1027799999993</v>
      </c>
      <c r="O92" s="97">
        <v>9099.7112699999998</v>
      </c>
      <c r="P92" s="97">
        <v>9224.1401100000003</v>
      </c>
      <c r="Q92" s="97">
        <v>9124.1645499999995</v>
      </c>
      <c r="R92" s="97">
        <v>8539.2403900000008</v>
      </c>
      <c r="S92" s="97">
        <v>8715.91194</v>
      </c>
      <c r="T92" s="97">
        <v>8339.99892</v>
      </c>
      <c r="U92" s="97">
        <v>8388.0774799999999</v>
      </c>
      <c r="V92" s="97">
        <v>8115.1805299999996</v>
      </c>
      <c r="W92" s="97">
        <v>7869.3364700000002</v>
      </c>
      <c r="X92" s="98">
        <v>8965.1790000000001</v>
      </c>
      <c r="Y92" s="98">
        <v>9757.7109999999993</v>
      </c>
      <c r="Z92" s="98">
        <v>10983.575000000001</v>
      </c>
      <c r="AA92" s="98">
        <v>8508.2250000000004</v>
      </c>
      <c r="AB92" s="98">
        <v>9320.5390000000007</v>
      </c>
      <c r="AC92" s="98">
        <v>7627.6890000000003</v>
      </c>
      <c r="AD92" s="98">
        <v>9226.1402899999994</v>
      </c>
      <c r="AE92" s="98">
        <v>8005.59555</v>
      </c>
      <c r="AF92" s="98">
        <v>8796.9555500000006</v>
      </c>
      <c r="AG92" s="98">
        <v>9583.9215499999991</v>
      </c>
      <c r="AH92" s="97">
        <v>8638.6763800000008</v>
      </c>
      <c r="AI92" s="97">
        <v>8252.6112699999994</v>
      </c>
      <c r="AJ92" s="97">
        <v>8214.8361600000007</v>
      </c>
      <c r="AK92" s="97">
        <v>8244.7643000000007</v>
      </c>
      <c r="AL92" s="97">
        <v>7850.6403899999996</v>
      </c>
      <c r="AM92" s="97">
        <v>8112.3119399999996</v>
      </c>
      <c r="AN92" s="97">
        <v>7647.1166700000003</v>
      </c>
      <c r="AO92" s="97">
        <v>7641.6774800000003</v>
      </c>
      <c r="AP92" s="97">
        <v>7371.5805300000002</v>
      </c>
      <c r="AQ92" s="97">
        <v>7139.3364700000002</v>
      </c>
      <c r="AR92" s="98">
        <v>1485.4280000000001</v>
      </c>
      <c r="AS92" s="98">
        <v>1979.1684</v>
      </c>
      <c r="AT92" s="98">
        <v>4590.7390699999996</v>
      </c>
      <c r="AU92" s="98">
        <v>1457.5618999999999</v>
      </c>
      <c r="AV92" s="98">
        <v>3515.0453000000002</v>
      </c>
      <c r="AW92" s="98">
        <v>1891.1195700000001</v>
      </c>
      <c r="AX92" s="98">
        <v>2606.2844500000001</v>
      </c>
      <c r="AY92" s="98">
        <v>169.53120000000001</v>
      </c>
      <c r="AZ92" s="98">
        <v>542.56140000000005</v>
      </c>
      <c r="BA92" s="98">
        <v>954.97074999999995</v>
      </c>
      <c r="BB92" s="76">
        <v>1411.9280000000001</v>
      </c>
      <c r="BC92" s="76">
        <v>1719.9228499999999</v>
      </c>
      <c r="BD92" s="76">
        <v>4483.8441700000003</v>
      </c>
      <c r="BE92" s="76">
        <v>1259.30565</v>
      </c>
      <c r="BF92" s="76">
        <v>3269.3382499999998</v>
      </c>
      <c r="BG92" s="76">
        <v>1800.7585200000001</v>
      </c>
      <c r="BH92" s="76">
        <v>2606.2844500000001</v>
      </c>
      <c r="BI92" s="76">
        <v>-17.507349999999999</v>
      </c>
      <c r="BJ92" s="76">
        <v>427.39105000000001</v>
      </c>
      <c r="BK92" s="76">
        <v>938.31055000000003</v>
      </c>
      <c r="BL92" s="76">
        <v>10124.104380000001</v>
      </c>
      <c r="BM92" s="76">
        <v>10231.77967</v>
      </c>
      <c r="BN92" s="76">
        <v>12805.57523</v>
      </c>
      <c r="BO92" s="76">
        <v>9702.3261999999995</v>
      </c>
      <c r="BP92" s="76">
        <v>11365.68569</v>
      </c>
      <c r="BQ92" s="76">
        <v>10003.43151</v>
      </c>
      <c r="BR92" s="76">
        <v>10253.40112</v>
      </c>
      <c r="BS92" s="76">
        <v>7811.2086799999997</v>
      </c>
      <c r="BT92" s="76">
        <v>7914.1419299999998</v>
      </c>
      <c r="BU92" s="76">
        <v>8094.3072199999997</v>
      </c>
      <c r="BV92" s="98">
        <v>9946.2229399999997</v>
      </c>
      <c r="BW92" s="98">
        <v>10995.764450000001</v>
      </c>
      <c r="BX92" s="98">
        <v>12104.48841</v>
      </c>
      <c r="BY92" s="98">
        <v>9766.2985599999993</v>
      </c>
      <c r="BZ92" s="98">
        <v>10665.701300000001</v>
      </c>
      <c r="CA92" s="98">
        <v>9005.1466500000006</v>
      </c>
      <c r="CB92" s="98">
        <v>9667.6081599999998</v>
      </c>
      <c r="CC92" s="98">
        <v>8369.05746</v>
      </c>
      <c r="CD92" s="98">
        <v>9329.9827100000002</v>
      </c>
      <c r="CE92" s="98">
        <v>9966.8177899999991</v>
      </c>
      <c r="CF92" s="76">
        <v>-610.67802000000097</v>
      </c>
      <c r="CG92" s="76">
        <v>-1577.81432</v>
      </c>
      <c r="CH92" s="76">
        <v>-649.09139000000005</v>
      </c>
      <c r="CI92" s="76">
        <v>-1666.3981699999999</v>
      </c>
      <c r="CJ92" s="76">
        <v>-1735.6807899999999</v>
      </c>
      <c r="CK92" s="76">
        <v>-1051.4157600000001</v>
      </c>
      <c r="CL92" s="76">
        <v>-950.85060999999996</v>
      </c>
      <c r="CM92" s="76">
        <v>-1342.2634700000001</v>
      </c>
      <c r="CN92" s="76">
        <v>-1328.3554099999999</v>
      </c>
      <c r="CO92" s="76">
        <v>-1003.90453</v>
      </c>
      <c r="CP92" s="76">
        <v>1350.4909500000001</v>
      </c>
      <c r="CQ92" s="76">
        <v>1837.6673699999999</v>
      </c>
      <c r="CR92" s="76">
        <v>2542.6588400000001</v>
      </c>
      <c r="CS92" s="76">
        <v>-365.40998999999999</v>
      </c>
      <c r="CT92" s="76">
        <v>921.08277999999996</v>
      </c>
      <c r="CU92" s="76">
        <v>76.025319999999994</v>
      </c>
      <c r="CV92" s="76">
        <v>-69.717439999999996</v>
      </c>
      <c r="CW92" s="76">
        <v>-1032.2690299999999</v>
      </c>
      <c r="CX92" s="76">
        <v>1073.9017899999999</v>
      </c>
      <c r="CY92" s="76">
        <v>2718.4661500000002</v>
      </c>
      <c r="CZ92" s="98">
        <v>2856</v>
      </c>
      <c r="DA92" s="98">
        <v>2722</v>
      </c>
      <c r="DB92" s="98">
        <v>2681</v>
      </c>
      <c r="DC92" s="98">
        <v>2571</v>
      </c>
      <c r="DD92" s="98">
        <v>2479</v>
      </c>
      <c r="DE92" s="98">
        <v>2448</v>
      </c>
      <c r="DF92" s="98">
        <v>2393</v>
      </c>
      <c r="DG92" s="98">
        <v>2229</v>
      </c>
      <c r="DH92" s="98">
        <v>2091</v>
      </c>
      <c r="DI92" s="98">
        <v>2042</v>
      </c>
      <c r="DJ92" s="76">
        <v>-487.17642000000001</v>
      </c>
      <c r="DK92" s="76">
        <v>-704.99147000000005</v>
      </c>
      <c r="DL92" s="76">
        <v>2825.4488299999998</v>
      </c>
      <c r="DM92" s="76">
        <v>-1286.4927700000001</v>
      </c>
      <c r="DN92" s="76">
        <v>845.05745999999999</v>
      </c>
      <c r="DO92" s="76">
        <v>145.74276</v>
      </c>
      <c r="DP92" s="76">
        <v>962.55159000000003</v>
      </c>
      <c r="DQ92" s="76">
        <v>-2106.1708199999998</v>
      </c>
      <c r="DR92" s="76">
        <v>-1644.5643600000001</v>
      </c>
      <c r="DS92" s="76">
        <v>-795.59397999999999</v>
      </c>
      <c r="DT92" s="76">
        <v>47.013109999999998</v>
      </c>
      <c r="DU92" s="76">
        <v>64.207689999999999</v>
      </c>
      <c r="DV92" s="76">
        <v>56.627560000000003</v>
      </c>
      <c r="DW92" s="76">
        <v>64.213539999999995</v>
      </c>
      <c r="DX92" s="76">
        <v>57.63082</v>
      </c>
      <c r="DY92" s="76">
        <v>123.73636</v>
      </c>
      <c r="DZ92" s="76">
        <v>138.25234</v>
      </c>
      <c r="EA92" s="76">
        <v>170.41352000000001</v>
      </c>
      <c r="EB92" s="76">
        <v>187.66041000000001</v>
      </c>
      <c r="EC92" s="76">
        <v>193.41673</v>
      </c>
      <c r="ED92" s="76">
        <v>1899.1044199999999</v>
      </c>
      <c r="EE92" s="76">
        <v>2424.9143199999999</v>
      </c>
      <c r="EF92" s="76">
        <v>1658.39534</v>
      </c>
      <c r="EG92" s="76">
        <v>2545.7984200000001</v>
      </c>
      <c r="EH92" s="76">
        <v>2424.2807899999998</v>
      </c>
      <c r="EI92" s="76">
        <v>1655.01576</v>
      </c>
      <c r="EJ92" s="76">
        <v>1643.7328600000001</v>
      </c>
      <c r="EK92" s="76">
        <v>2088.66347</v>
      </c>
      <c r="EL92" s="76">
        <v>2071.95541</v>
      </c>
      <c r="EM92" s="76">
        <v>1733.90453</v>
      </c>
      <c r="EN92" s="98">
        <v>8595.7319900000002</v>
      </c>
      <c r="EO92" s="98">
        <v>9158.0970799999996</v>
      </c>
      <c r="EP92" s="98">
        <v>9561.8295699999999</v>
      </c>
      <c r="EQ92" s="98">
        <v>10131.708549999999</v>
      </c>
      <c r="ER92" s="98">
        <v>9744.61852</v>
      </c>
      <c r="ES92" s="98">
        <v>8929.1213299999999</v>
      </c>
      <c r="ET92" s="98">
        <v>9737.3256000000001</v>
      </c>
      <c r="EU92" s="98">
        <v>9401.3264899999995</v>
      </c>
      <c r="EV92" s="98">
        <v>8256.0809200000003</v>
      </c>
      <c r="EW92" s="98">
        <v>7248.3516399999999</v>
      </c>
      <c r="EX92" s="98">
        <v>10537781</v>
      </c>
      <c r="EY92" s="98">
        <v>10677526</v>
      </c>
      <c r="EZ92" s="98">
        <v>9873232</v>
      </c>
      <c r="FA92" s="98">
        <v>10790563</v>
      </c>
      <c r="FB92" s="98">
        <v>10274921</v>
      </c>
      <c r="FC92" s="98">
        <v>9767328</v>
      </c>
      <c r="FD92" s="98">
        <v>9290850</v>
      </c>
      <c r="FE92" s="98">
        <v>9730341</v>
      </c>
      <c r="FF92" s="98">
        <v>9443536</v>
      </c>
      <c r="FG92" s="103">
        <v>8873241</v>
      </c>
      <c r="FH92" s="76">
        <v>73.5</v>
      </c>
      <c r="FI92" s="76">
        <v>259.24554999999998</v>
      </c>
      <c r="FJ92" s="76">
        <v>106.89490000000001</v>
      </c>
      <c r="FK92" s="76">
        <v>198.25624999999999</v>
      </c>
      <c r="FL92" s="76">
        <v>245.70705000000001</v>
      </c>
      <c r="FM92" s="76">
        <v>90.361050000000006</v>
      </c>
      <c r="FN92" s="76">
        <v>0</v>
      </c>
      <c r="FO92" s="76">
        <v>187.03854999999999</v>
      </c>
      <c r="FP92" s="76">
        <v>115.17035</v>
      </c>
      <c r="FQ92" s="77">
        <v>16.6602</v>
      </c>
    </row>
    <row r="93" spans="1:173" x14ac:dyDescent="0.25">
      <c r="A93" s="96" t="s">
        <v>326</v>
      </c>
      <c r="B93" s="96">
        <v>5883</v>
      </c>
      <c r="C93" s="96"/>
      <c r="D93" s="76">
        <v>349.40958000000001</v>
      </c>
      <c r="E93" s="76">
        <v>384.45792</v>
      </c>
      <c r="F93" s="76">
        <v>703.98063999999999</v>
      </c>
      <c r="G93" s="76">
        <v>233.68174999999999</v>
      </c>
      <c r="H93" s="76">
        <v>268.09179</v>
      </c>
      <c r="I93" s="76">
        <v>929.11008000000004</v>
      </c>
      <c r="J93" s="76">
        <v>263.96953999999999</v>
      </c>
      <c r="K93" s="76">
        <v>299.1961</v>
      </c>
      <c r="L93" s="76">
        <v>334.02253000000002</v>
      </c>
      <c r="M93" s="76">
        <v>278.62299000000002</v>
      </c>
      <c r="N93" s="97">
        <v>15331.35543</v>
      </c>
      <c r="O93" s="97">
        <v>17781.02937</v>
      </c>
      <c r="P93" s="97">
        <v>14807.89086</v>
      </c>
      <c r="Q93" s="97">
        <v>14472.696959999999</v>
      </c>
      <c r="R93" s="97">
        <v>15353.473609999999</v>
      </c>
      <c r="S93" s="97">
        <v>13702.9776</v>
      </c>
      <c r="T93" s="97">
        <v>13501.919889999999</v>
      </c>
      <c r="U93" s="97">
        <v>14633.643</v>
      </c>
      <c r="V93" s="97">
        <v>14759.68944</v>
      </c>
      <c r="W93" s="97">
        <v>12688.516900000001</v>
      </c>
      <c r="X93" s="98">
        <v>13118.17172</v>
      </c>
      <c r="Y93" s="98">
        <v>17118.146420000001</v>
      </c>
      <c r="Z93" s="98">
        <v>17118.119119999999</v>
      </c>
      <c r="AA93" s="98">
        <v>11118.09182</v>
      </c>
      <c r="AB93" s="98">
        <v>11118.016100000001</v>
      </c>
      <c r="AC93" s="98">
        <v>11217.912050000001</v>
      </c>
      <c r="AD93" s="98">
        <v>9775.3855999999996</v>
      </c>
      <c r="AE93" s="98">
        <v>9896.7162499999995</v>
      </c>
      <c r="AF93" s="98">
        <v>10324.034149999999</v>
      </c>
      <c r="AG93" s="98">
        <v>9071.7322999999997</v>
      </c>
      <c r="AH93" s="97">
        <v>14916.675429999999</v>
      </c>
      <c r="AI93" s="97">
        <v>17321.859369999998</v>
      </c>
      <c r="AJ93" s="97">
        <v>14077.77511</v>
      </c>
      <c r="AK93" s="97">
        <v>14215.60196</v>
      </c>
      <c r="AL93" s="97">
        <v>15094.767459999999</v>
      </c>
      <c r="AM93" s="97">
        <v>12814.256950000001</v>
      </c>
      <c r="AN93" s="97">
        <v>13281.809289999999</v>
      </c>
      <c r="AO93" s="97">
        <v>13694.692419999999</v>
      </c>
      <c r="AP93" s="97">
        <v>14496.08819</v>
      </c>
      <c r="AQ93" s="97">
        <v>12464.48515</v>
      </c>
      <c r="AR93" s="98">
        <v>1795.43047</v>
      </c>
      <c r="AS93" s="98">
        <v>3158.5830900000001</v>
      </c>
      <c r="AT93" s="98">
        <v>1078.9683500000001</v>
      </c>
      <c r="AU93" s="98">
        <v>3786.79045</v>
      </c>
      <c r="AV93" s="98">
        <v>1344.3088</v>
      </c>
      <c r="AW93" s="98">
        <v>327.94905</v>
      </c>
      <c r="AX93" s="98">
        <v>400.01074999999997</v>
      </c>
      <c r="AY93" s="98">
        <v>712.93994999999995</v>
      </c>
      <c r="AZ93" s="98">
        <v>494.11955</v>
      </c>
      <c r="BA93" s="98">
        <v>1955.26448</v>
      </c>
      <c r="BB93" s="76">
        <v>1795.43047</v>
      </c>
      <c r="BC93" s="76">
        <v>3158.5830900000001</v>
      </c>
      <c r="BD93" s="76">
        <v>1078.9683500000001</v>
      </c>
      <c r="BE93" s="76">
        <v>3786.79045</v>
      </c>
      <c r="BF93" s="76">
        <v>1344.3088</v>
      </c>
      <c r="BG93" s="76">
        <v>327.94905</v>
      </c>
      <c r="BH93" s="76">
        <v>400.01074999999997</v>
      </c>
      <c r="BI93" s="76">
        <v>712.93994999999995</v>
      </c>
      <c r="BJ93" s="76">
        <v>494.11955</v>
      </c>
      <c r="BK93" s="76">
        <v>1955.26448</v>
      </c>
      <c r="BL93" s="76">
        <v>16712.105899999999</v>
      </c>
      <c r="BM93" s="76">
        <v>20480.442459999998</v>
      </c>
      <c r="BN93" s="76">
        <v>15156.74346</v>
      </c>
      <c r="BO93" s="76">
        <v>18002.39241</v>
      </c>
      <c r="BP93" s="76">
        <v>16439.076260000002</v>
      </c>
      <c r="BQ93" s="76">
        <v>13142.206</v>
      </c>
      <c r="BR93" s="76">
        <v>13681.820040000001</v>
      </c>
      <c r="BS93" s="76">
        <v>14407.632369999999</v>
      </c>
      <c r="BT93" s="76">
        <v>14990.20774</v>
      </c>
      <c r="BU93" s="76">
        <v>14419.74963</v>
      </c>
      <c r="BV93" s="98">
        <v>17595.848180000001</v>
      </c>
      <c r="BW93" s="98">
        <v>20903.840469999999</v>
      </c>
      <c r="BX93" s="98">
        <v>18620.73173</v>
      </c>
      <c r="BY93" s="98">
        <v>16027.670679999999</v>
      </c>
      <c r="BZ93" s="98">
        <v>14858.707759999999</v>
      </c>
      <c r="CA93" s="98">
        <v>12367.99841</v>
      </c>
      <c r="CB93" s="98">
        <v>11006.54097</v>
      </c>
      <c r="CC93" s="98">
        <v>10553.95377</v>
      </c>
      <c r="CD93" s="98">
        <v>11291.06812</v>
      </c>
      <c r="CE93" s="98">
        <v>10460.866470000001</v>
      </c>
      <c r="CF93" s="76">
        <v>-1844.85412</v>
      </c>
      <c r="CG93" s="76">
        <v>-1240.1466</v>
      </c>
      <c r="CH93" s="76">
        <v>-507.22980000000098</v>
      </c>
      <c r="CI93" s="76">
        <v>-340.99761999999998</v>
      </c>
      <c r="CJ93" s="76">
        <v>-1855.3195900000001</v>
      </c>
      <c r="CK93" s="76">
        <v>-597.12707999999998</v>
      </c>
      <c r="CL93" s="76">
        <v>-154.489570000002</v>
      </c>
      <c r="CM93" s="76">
        <v>-520.32637999999997</v>
      </c>
      <c r="CN93" s="76">
        <v>537.03552999999897</v>
      </c>
      <c r="CO93" s="76">
        <v>-923.08497999999997</v>
      </c>
      <c r="CP93" s="76">
        <v>6078.2256699999998</v>
      </c>
      <c r="CQ93" s="76">
        <v>6627.6081199999999</v>
      </c>
      <c r="CR93" s="76">
        <v>5168.3416299999999</v>
      </c>
      <c r="CS93" s="76">
        <v>5326.8844300000001</v>
      </c>
      <c r="CT93" s="76">
        <v>2138.1866</v>
      </c>
      <c r="CU93" s="76">
        <v>2907.9035399999998</v>
      </c>
      <c r="CV93" s="76">
        <v>4065.80222</v>
      </c>
      <c r="CW93" s="76">
        <v>4040.3916399999998</v>
      </c>
      <c r="CX93" s="76">
        <v>4786.01865</v>
      </c>
      <c r="CY93" s="76">
        <v>4016.9516699999999</v>
      </c>
      <c r="CZ93" s="98">
        <v>2307</v>
      </c>
      <c r="DA93" s="98">
        <v>2330</v>
      </c>
      <c r="DB93" s="98">
        <v>2311</v>
      </c>
      <c r="DC93" s="98">
        <v>2287</v>
      </c>
      <c r="DD93" s="98">
        <v>2282</v>
      </c>
      <c r="DE93" s="98">
        <v>2289</v>
      </c>
      <c r="DF93" s="98">
        <v>2212</v>
      </c>
      <c r="DG93" s="98">
        <v>2172</v>
      </c>
      <c r="DH93" s="98">
        <v>2172</v>
      </c>
      <c r="DI93" s="98">
        <v>2131</v>
      </c>
      <c r="DJ93" s="76">
        <v>-464.10365000000002</v>
      </c>
      <c r="DK93" s="76">
        <v>1459.26649</v>
      </c>
      <c r="DL93" s="76">
        <v>-158.37719999999999</v>
      </c>
      <c r="DM93" s="76">
        <v>3188.6978300000001</v>
      </c>
      <c r="DN93" s="76">
        <v>-769.71694000000002</v>
      </c>
      <c r="DO93" s="76">
        <v>-1157.89868</v>
      </c>
      <c r="DP93" s="76">
        <v>25.41058</v>
      </c>
      <c r="DQ93" s="76">
        <v>-746.33700999999996</v>
      </c>
      <c r="DR93" s="76">
        <v>767.55382999999995</v>
      </c>
      <c r="DS93" s="76">
        <v>808.14774999999997</v>
      </c>
      <c r="DT93" s="76">
        <v>-65.270420000000001</v>
      </c>
      <c r="DU93" s="76">
        <v>-74.71208</v>
      </c>
      <c r="DV93" s="76">
        <v>-26.135359999999999</v>
      </c>
      <c r="DW93" s="76">
        <v>-23.413250000000001</v>
      </c>
      <c r="DX93" s="76">
        <v>9.3857900000000001</v>
      </c>
      <c r="DY93" s="76">
        <v>40.38908</v>
      </c>
      <c r="DZ93" s="76">
        <v>43.858539999999998</v>
      </c>
      <c r="EA93" s="76">
        <v>66.476100000000002</v>
      </c>
      <c r="EB93" s="76">
        <v>70.421530000000004</v>
      </c>
      <c r="EC93" s="76">
        <v>54.590989999999998</v>
      </c>
      <c r="ED93" s="76">
        <v>2259.5341199999998</v>
      </c>
      <c r="EE93" s="76">
        <v>1699.3166000000001</v>
      </c>
      <c r="EF93" s="76">
        <v>1237.34555</v>
      </c>
      <c r="EG93" s="76">
        <v>598.09261999999899</v>
      </c>
      <c r="EH93" s="76">
        <v>2114.02574</v>
      </c>
      <c r="EI93" s="76">
        <v>1485.84773</v>
      </c>
      <c r="EJ93" s="76">
        <v>374.60017000000198</v>
      </c>
      <c r="EK93" s="76">
        <v>1459.2769599999999</v>
      </c>
      <c r="EL93" s="76">
        <v>-273.43427999999898</v>
      </c>
      <c r="EM93" s="76">
        <v>1147.11673</v>
      </c>
      <c r="EN93" s="98">
        <v>11517.622509999999</v>
      </c>
      <c r="EO93" s="98">
        <v>14276.23235</v>
      </c>
      <c r="EP93" s="98">
        <v>13452.390100000001</v>
      </c>
      <c r="EQ93" s="98">
        <v>10700.786249999999</v>
      </c>
      <c r="ER93" s="98">
        <v>12720.52116</v>
      </c>
      <c r="ES93" s="98">
        <v>9460.0948700000008</v>
      </c>
      <c r="ET93" s="98">
        <v>6940.7387500000004</v>
      </c>
      <c r="EU93" s="98">
        <v>6513.5621300000003</v>
      </c>
      <c r="EV93" s="98">
        <v>6505.0494699999999</v>
      </c>
      <c r="EW93" s="98">
        <v>6443.9147999999996</v>
      </c>
      <c r="EX93" s="98">
        <v>17176210</v>
      </c>
      <c r="EY93" s="98">
        <v>19021176</v>
      </c>
      <c r="EZ93" s="98">
        <v>15315121</v>
      </c>
      <c r="FA93" s="98">
        <v>14813695</v>
      </c>
      <c r="FB93" s="98">
        <v>17208793</v>
      </c>
      <c r="FC93" s="98">
        <v>14300105</v>
      </c>
      <c r="FD93" s="98">
        <v>13656409</v>
      </c>
      <c r="FE93" s="98">
        <v>15153969</v>
      </c>
      <c r="FF93" s="98">
        <v>14222654</v>
      </c>
      <c r="FG93" s="103">
        <v>13611602</v>
      </c>
      <c r="FH93" s="76">
        <v>0</v>
      </c>
      <c r="FI93" s="76">
        <v>0</v>
      </c>
      <c r="FJ93" s="76">
        <v>0</v>
      </c>
      <c r="FK93" s="76">
        <v>0</v>
      </c>
      <c r="FL93" s="76">
        <v>0</v>
      </c>
      <c r="FM93" s="76">
        <v>0</v>
      </c>
      <c r="FN93" s="76">
        <v>0</v>
      </c>
      <c r="FO93" s="76">
        <v>0</v>
      </c>
      <c r="FP93" s="76">
        <v>0</v>
      </c>
      <c r="FQ93" s="77">
        <v>0</v>
      </c>
    </row>
    <row r="94" spans="1:173" x14ac:dyDescent="0.25">
      <c r="A94" s="96" t="s">
        <v>325</v>
      </c>
      <c r="B94" s="96">
        <v>5884</v>
      </c>
      <c r="C94" s="96"/>
      <c r="D94" s="76">
        <v>1745.3560199999999</v>
      </c>
      <c r="E94" s="76">
        <v>1595.32213</v>
      </c>
      <c r="F94" s="76">
        <v>3373.02277</v>
      </c>
      <c r="G94" s="76">
        <v>1361.37365</v>
      </c>
      <c r="H94" s="76">
        <v>3546.7162800000001</v>
      </c>
      <c r="I94" s="76">
        <v>415.61264</v>
      </c>
      <c r="J94" s="76">
        <v>949.67493999999999</v>
      </c>
      <c r="K94" s="76">
        <v>1476.1130700000001</v>
      </c>
      <c r="L94" s="76">
        <v>2960.9816300000002</v>
      </c>
      <c r="M94" s="76">
        <v>960.01835000000005</v>
      </c>
      <c r="N94" s="97">
        <v>18411.46545</v>
      </c>
      <c r="O94" s="97">
        <v>18240.892400000001</v>
      </c>
      <c r="P94" s="97">
        <v>19207.300050000002</v>
      </c>
      <c r="Q94" s="97">
        <v>17265.79063</v>
      </c>
      <c r="R94" s="97">
        <v>19093.2392</v>
      </c>
      <c r="S94" s="97">
        <v>15853.819680000001</v>
      </c>
      <c r="T94" s="97">
        <v>16461.624309999999</v>
      </c>
      <c r="U94" s="97">
        <v>17222.691559999999</v>
      </c>
      <c r="V94" s="97">
        <v>17661.194240000001</v>
      </c>
      <c r="W94" s="97">
        <v>15069.825639999999</v>
      </c>
      <c r="X94" s="98">
        <v>3300.0471899999998</v>
      </c>
      <c r="Y94" s="98">
        <v>3338.8571400000001</v>
      </c>
      <c r="Z94" s="98">
        <v>6252.10394</v>
      </c>
      <c r="AA94" s="98">
        <v>6157.0784899999999</v>
      </c>
      <c r="AB94" s="98">
        <v>6111.8257400000002</v>
      </c>
      <c r="AC94" s="98">
        <v>6696.2346900000002</v>
      </c>
      <c r="AD94" s="98">
        <v>4775.9205400000001</v>
      </c>
      <c r="AE94" s="98">
        <v>1212.72099</v>
      </c>
      <c r="AF94" s="98">
        <v>61.602690000000003</v>
      </c>
      <c r="AG94" s="98">
        <v>1359.5462399999999</v>
      </c>
      <c r="AH94" s="97">
        <v>16667.17525</v>
      </c>
      <c r="AI94" s="97">
        <v>16640.83799</v>
      </c>
      <c r="AJ94" s="97">
        <v>15819.349749999999</v>
      </c>
      <c r="AK94" s="97">
        <v>15893.43815</v>
      </c>
      <c r="AL94" s="97">
        <v>15545.800499999999</v>
      </c>
      <c r="AM94" s="97">
        <v>15451.01928</v>
      </c>
      <c r="AN94" s="97">
        <v>15531.1986</v>
      </c>
      <c r="AO94" s="97">
        <v>15746.03996</v>
      </c>
      <c r="AP94" s="97">
        <v>14706.24274</v>
      </c>
      <c r="AQ94" s="97">
        <v>14109.823689999999</v>
      </c>
      <c r="AR94" s="98">
        <v>3483.8901700000001</v>
      </c>
      <c r="AS94" s="98">
        <v>1360.1999499999999</v>
      </c>
      <c r="AT94" s="98">
        <v>913.55179999999996</v>
      </c>
      <c r="AU94" s="98">
        <v>2276.8330999999998</v>
      </c>
      <c r="AV94" s="98">
        <v>2009.78955</v>
      </c>
      <c r="AW94" s="98">
        <v>1800.5577499999999</v>
      </c>
      <c r="AX94" s="98">
        <v>4160.0933999999997</v>
      </c>
      <c r="AY94" s="98">
        <v>2380.6057000000001</v>
      </c>
      <c r="AZ94" s="98">
        <v>932.40120000000002</v>
      </c>
      <c r="BA94" s="98">
        <v>3036.2013499999998</v>
      </c>
      <c r="BB94" s="76">
        <v>3303.2302199999999</v>
      </c>
      <c r="BC94" s="76">
        <v>1184.15445</v>
      </c>
      <c r="BD94" s="76">
        <v>523.30380000000002</v>
      </c>
      <c r="BE94" s="76">
        <v>2276.8330999999998</v>
      </c>
      <c r="BF94" s="76">
        <v>2009.78955</v>
      </c>
      <c r="BG94" s="76">
        <v>1800.5577499999999</v>
      </c>
      <c r="BH94" s="76">
        <v>3754.3334</v>
      </c>
      <c r="BI94" s="76">
        <v>2322.9421000000002</v>
      </c>
      <c r="BJ94" s="76">
        <v>909.81219999999996</v>
      </c>
      <c r="BK94" s="76">
        <v>3005.2201</v>
      </c>
      <c r="BL94" s="76">
        <v>20151.065419999999</v>
      </c>
      <c r="BM94" s="76">
        <v>18001.037939999998</v>
      </c>
      <c r="BN94" s="76">
        <v>16732.901549999999</v>
      </c>
      <c r="BO94" s="76">
        <v>18170.271250000002</v>
      </c>
      <c r="BP94" s="76">
        <v>17555.590049999999</v>
      </c>
      <c r="BQ94" s="76">
        <v>17251.57703</v>
      </c>
      <c r="BR94" s="76">
        <v>19691.292000000001</v>
      </c>
      <c r="BS94" s="76">
        <v>18126.645659999998</v>
      </c>
      <c r="BT94" s="76">
        <v>15638.64394</v>
      </c>
      <c r="BU94" s="76">
        <v>17146.02504</v>
      </c>
      <c r="BV94" s="98">
        <v>6917.71414</v>
      </c>
      <c r="BW94" s="98">
        <v>6218.7509300000002</v>
      </c>
      <c r="BX94" s="98">
        <v>9566.7843799999991</v>
      </c>
      <c r="BY94" s="98">
        <v>8178.2561100000003</v>
      </c>
      <c r="BZ94" s="98">
        <v>9237.7373399999997</v>
      </c>
      <c r="CA94" s="98">
        <v>9400.1565800000008</v>
      </c>
      <c r="CB94" s="98">
        <v>9701.1754099999998</v>
      </c>
      <c r="CC94" s="98">
        <v>6069.47228</v>
      </c>
      <c r="CD94" s="98">
        <v>6349.9165999999996</v>
      </c>
      <c r="CE94" s="98">
        <v>5757.0893299999998</v>
      </c>
      <c r="CF94" s="76">
        <v>-668.88573000000201</v>
      </c>
      <c r="CG94" s="76">
        <v>-1188.92805</v>
      </c>
      <c r="CH94" s="76">
        <v>561.87622000000204</v>
      </c>
      <c r="CI94" s="76">
        <v>-698.93090999999902</v>
      </c>
      <c r="CJ94" s="76">
        <v>879.02643000000205</v>
      </c>
      <c r="CK94" s="76">
        <v>-1383.63519</v>
      </c>
      <c r="CL94" s="76">
        <v>153.95760000000001</v>
      </c>
      <c r="CM94" s="76">
        <v>-267.93109000000197</v>
      </c>
      <c r="CN94" s="76">
        <v>768.68800000000203</v>
      </c>
      <c r="CO94" s="76">
        <v>-281.20135000000101</v>
      </c>
      <c r="CP94" s="76">
        <v>-2730.4169299999999</v>
      </c>
      <c r="CQ94" s="76">
        <v>-3620.4712199999999</v>
      </c>
      <c r="CR94" s="76">
        <v>-2072.6010099999999</v>
      </c>
      <c r="CS94" s="76">
        <v>205.80806999999999</v>
      </c>
      <c r="CT94" s="76">
        <v>-21.970289999999999</v>
      </c>
      <c r="CU94" s="76">
        <v>647.01242999999999</v>
      </c>
      <c r="CV94" s="76">
        <v>643.25027</v>
      </c>
      <c r="CW94" s="76">
        <v>-2309.10637</v>
      </c>
      <c r="CX94" s="76">
        <v>-2866.9226899999999</v>
      </c>
      <c r="CY94" s="76">
        <v>-1556.9764</v>
      </c>
      <c r="CZ94" s="98">
        <v>3366</v>
      </c>
      <c r="DA94" s="98">
        <v>3390</v>
      </c>
      <c r="DB94" s="98">
        <v>3420</v>
      </c>
      <c r="DC94" s="98">
        <v>3363</v>
      </c>
      <c r="DD94" s="98">
        <v>3386</v>
      </c>
      <c r="DE94" s="98">
        <v>3396</v>
      </c>
      <c r="DF94" s="98">
        <v>3403</v>
      </c>
      <c r="DG94" s="98">
        <v>3427</v>
      </c>
      <c r="DH94" s="98">
        <v>3393</v>
      </c>
      <c r="DI94" s="98">
        <v>3300</v>
      </c>
      <c r="DJ94" s="76">
        <v>890.05429000000004</v>
      </c>
      <c r="DK94" s="76">
        <v>-1604.8280099999999</v>
      </c>
      <c r="DL94" s="76">
        <v>-2302.7702800000002</v>
      </c>
      <c r="DM94" s="76">
        <v>205.54971</v>
      </c>
      <c r="DN94" s="76">
        <v>-658.62271999999996</v>
      </c>
      <c r="DO94" s="76">
        <v>14.122159999999999</v>
      </c>
      <c r="DP94" s="76">
        <v>2977.8652900000002</v>
      </c>
      <c r="DQ94" s="76">
        <v>578.35941000000003</v>
      </c>
      <c r="DR94" s="76">
        <v>-1276.4512999999999</v>
      </c>
      <c r="DS94" s="76">
        <v>1764.0168000000001</v>
      </c>
      <c r="DT94" s="76">
        <v>1.06602</v>
      </c>
      <c r="DU94" s="76">
        <v>-4.7318699999999998</v>
      </c>
      <c r="DV94" s="76">
        <v>-14.92723</v>
      </c>
      <c r="DW94" s="76">
        <v>-10.978350000000001</v>
      </c>
      <c r="DX94" s="76">
        <v>-0.72272000000000003</v>
      </c>
      <c r="DY94" s="76">
        <v>12.81264</v>
      </c>
      <c r="DZ94" s="76">
        <v>19.248940000000001</v>
      </c>
      <c r="EA94" s="76">
        <v>-0.53893000000000002</v>
      </c>
      <c r="EB94" s="76">
        <v>6.02963</v>
      </c>
      <c r="EC94" s="76">
        <v>1.635E-2</v>
      </c>
      <c r="ED94" s="76">
        <v>2413.1759299999999</v>
      </c>
      <c r="EE94" s="76">
        <v>2788.9824600000002</v>
      </c>
      <c r="EF94" s="76">
        <v>2826.0740799999999</v>
      </c>
      <c r="EG94" s="76">
        <v>2071.2833900000001</v>
      </c>
      <c r="EH94" s="76">
        <v>2668.4122699999998</v>
      </c>
      <c r="EI94" s="76">
        <v>1786.43559</v>
      </c>
      <c r="EJ94" s="76">
        <v>776.46811000000002</v>
      </c>
      <c r="EK94" s="76">
        <v>1744.58269</v>
      </c>
      <c r="EL94" s="76">
        <v>2186.2635</v>
      </c>
      <c r="EM94" s="76">
        <v>1241.2032999999999</v>
      </c>
      <c r="EN94" s="98">
        <v>9648.1310699999995</v>
      </c>
      <c r="EO94" s="98">
        <v>9839.2221499999996</v>
      </c>
      <c r="EP94" s="98">
        <v>11639.385389999999</v>
      </c>
      <c r="EQ94" s="98">
        <v>7972.4480400000002</v>
      </c>
      <c r="ER94" s="98">
        <v>9259.7076300000008</v>
      </c>
      <c r="ES94" s="98">
        <v>8753.1441500000001</v>
      </c>
      <c r="ET94" s="98">
        <v>9057.9251399999994</v>
      </c>
      <c r="EU94" s="98">
        <v>8378.5786499999995</v>
      </c>
      <c r="EV94" s="98">
        <v>9216.8392899999999</v>
      </c>
      <c r="EW94" s="98">
        <v>7314.0657300000003</v>
      </c>
      <c r="EX94" s="98">
        <v>19080351</v>
      </c>
      <c r="EY94" s="98">
        <v>19429820</v>
      </c>
      <c r="EZ94" s="98">
        <v>18645424</v>
      </c>
      <c r="FA94" s="98">
        <v>17964722</v>
      </c>
      <c r="FB94" s="98">
        <v>18214213</v>
      </c>
      <c r="FC94" s="98">
        <v>17237455</v>
      </c>
      <c r="FD94" s="98">
        <v>16307667</v>
      </c>
      <c r="FE94" s="98">
        <v>17490623</v>
      </c>
      <c r="FF94" s="98">
        <v>16892506</v>
      </c>
      <c r="FG94" s="103">
        <v>15351027</v>
      </c>
      <c r="FH94" s="76">
        <v>180.65995000000001</v>
      </c>
      <c r="FI94" s="76">
        <v>176.0455</v>
      </c>
      <c r="FJ94" s="76">
        <v>390.24799999999999</v>
      </c>
      <c r="FK94" s="76">
        <v>0</v>
      </c>
      <c r="FL94" s="76">
        <v>0</v>
      </c>
      <c r="FM94" s="76">
        <v>0</v>
      </c>
      <c r="FN94" s="76">
        <v>405.76</v>
      </c>
      <c r="FO94" s="76">
        <v>57.663600000000002</v>
      </c>
      <c r="FP94" s="76">
        <v>22.588999999999999</v>
      </c>
      <c r="FQ94" s="77">
        <v>30.981249999999999</v>
      </c>
    </row>
    <row r="95" spans="1:173" x14ac:dyDescent="0.25">
      <c r="A95" s="96" t="s">
        <v>324</v>
      </c>
      <c r="B95" s="96">
        <v>5477</v>
      </c>
      <c r="C95" s="96"/>
      <c r="D95" s="76">
        <v>1091.7436299999999</v>
      </c>
      <c r="E95" s="76">
        <v>2075.1053700000002</v>
      </c>
      <c r="F95" s="76">
        <v>1183.2072700000001</v>
      </c>
      <c r="G95" s="76">
        <v>847.01967000000002</v>
      </c>
      <c r="H95" s="76">
        <v>867.87982999999997</v>
      </c>
      <c r="I95" s="76">
        <v>1631.9567099999999</v>
      </c>
      <c r="J95" s="76">
        <v>2139.80834</v>
      </c>
      <c r="K95" s="76">
        <v>1045.76145</v>
      </c>
      <c r="L95" s="76">
        <v>1259.77693</v>
      </c>
      <c r="M95" s="76">
        <v>1045.2821100000001</v>
      </c>
      <c r="N95" s="97">
        <v>20582.920249999999</v>
      </c>
      <c r="O95" s="97">
        <v>21415.172289999999</v>
      </c>
      <c r="P95" s="97">
        <v>20815.76384</v>
      </c>
      <c r="Q95" s="97">
        <v>17906.593150000001</v>
      </c>
      <c r="R95" s="97">
        <v>17891.43418</v>
      </c>
      <c r="S95" s="97">
        <v>17659.298790000001</v>
      </c>
      <c r="T95" s="97">
        <v>17955.327150000001</v>
      </c>
      <c r="U95" s="97">
        <v>16976.828379999999</v>
      </c>
      <c r="V95" s="97">
        <v>15954.90343</v>
      </c>
      <c r="W95" s="97">
        <v>15655.35583</v>
      </c>
      <c r="X95" s="98">
        <v>21915.792819999999</v>
      </c>
      <c r="Y95" s="98">
        <v>27120.286550000001</v>
      </c>
      <c r="Z95" s="98">
        <v>28997.18967</v>
      </c>
      <c r="AA95" s="98">
        <v>29967.61174</v>
      </c>
      <c r="AB95" s="98">
        <v>30622.227139999999</v>
      </c>
      <c r="AC95" s="98">
        <v>33249.054239999998</v>
      </c>
      <c r="AD95" s="98">
        <v>36349.21099</v>
      </c>
      <c r="AE95" s="98">
        <v>35921.104160000003</v>
      </c>
      <c r="AF95" s="98">
        <v>28528.447810000001</v>
      </c>
      <c r="AG95" s="98">
        <v>21247.517599999999</v>
      </c>
      <c r="AH95" s="97">
        <v>19485.752949999998</v>
      </c>
      <c r="AI95" s="97">
        <v>19325.21514</v>
      </c>
      <c r="AJ95" s="97">
        <v>19288.536059999999</v>
      </c>
      <c r="AK95" s="97">
        <v>17026.903149999998</v>
      </c>
      <c r="AL95" s="97">
        <v>17017.424180000002</v>
      </c>
      <c r="AM95" s="97">
        <v>16133.70514</v>
      </c>
      <c r="AN95" s="97">
        <v>16002.561250000001</v>
      </c>
      <c r="AO95" s="97">
        <v>16159.85038</v>
      </c>
      <c r="AP95" s="97">
        <v>14901.47818</v>
      </c>
      <c r="AQ95" s="97">
        <v>14757.07783</v>
      </c>
      <c r="AR95" s="98">
        <v>2455.1766899999998</v>
      </c>
      <c r="AS95" s="98">
        <v>2612.4575500000001</v>
      </c>
      <c r="AT95" s="98">
        <v>3705.6716000000001</v>
      </c>
      <c r="AU95" s="98">
        <v>2232.3623499999999</v>
      </c>
      <c r="AV95" s="98">
        <v>2730.4256999999998</v>
      </c>
      <c r="AW95" s="98">
        <v>1542.7130999999999</v>
      </c>
      <c r="AX95" s="98">
        <v>3772.5532499999999</v>
      </c>
      <c r="AY95" s="98">
        <v>7197.4065499999997</v>
      </c>
      <c r="AZ95" s="98">
        <v>10712.063899999999</v>
      </c>
      <c r="BA95" s="98">
        <v>7423.1545500000002</v>
      </c>
      <c r="BB95" s="76">
        <v>1847.2878700000001</v>
      </c>
      <c r="BC95" s="76">
        <v>2320.1241500000001</v>
      </c>
      <c r="BD95" s="76">
        <v>3115.69875</v>
      </c>
      <c r="BE95" s="76">
        <v>1715.7216000000001</v>
      </c>
      <c r="BF95" s="76">
        <v>2163.4142000000002</v>
      </c>
      <c r="BG95" s="76">
        <v>470.0838</v>
      </c>
      <c r="BH95" s="76">
        <v>3700.8116</v>
      </c>
      <c r="BI95" s="76">
        <v>5421.7816999999995</v>
      </c>
      <c r="BJ95" s="76">
        <v>9099.3024499999992</v>
      </c>
      <c r="BK95" s="76">
        <v>6506.1093000000001</v>
      </c>
      <c r="BL95" s="76">
        <v>21940.929639999998</v>
      </c>
      <c r="BM95" s="76">
        <v>21937.672689999999</v>
      </c>
      <c r="BN95" s="76">
        <v>22994.20766</v>
      </c>
      <c r="BO95" s="76">
        <v>19259.265500000001</v>
      </c>
      <c r="BP95" s="76">
        <v>19747.849880000002</v>
      </c>
      <c r="BQ95" s="76">
        <v>17676.418239999999</v>
      </c>
      <c r="BR95" s="76">
        <v>19775.1145</v>
      </c>
      <c r="BS95" s="76">
        <v>23357.25693</v>
      </c>
      <c r="BT95" s="76">
        <v>25613.542079999999</v>
      </c>
      <c r="BU95" s="76">
        <v>22180.232380000001</v>
      </c>
      <c r="BV95" s="98">
        <v>25523.402249999999</v>
      </c>
      <c r="BW95" s="98">
        <v>28717.425190000002</v>
      </c>
      <c r="BX95" s="98">
        <v>30734.419750000001</v>
      </c>
      <c r="BY95" s="98">
        <v>32014.287090000002</v>
      </c>
      <c r="BZ95" s="98">
        <v>32494.619920000001</v>
      </c>
      <c r="CA95" s="98">
        <v>34855.105439999999</v>
      </c>
      <c r="CB95" s="98">
        <v>37923.087330000002</v>
      </c>
      <c r="CC95" s="98">
        <v>37697.008629999997</v>
      </c>
      <c r="CD95" s="98">
        <v>31876.753400000001</v>
      </c>
      <c r="CE95" s="98">
        <v>23567.512790000001</v>
      </c>
      <c r="CF95" s="76">
        <v>-2992.4618</v>
      </c>
      <c r="CG95" s="76">
        <v>-1862.6251099999999</v>
      </c>
      <c r="CH95" s="76">
        <v>-159.94366000000099</v>
      </c>
      <c r="CI95" s="76">
        <v>-4709.88022</v>
      </c>
      <c r="CJ95" s="76">
        <v>-2733.1712699999998</v>
      </c>
      <c r="CK95" s="76">
        <v>-2587.8681099999999</v>
      </c>
      <c r="CL95" s="76">
        <v>-1108.6628700000001</v>
      </c>
      <c r="CM95" s="76">
        <v>27.3586599999981</v>
      </c>
      <c r="CN95" s="76">
        <v>-802.25688999999898</v>
      </c>
      <c r="CO95" s="76">
        <v>-1538.55125</v>
      </c>
      <c r="CP95" s="76">
        <v>14440.729429999999</v>
      </c>
      <c r="CQ95" s="76">
        <v>16682.770659999998</v>
      </c>
      <c r="CR95" s="76">
        <v>18314.928769999999</v>
      </c>
      <c r="CS95" s="76">
        <v>16930.30946</v>
      </c>
      <c r="CT95" s="76">
        <v>20804.158080000001</v>
      </c>
      <c r="CU95" s="76">
        <v>22234.885450000002</v>
      </c>
      <c r="CV95" s="76">
        <v>25878.26341</v>
      </c>
      <c r="CW95" s="76">
        <v>25153.528880000002</v>
      </c>
      <c r="CX95" s="76">
        <v>20519.919389999999</v>
      </c>
      <c r="CY95" s="76">
        <v>13267.47104</v>
      </c>
      <c r="CZ95" s="98">
        <v>4389</v>
      </c>
      <c r="DA95" s="98">
        <v>4326</v>
      </c>
      <c r="DB95" s="98">
        <v>4222</v>
      </c>
      <c r="DC95" s="98">
        <v>4045</v>
      </c>
      <c r="DD95" s="98">
        <v>3871</v>
      </c>
      <c r="DE95" s="98">
        <v>3808</v>
      </c>
      <c r="DF95" s="98">
        <v>3632</v>
      </c>
      <c r="DG95" s="98">
        <v>3642</v>
      </c>
      <c r="DH95" s="98">
        <v>3608</v>
      </c>
      <c r="DI95" s="98">
        <v>3521</v>
      </c>
      <c r="DJ95" s="76">
        <v>-2242.34123</v>
      </c>
      <c r="DK95" s="76">
        <v>-1632.45811</v>
      </c>
      <c r="DL95" s="76">
        <v>1428.5273099999999</v>
      </c>
      <c r="DM95" s="76">
        <v>-3873.8486200000002</v>
      </c>
      <c r="DN95" s="76">
        <v>-1443.7670700000001</v>
      </c>
      <c r="DO95" s="76">
        <v>-3643.3779599999998</v>
      </c>
      <c r="DP95" s="76">
        <v>639.38283000000001</v>
      </c>
      <c r="DQ95" s="76">
        <v>4632.1623600000003</v>
      </c>
      <c r="DR95" s="76">
        <v>7243.6203100000002</v>
      </c>
      <c r="DS95" s="76">
        <v>4069.2800499999998</v>
      </c>
      <c r="DT95" s="76">
        <v>-5.4233700000000002</v>
      </c>
      <c r="DU95" s="76">
        <v>-14.85163</v>
      </c>
      <c r="DV95" s="76">
        <v>-344.02073000000001</v>
      </c>
      <c r="DW95" s="76">
        <v>-32.67033</v>
      </c>
      <c r="DX95" s="76">
        <v>-6.1301699999999997</v>
      </c>
      <c r="DY95" s="76">
        <v>106.36271000000001</v>
      </c>
      <c r="DZ95" s="76">
        <v>187.04234</v>
      </c>
      <c r="EA95" s="76">
        <v>228.78344999999999</v>
      </c>
      <c r="EB95" s="76">
        <v>206.35193000000001</v>
      </c>
      <c r="EC95" s="76">
        <v>147.00411</v>
      </c>
      <c r="ED95" s="76">
        <v>4089.6291000000001</v>
      </c>
      <c r="EE95" s="76">
        <v>3952.5822600000001</v>
      </c>
      <c r="EF95" s="76">
        <v>1687.1714400000001</v>
      </c>
      <c r="EG95" s="76">
        <v>5589.5702199999996</v>
      </c>
      <c r="EH95" s="76">
        <v>3607.18127</v>
      </c>
      <c r="EI95" s="76">
        <v>4113.4617600000001</v>
      </c>
      <c r="EJ95" s="76">
        <v>3061.42877</v>
      </c>
      <c r="EK95" s="76">
        <v>789.61934000000099</v>
      </c>
      <c r="EL95" s="76">
        <v>1855.6821399999999</v>
      </c>
      <c r="EM95" s="76">
        <v>2436.8292499999998</v>
      </c>
      <c r="EN95" s="98">
        <v>11082.67282</v>
      </c>
      <c r="EO95" s="98">
        <v>12034.65453</v>
      </c>
      <c r="EP95" s="98">
        <v>12419.49098</v>
      </c>
      <c r="EQ95" s="98">
        <v>15083.977629999999</v>
      </c>
      <c r="ER95" s="98">
        <v>11690.46184</v>
      </c>
      <c r="ES95" s="98">
        <v>12620.21999</v>
      </c>
      <c r="ET95" s="98">
        <v>12044.823920000001</v>
      </c>
      <c r="EU95" s="98">
        <v>12543.47975</v>
      </c>
      <c r="EV95" s="98">
        <v>11356.83401</v>
      </c>
      <c r="EW95" s="98">
        <v>10300.04175</v>
      </c>
      <c r="EX95" s="98">
        <v>23575382</v>
      </c>
      <c r="EY95" s="98">
        <v>23277797</v>
      </c>
      <c r="EZ95" s="98">
        <v>20975708</v>
      </c>
      <c r="FA95" s="98">
        <v>22616473</v>
      </c>
      <c r="FB95" s="98">
        <v>20624605</v>
      </c>
      <c r="FC95" s="98">
        <v>20247167</v>
      </c>
      <c r="FD95" s="98">
        <v>19063990</v>
      </c>
      <c r="FE95" s="98">
        <v>16949470</v>
      </c>
      <c r="FF95" s="98">
        <v>16757160</v>
      </c>
      <c r="FG95" s="103">
        <v>17193907</v>
      </c>
      <c r="FH95" s="76">
        <v>607.88882000000001</v>
      </c>
      <c r="FI95" s="76">
        <v>292.33339999999998</v>
      </c>
      <c r="FJ95" s="76">
        <v>589.97284999999999</v>
      </c>
      <c r="FK95" s="76">
        <v>516.64075000000003</v>
      </c>
      <c r="FL95" s="76">
        <v>567.01149999999996</v>
      </c>
      <c r="FM95" s="76">
        <v>1072.6293000000001</v>
      </c>
      <c r="FN95" s="76">
        <v>71.741650000000007</v>
      </c>
      <c r="FO95" s="76">
        <v>1775.6248499999999</v>
      </c>
      <c r="FP95" s="76">
        <v>1612.76145</v>
      </c>
      <c r="FQ95" s="77">
        <v>917.04525000000001</v>
      </c>
    </row>
    <row r="96" spans="1:173" x14ac:dyDescent="0.25">
      <c r="A96" s="96" t="s">
        <v>323</v>
      </c>
      <c r="B96" s="96">
        <v>5713</v>
      </c>
      <c r="C96" s="96"/>
      <c r="D96" s="76">
        <v>-62.616100000000003</v>
      </c>
      <c r="E96" s="76">
        <v>39.428170000000001</v>
      </c>
      <c r="F96" s="76">
        <v>88.977729999999994</v>
      </c>
      <c r="G96" s="76">
        <v>136.92690999999999</v>
      </c>
      <c r="H96" s="76">
        <v>40.889470000000003</v>
      </c>
      <c r="I96" s="76">
        <v>-24.54278</v>
      </c>
      <c r="J96" s="76">
        <v>205.59868</v>
      </c>
      <c r="K96" s="76">
        <v>220.95977999999999</v>
      </c>
      <c r="L96" s="76">
        <v>-564.19263000000001</v>
      </c>
      <c r="M96" s="76">
        <v>149.24056999999999</v>
      </c>
      <c r="N96" s="97">
        <v>20997.4277</v>
      </c>
      <c r="O96" s="97">
        <v>22531.83035</v>
      </c>
      <c r="P96" s="97">
        <v>23005.296399999999</v>
      </c>
      <c r="Q96" s="97">
        <v>21624.64934</v>
      </c>
      <c r="R96" s="97">
        <v>19810.788049999999</v>
      </c>
      <c r="S96" s="97">
        <v>17648.29523</v>
      </c>
      <c r="T96" s="97">
        <v>16839.170320000001</v>
      </c>
      <c r="U96" s="97">
        <v>18049.65295</v>
      </c>
      <c r="V96" s="97">
        <v>21480.026129999998</v>
      </c>
      <c r="W96" s="97">
        <v>18666.74984</v>
      </c>
      <c r="X96" s="98">
        <v>2500</v>
      </c>
      <c r="Y96" s="98">
        <v>2500</v>
      </c>
      <c r="Z96" s="98">
        <v>4000</v>
      </c>
      <c r="AA96" s="98">
        <v>5000</v>
      </c>
      <c r="AB96" s="98">
        <v>5000</v>
      </c>
      <c r="AC96" s="98">
        <v>7000</v>
      </c>
      <c r="AD96" s="98">
        <v>5000</v>
      </c>
      <c r="AE96" s="98">
        <v>3500</v>
      </c>
      <c r="AF96" s="98">
        <v>1000</v>
      </c>
      <c r="AG96" s="98">
        <v>2000</v>
      </c>
      <c r="AH96" s="97">
        <v>20879.5782</v>
      </c>
      <c r="AI96" s="97">
        <v>22361.983950000002</v>
      </c>
      <c r="AJ96" s="97">
        <v>22824.4784</v>
      </c>
      <c r="AK96" s="97">
        <v>21389.10914</v>
      </c>
      <c r="AL96" s="97">
        <v>19659.53615</v>
      </c>
      <c r="AM96" s="97">
        <v>17496.004229999999</v>
      </c>
      <c r="AN96" s="97">
        <v>16567.746719999999</v>
      </c>
      <c r="AO96" s="97">
        <v>17694.01338</v>
      </c>
      <c r="AP96" s="97">
        <v>21229.558270000001</v>
      </c>
      <c r="AQ96" s="97">
        <v>18483.007160000001</v>
      </c>
      <c r="AR96" s="98">
        <v>179.84950000000001</v>
      </c>
      <c r="AS96" s="98">
        <v>315.35764999999998</v>
      </c>
      <c r="AT96" s="98">
        <v>241.41900000000001</v>
      </c>
      <c r="AU96" s="98">
        <v>215.6688</v>
      </c>
      <c r="AV96" s="98">
        <v>345.59809999999999</v>
      </c>
      <c r="AW96" s="98">
        <v>1538.6921500000001</v>
      </c>
      <c r="AX96" s="98">
        <v>2696.9958999999999</v>
      </c>
      <c r="AY96" s="98">
        <v>2321.6885200000002</v>
      </c>
      <c r="AZ96" s="98">
        <v>2449.7806599999999</v>
      </c>
      <c r="BA96" s="98">
        <v>1540.61358</v>
      </c>
      <c r="BB96" s="76">
        <v>179.8485</v>
      </c>
      <c r="BC96" s="76">
        <v>252.34540000000001</v>
      </c>
      <c r="BD96" s="76">
        <v>-936.58100000000002</v>
      </c>
      <c r="BE96" s="76">
        <v>215.6688</v>
      </c>
      <c r="BF96" s="76">
        <v>40.609850000000002</v>
      </c>
      <c r="BG96" s="76">
        <v>1009.03115</v>
      </c>
      <c r="BH96" s="76">
        <v>2596.9958999999999</v>
      </c>
      <c r="BI96" s="76">
        <v>2321.6885200000002</v>
      </c>
      <c r="BJ96" s="76">
        <v>2449.7806599999999</v>
      </c>
      <c r="BK96" s="76">
        <v>1540.61358</v>
      </c>
      <c r="BL96" s="76">
        <v>21059.4277</v>
      </c>
      <c r="BM96" s="76">
        <v>22677.3416</v>
      </c>
      <c r="BN96" s="76">
        <v>23065.897400000002</v>
      </c>
      <c r="BO96" s="76">
        <v>21604.77794</v>
      </c>
      <c r="BP96" s="76">
        <v>20005.134249999999</v>
      </c>
      <c r="BQ96" s="76">
        <v>19034.696380000001</v>
      </c>
      <c r="BR96" s="76">
        <v>19264.742620000001</v>
      </c>
      <c r="BS96" s="76">
        <v>20015.7019</v>
      </c>
      <c r="BT96" s="76">
        <v>23679.338930000002</v>
      </c>
      <c r="BU96" s="76">
        <v>20023.620739999998</v>
      </c>
      <c r="BV96" s="98">
        <v>5337.7318299999997</v>
      </c>
      <c r="BW96" s="98">
        <v>5181.8117499999998</v>
      </c>
      <c r="BX96" s="98">
        <v>7858.9242000000004</v>
      </c>
      <c r="BY96" s="98">
        <v>8759.8471800000007</v>
      </c>
      <c r="BZ96" s="98">
        <v>8181.69013</v>
      </c>
      <c r="CA96" s="98">
        <v>8693.0587200000009</v>
      </c>
      <c r="CB96" s="98">
        <v>7383.2174800000003</v>
      </c>
      <c r="CC96" s="98">
        <v>4702.7496499999997</v>
      </c>
      <c r="CD96" s="98">
        <v>7022.0642500000004</v>
      </c>
      <c r="CE96" s="98">
        <v>5274.6492500000004</v>
      </c>
      <c r="CF96" s="76">
        <v>-1218.06701</v>
      </c>
      <c r="CG96" s="76">
        <v>-1858.24674</v>
      </c>
      <c r="CH96" s="76">
        <v>277.35101999999802</v>
      </c>
      <c r="CI96" s="76">
        <v>-386.63218999999998</v>
      </c>
      <c r="CJ96" s="76">
        <v>548.87216999999896</v>
      </c>
      <c r="CK96" s="76">
        <v>347.361570000001</v>
      </c>
      <c r="CL96" s="76">
        <v>-106.30919</v>
      </c>
      <c r="CM96" s="76">
        <v>-545.37697000000105</v>
      </c>
      <c r="CN96" s="76">
        <v>-2476.3975700000001</v>
      </c>
      <c r="CO96" s="76">
        <v>-1542.13328</v>
      </c>
      <c r="CP96" s="76">
        <v>-9984.1161200000006</v>
      </c>
      <c r="CQ96" s="76">
        <v>-8828.0481099999997</v>
      </c>
      <c r="CR96" s="76">
        <v>-7052.3003699999999</v>
      </c>
      <c r="CS96" s="76">
        <v>-6212.2523899999997</v>
      </c>
      <c r="CT96" s="76">
        <v>-6020.7143999999998</v>
      </c>
      <c r="CU96" s="76">
        <v>-6458.94452</v>
      </c>
      <c r="CV96" s="76">
        <v>-7663.0462399999997</v>
      </c>
      <c r="CW96" s="76">
        <v>-9882.3093499999995</v>
      </c>
      <c r="CX96" s="76">
        <v>-11302.981330000001</v>
      </c>
      <c r="CY96" s="76">
        <v>-11025.896559999999</v>
      </c>
      <c r="CZ96" s="98">
        <v>2357</v>
      </c>
      <c r="DA96" s="98">
        <v>2373</v>
      </c>
      <c r="DB96" s="98">
        <v>2340</v>
      </c>
      <c r="DC96" s="98">
        <v>2286</v>
      </c>
      <c r="DD96" s="98">
        <v>2193</v>
      </c>
      <c r="DE96" s="98">
        <v>2177</v>
      </c>
      <c r="DF96" s="98">
        <v>2059</v>
      </c>
      <c r="DG96" s="98">
        <v>2044</v>
      </c>
      <c r="DH96" s="98">
        <v>2048</v>
      </c>
      <c r="DI96" s="98">
        <v>2043</v>
      </c>
      <c r="DJ96" s="76">
        <v>-1156.06801</v>
      </c>
      <c r="DK96" s="76">
        <v>-1775.74774</v>
      </c>
      <c r="DL96" s="76">
        <v>-840.04798000000005</v>
      </c>
      <c r="DM96" s="76">
        <v>-406.50358999999997</v>
      </c>
      <c r="DN96" s="76">
        <v>438.23012</v>
      </c>
      <c r="DO96" s="76">
        <v>1204.1017199999999</v>
      </c>
      <c r="DP96" s="76">
        <v>2219.2631099999999</v>
      </c>
      <c r="DQ96" s="76">
        <v>1420.6719800000001</v>
      </c>
      <c r="DR96" s="76">
        <v>-277.08476999999999</v>
      </c>
      <c r="DS96" s="76">
        <v>-185.26238000000001</v>
      </c>
      <c r="DT96" s="76">
        <v>-180.46610000000001</v>
      </c>
      <c r="DU96" s="76">
        <v>-130.41783000000001</v>
      </c>
      <c r="DV96" s="76">
        <v>-91.840270000000004</v>
      </c>
      <c r="DW96" s="76">
        <v>-98.61309</v>
      </c>
      <c r="DX96" s="76">
        <v>-110.36253000000001</v>
      </c>
      <c r="DY96" s="76">
        <v>-176.83377999999999</v>
      </c>
      <c r="DZ96" s="76">
        <v>-65.825320000000005</v>
      </c>
      <c r="EA96" s="76">
        <v>-134.68021999999999</v>
      </c>
      <c r="EB96" s="76">
        <v>-814.66062999999997</v>
      </c>
      <c r="EC96" s="76">
        <v>-34.502429999999997</v>
      </c>
      <c r="ED96" s="76">
        <v>1335.91651</v>
      </c>
      <c r="EE96" s="76">
        <v>2028.0931399999999</v>
      </c>
      <c r="EF96" s="76">
        <v>-96.533019999998899</v>
      </c>
      <c r="EG96" s="76">
        <v>622.17238999999995</v>
      </c>
      <c r="EH96" s="76">
        <v>-397.62026999999898</v>
      </c>
      <c r="EI96" s="76">
        <v>-195.07057</v>
      </c>
      <c r="EJ96" s="76">
        <v>377.73279000000201</v>
      </c>
      <c r="EK96" s="76">
        <v>901.01654000000099</v>
      </c>
      <c r="EL96" s="76">
        <v>2726.8654299999998</v>
      </c>
      <c r="EM96" s="76">
        <v>1725.8759600000001</v>
      </c>
      <c r="EN96" s="98">
        <v>15321.847949999999</v>
      </c>
      <c r="EO96" s="98">
        <v>14009.85986</v>
      </c>
      <c r="EP96" s="98">
        <v>14911.22457</v>
      </c>
      <c r="EQ96" s="98">
        <v>14972.09957</v>
      </c>
      <c r="ER96" s="98">
        <v>14202.40453</v>
      </c>
      <c r="ES96" s="98">
        <v>15152.00324</v>
      </c>
      <c r="ET96" s="98">
        <v>15046.263720000001</v>
      </c>
      <c r="EU96" s="98">
        <v>14585.058999999999</v>
      </c>
      <c r="EV96" s="98">
        <v>18325.045580000002</v>
      </c>
      <c r="EW96" s="98">
        <v>16300.54581</v>
      </c>
      <c r="EX96" s="98">
        <v>22215495</v>
      </c>
      <c r="EY96" s="98">
        <v>24390077</v>
      </c>
      <c r="EZ96" s="98">
        <v>22727945</v>
      </c>
      <c r="FA96" s="98">
        <v>22011282</v>
      </c>
      <c r="FB96" s="98">
        <v>19261916</v>
      </c>
      <c r="FC96" s="98">
        <v>17300934</v>
      </c>
      <c r="FD96" s="98">
        <v>16945480</v>
      </c>
      <c r="FE96" s="98">
        <v>18595030</v>
      </c>
      <c r="FF96" s="98">
        <v>23956424</v>
      </c>
      <c r="FG96" s="103">
        <v>20208883</v>
      </c>
      <c r="FH96" s="76">
        <v>1E-3</v>
      </c>
      <c r="FI96" s="76">
        <v>63.012250000000002</v>
      </c>
      <c r="FJ96" s="76">
        <v>1178</v>
      </c>
      <c r="FK96" s="76">
        <v>0</v>
      </c>
      <c r="FL96" s="76">
        <v>304.98824999999999</v>
      </c>
      <c r="FM96" s="76">
        <v>529.66099999999994</v>
      </c>
      <c r="FN96" s="76">
        <v>100</v>
      </c>
      <c r="FO96" s="76">
        <v>0</v>
      </c>
      <c r="FP96" s="76">
        <v>0</v>
      </c>
      <c r="FQ96" s="77">
        <v>0</v>
      </c>
    </row>
    <row r="97" spans="1:173" x14ac:dyDescent="0.25">
      <c r="A97" s="96" t="s">
        <v>322</v>
      </c>
      <c r="B97" s="96">
        <v>5714</v>
      </c>
      <c r="C97" s="96"/>
      <c r="D97" s="76">
        <v>100.18797000000001</v>
      </c>
      <c r="E97" s="76">
        <v>167.30376999999999</v>
      </c>
      <c r="F97" s="76">
        <v>195.76462000000001</v>
      </c>
      <c r="G97" s="76">
        <v>237.28183000000001</v>
      </c>
      <c r="H97" s="76">
        <v>248.7046</v>
      </c>
      <c r="I97" s="76">
        <v>282.52620999999999</v>
      </c>
      <c r="J97" s="76">
        <v>291.94193999999999</v>
      </c>
      <c r="K97" s="76">
        <v>318.57751000000002</v>
      </c>
      <c r="L97" s="76">
        <v>281.00058999999999</v>
      </c>
      <c r="M97" s="76">
        <v>240.53966</v>
      </c>
      <c r="N97" s="97">
        <v>5876.8782499999998</v>
      </c>
      <c r="O97" s="97">
        <v>5906.2358999999997</v>
      </c>
      <c r="P97" s="97">
        <v>6459.6268799999998</v>
      </c>
      <c r="Q97" s="97">
        <v>7199.8017600000003</v>
      </c>
      <c r="R97" s="97">
        <v>6999.63717</v>
      </c>
      <c r="S97" s="97">
        <v>7182.7633400000004</v>
      </c>
      <c r="T97" s="97">
        <v>7023.7882300000001</v>
      </c>
      <c r="U97" s="97">
        <v>6788.1111300000002</v>
      </c>
      <c r="V97" s="97">
        <v>7464.5708999999997</v>
      </c>
      <c r="W97" s="97">
        <v>6573.8769499999999</v>
      </c>
      <c r="X97" s="98">
        <v>10710.6</v>
      </c>
      <c r="Y97" s="98">
        <v>11105</v>
      </c>
      <c r="Z97" s="98">
        <v>11500</v>
      </c>
      <c r="AA97" s="98">
        <v>8300</v>
      </c>
      <c r="AB97" s="98">
        <v>7700</v>
      </c>
      <c r="AC97" s="98">
        <v>7145</v>
      </c>
      <c r="AD97" s="98">
        <v>6955</v>
      </c>
      <c r="AE97" s="98">
        <v>7390</v>
      </c>
      <c r="AF97" s="98">
        <v>7800</v>
      </c>
      <c r="AG97" s="98">
        <v>8160</v>
      </c>
      <c r="AH97" s="97">
        <v>5773.0782499999996</v>
      </c>
      <c r="AI97" s="97">
        <v>5714.5459000000001</v>
      </c>
      <c r="AJ97" s="97">
        <v>6241.4878799999997</v>
      </c>
      <c r="AK97" s="97">
        <v>6960.66176</v>
      </c>
      <c r="AL97" s="97">
        <v>6764.2019700000001</v>
      </c>
      <c r="AM97" s="97">
        <v>6976.3133399999997</v>
      </c>
      <c r="AN97" s="97">
        <v>6817.3382300000003</v>
      </c>
      <c r="AO97" s="97">
        <v>6553.5601299999998</v>
      </c>
      <c r="AP97" s="97">
        <v>7305.2209000000003</v>
      </c>
      <c r="AQ97" s="97">
        <v>6455.8269499999997</v>
      </c>
      <c r="AR97" s="98">
        <v>35.543799999999997</v>
      </c>
      <c r="AS97" s="98">
        <v>74.08</v>
      </c>
      <c r="AT97" s="98">
        <v>1.4054899999999999</v>
      </c>
      <c r="AU97" s="98">
        <v>0</v>
      </c>
      <c r="AV97" s="98">
        <v>196.2312</v>
      </c>
      <c r="AW97" s="98">
        <v>11.366</v>
      </c>
      <c r="AX97" s="98">
        <v>254.76015000000001</v>
      </c>
      <c r="AY97" s="98">
        <v>903.25530000000003</v>
      </c>
      <c r="AZ97" s="98">
        <v>678.29016999999999</v>
      </c>
      <c r="BA97" s="98">
        <v>475.41334999999998</v>
      </c>
      <c r="BB97" s="76">
        <v>35.543799999999997</v>
      </c>
      <c r="BC97" s="76">
        <v>74.08</v>
      </c>
      <c r="BD97" s="76">
        <v>1.4054899999999999</v>
      </c>
      <c r="BE97" s="76">
        <v>0</v>
      </c>
      <c r="BF97" s="76">
        <v>194.53120000000001</v>
      </c>
      <c r="BG97" s="76">
        <v>9.2792999999999992</v>
      </c>
      <c r="BH97" s="76">
        <v>253.64015000000001</v>
      </c>
      <c r="BI97" s="76">
        <v>793.15661</v>
      </c>
      <c r="BJ97" s="76">
        <v>446.81017000000003</v>
      </c>
      <c r="BK97" s="76">
        <v>471.20335</v>
      </c>
      <c r="BL97" s="76">
        <v>5808.6220499999999</v>
      </c>
      <c r="BM97" s="76">
        <v>5788.6259</v>
      </c>
      <c r="BN97" s="76">
        <v>6242.8933699999998</v>
      </c>
      <c r="BO97" s="76">
        <v>6960.66176</v>
      </c>
      <c r="BP97" s="76">
        <v>6960.4331700000002</v>
      </c>
      <c r="BQ97" s="76">
        <v>6987.6793399999997</v>
      </c>
      <c r="BR97" s="76">
        <v>7072.0983800000004</v>
      </c>
      <c r="BS97" s="76">
        <v>7456.8154299999997</v>
      </c>
      <c r="BT97" s="76">
        <v>7983.5110699999996</v>
      </c>
      <c r="BU97" s="76">
        <v>6931.2403000000004</v>
      </c>
      <c r="BV97" s="98">
        <v>11206.416859999999</v>
      </c>
      <c r="BW97" s="98">
        <v>11356.32395</v>
      </c>
      <c r="BX97" s="98">
        <v>11669.56689</v>
      </c>
      <c r="BY97" s="98">
        <v>8459.0982499999991</v>
      </c>
      <c r="BZ97" s="98">
        <v>7850.0596599999999</v>
      </c>
      <c r="CA97" s="98">
        <v>7361.4035299999996</v>
      </c>
      <c r="CB97" s="98">
        <v>7279.9833900000003</v>
      </c>
      <c r="CC97" s="98">
        <v>7582.7169000000004</v>
      </c>
      <c r="CD97" s="98">
        <v>8077.4665999999997</v>
      </c>
      <c r="CE97" s="98">
        <v>8448.5162299999993</v>
      </c>
      <c r="CF97" s="76">
        <v>-486.21631000000002</v>
      </c>
      <c r="CG97" s="76">
        <v>-1009.04855</v>
      </c>
      <c r="CH97" s="76">
        <v>-115.01309000000001</v>
      </c>
      <c r="CI97" s="76">
        <v>216.19193000000001</v>
      </c>
      <c r="CJ97" s="76">
        <v>0.77146999999968102</v>
      </c>
      <c r="CK97" s="76">
        <v>70.484229999999997</v>
      </c>
      <c r="CL97" s="76">
        <v>-230.24623999999901</v>
      </c>
      <c r="CM97" s="76">
        <v>-846.59983</v>
      </c>
      <c r="CN97" s="76">
        <v>265.7226</v>
      </c>
      <c r="CO97" s="76">
        <v>-385.48887000000002</v>
      </c>
      <c r="CP97" s="76">
        <v>-3485.42191</v>
      </c>
      <c r="CQ97" s="76">
        <v>-2930.9494</v>
      </c>
      <c r="CR97" s="76">
        <v>-1804.2908500000001</v>
      </c>
      <c r="CS97" s="76">
        <v>-1472.5442499999999</v>
      </c>
      <c r="CT97" s="76">
        <v>-1449.59618</v>
      </c>
      <c r="CU97" s="76">
        <v>-1409.4636499999999</v>
      </c>
      <c r="CV97" s="76">
        <v>-1282.77718</v>
      </c>
      <c r="CW97" s="76">
        <v>-1099.72109</v>
      </c>
      <c r="CX97" s="76">
        <v>-811.72686999999996</v>
      </c>
      <c r="CY97" s="76">
        <v>-1364.9096400000001</v>
      </c>
      <c r="CZ97" s="98">
        <v>1233</v>
      </c>
      <c r="DA97" s="98">
        <v>1228</v>
      </c>
      <c r="DB97" s="98">
        <v>1174</v>
      </c>
      <c r="DC97" s="98">
        <v>1169</v>
      </c>
      <c r="DD97" s="98">
        <v>1175</v>
      </c>
      <c r="DE97" s="98">
        <v>1161</v>
      </c>
      <c r="DF97" s="98">
        <v>1172</v>
      </c>
      <c r="DG97" s="98">
        <v>1141</v>
      </c>
      <c r="DH97" s="98">
        <v>1114</v>
      </c>
      <c r="DI97" s="98">
        <v>1079</v>
      </c>
      <c r="DJ97" s="76">
        <v>-554.47251000000006</v>
      </c>
      <c r="DK97" s="76">
        <v>-1126.6585500000001</v>
      </c>
      <c r="DL97" s="76">
        <v>-331.7466</v>
      </c>
      <c r="DM97" s="76">
        <v>-22.948070000000001</v>
      </c>
      <c r="DN97" s="76">
        <v>-40.132530000000003</v>
      </c>
      <c r="DO97" s="76">
        <v>-126.68647</v>
      </c>
      <c r="DP97" s="76">
        <v>-183.05609000000001</v>
      </c>
      <c r="DQ97" s="76">
        <v>-287.99421999999998</v>
      </c>
      <c r="DR97" s="76">
        <v>553.18277</v>
      </c>
      <c r="DS97" s="76">
        <v>-32.335520000000002</v>
      </c>
      <c r="DT97" s="76">
        <v>-3.6120299999999999</v>
      </c>
      <c r="DU97" s="76">
        <v>-24.386230000000001</v>
      </c>
      <c r="DV97" s="76">
        <v>-22.374379999999999</v>
      </c>
      <c r="DW97" s="76">
        <v>-1.8581700000000001</v>
      </c>
      <c r="DX97" s="76">
        <v>13.269600000000001</v>
      </c>
      <c r="DY97" s="76">
        <v>76.076210000000003</v>
      </c>
      <c r="DZ97" s="76">
        <v>85.49194</v>
      </c>
      <c r="EA97" s="76">
        <v>84.026510000000002</v>
      </c>
      <c r="EB97" s="76">
        <v>121.65058999999999</v>
      </c>
      <c r="EC97" s="76">
        <v>122.48966</v>
      </c>
      <c r="ED97" s="76">
        <v>590.01630999999998</v>
      </c>
      <c r="EE97" s="76">
        <v>1200.73855</v>
      </c>
      <c r="EF97" s="76">
        <v>333.15208999999999</v>
      </c>
      <c r="EG97" s="76">
        <v>22.948070000000399</v>
      </c>
      <c r="EH97" s="76">
        <v>234.66372999999999</v>
      </c>
      <c r="EI97" s="76">
        <v>135.96577000000099</v>
      </c>
      <c r="EJ97" s="76">
        <v>436.69623999999902</v>
      </c>
      <c r="EK97" s="76">
        <v>1081.15083</v>
      </c>
      <c r="EL97" s="76">
        <v>-106.372600000001</v>
      </c>
      <c r="EM97" s="76">
        <v>503.53886999999997</v>
      </c>
      <c r="EN97" s="98">
        <v>14691.83877</v>
      </c>
      <c r="EO97" s="98">
        <v>14287.273349999999</v>
      </c>
      <c r="EP97" s="98">
        <v>13473.857739999999</v>
      </c>
      <c r="EQ97" s="98">
        <v>9931.6424999999999</v>
      </c>
      <c r="ER97" s="98">
        <v>9299.6558399999994</v>
      </c>
      <c r="ES97" s="98">
        <v>8770.8671799999993</v>
      </c>
      <c r="ET97" s="98">
        <v>8562.7605700000004</v>
      </c>
      <c r="EU97" s="98">
        <v>8682.4379900000004</v>
      </c>
      <c r="EV97" s="98">
        <v>8889.1934700000002</v>
      </c>
      <c r="EW97" s="98">
        <v>9813.4258699999991</v>
      </c>
      <c r="EX97" s="98">
        <v>6363095</v>
      </c>
      <c r="EY97" s="98">
        <v>6915284</v>
      </c>
      <c r="EZ97" s="98">
        <v>6574640</v>
      </c>
      <c r="FA97" s="98">
        <v>6983610</v>
      </c>
      <c r="FB97" s="98">
        <v>6998866</v>
      </c>
      <c r="FC97" s="98">
        <v>7112279</v>
      </c>
      <c r="FD97" s="98">
        <v>7254034</v>
      </c>
      <c r="FE97" s="98">
        <v>7634711</v>
      </c>
      <c r="FF97" s="98">
        <v>7198848</v>
      </c>
      <c r="FG97" s="103">
        <v>6959366</v>
      </c>
      <c r="FH97" s="76">
        <v>0</v>
      </c>
      <c r="FI97" s="76">
        <v>0</v>
      </c>
      <c r="FJ97" s="76">
        <v>0</v>
      </c>
      <c r="FK97" s="76">
        <v>0</v>
      </c>
      <c r="FL97" s="76">
        <v>1.7</v>
      </c>
      <c r="FM97" s="76">
        <v>2.0867</v>
      </c>
      <c r="FN97" s="76">
        <v>1.1200000000000001</v>
      </c>
      <c r="FO97" s="76">
        <v>110.09869</v>
      </c>
      <c r="FP97" s="76">
        <v>231.48</v>
      </c>
      <c r="FQ97" s="77">
        <v>4.21</v>
      </c>
    </row>
    <row r="98" spans="1:173" x14ac:dyDescent="0.25">
      <c r="A98" s="96" t="s">
        <v>321</v>
      </c>
      <c r="B98" s="96">
        <v>5583</v>
      </c>
      <c r="C98" s="96"/>
      <c r="D98" s="76">
        <v>-365.38256999999999</v>
      </c>
      <c r="E98" s="76">
        <v>-722.80267000000003</v>
      </c>
      <c r="F98" s="76">
        <v>-715.24098000000004</v>
      </c>
      <c r="G98" s="76">
        <v>-937.99617999999998</v>
      </c>
      <c r="H98" s="76">
        <v>-948.10918000000004</v>
      </c>
      <c r="I98" s="76">
        <v>-831.67508999999995</v>
      </c>
      <c r="J98" s="76">
        <v>-1166.28431</v>
      </c>
      <c r="K98" s="76">
        <v>735.65587000000005</v>
      </c>
      <c r="L98" s="76">
        <v>778.74309000000005</v>
      </c>
      <c r="M98" s="76">
        <v>929.36234999999999</v>
      </c>
      <c r="N98" s="97">
        <v>45073.369310000002</v>
      </c>
      <c r="O98" s="97">
        <v>43892.007810000003</v>
      </c>
      <c r="P98" s="97">
        <v>43532.610930000003</v>
      </c>
      <c r="Q98" s="97">
        <v>42329.338759999999</v>
      </c>
      <c r="R98" s="97">
        <v>42325.110569999997</v>
      </c>
      <c r="S98" s="97">
        <v>40319.89026</v>
      </c>
      <c r="T98" s="97">
        <v>38279.275320000001</v>
      </c>
      <c r="U98" s="97">
        <v>42240.626490000002</v>
      </c>
      <c r="V98" s="97">
        <v>35924.397349999999</v>
      </c>
      <c r="W98" s="97">
        <v>36194.041749999997</v>
      </c>
      <c r="X98" s="98">
        <v>15329.51455</v>
      </c>
      <c r="Y98" s="98">
        <v>15369.504150000001</v>
      </c>
      <c r="Z98" s="98">
        <v>15409.49375</v>
      </c>
      <c r="AA98" s="98">
        <v>15449.483399999999</v>
      </c>
      <c r="AB98" s="98">
        <v>15489.473050000001</v>
      </c>
      <c r="AC98" s="98">
        <v>15529.4627</v>
      </c>
      <c r="AD98" s="98">
        <v>12169.45235</v>
      </c>
      <c r="AE98" s="98">
        <v>7209.442</v>
      </c>
      <c r="AF98" s="98">
        <v>7249.4316500000004</v>
      </c>
      <c r="AG98" s="98">
        <v>7289.4213499999996</v>
      </c>
      <c r="AH98" s="97">
        <v>43432.395210000002</v>
      </c>
      <c r="AI98" s="97">
        <v>42168.887360000001</v>
      </c>
      <c r="AJ98" s="97">
        <v>41645.380380000002</v>
      </c>
      <c r="AK98" s="97">
        <v>40457.239609999997</v>
      </c>
      <c r="AL98" s="97">
        <v>40559.416270000002</v>
      </c>
      <c r="AM98" s="97">
        <v>38531.411410000001</v>
      </c>
      <c r="AN98" s="97">
        <v>36848.790849999998</v>
      </c>
      <c r="AO98" s="97">
        <v>40537.153030000001</v>
      </c>
      <c r="AP98" s="97">
        <v>34803.6538</v>
      </c>
      <c r="AQ98" s="97">
        <v>34908.880349999999</v>
      </c>
      <c r="AR98" s="98">
        <v>7709.0252499999997</v>
      </c>
      <c r="AS98" s="98">
        <v>7404.64635</v>
      </c>
      <c r="AT98" s="98">
        <v>9688.3462999999992</v>
      </c>
      <c r="AU98" s="98">
        <v>9089.7546000000002</v>
      </c>
      <c r="AV98" s="98">
        <v>5533.8552</v>
      </c>
      <c r="AW98" s="98">
        <v>3506.6728499999999</v>
      </c>
      <c r="AX98" s="98">
        <v>7180.2935500000003</v>
      </c>
      <c r="AY98" s="98">
        <v>7738.5087000000003</v>
      </c>
      <c r="AZ98" s="98">
        <v>5995.01296</v>
      </c>
      <c r="BA98" s="98">
        <v>1723.4478999999999</v>
      </c>
      <c r="BB98" s="76">
        <v>6645.99755</v>
      </c>
      <c r="BC98" s="76">
        <v>6177.4952400000002</v>
      </c>
      <c r="BD98" s="76">
        <v>9465.3464999999997</v>
      </c>
      <c r="BE98" s="76">
        <v>8646.2865500000007</v>
      </c>
      <c r="BF98" s="76">
        <v>5298.5330999999996</v>
      </c>
      <c r="BG98" s="76">
        <v>3266.145</v>
      </c>
      <c r="BH98" s="76">
        <v>5561.0323500000004</v>
      </c>
      <c r="BI98" s="76">
        <v>7056.7800500000003</v>
      </c>
      <c r="BJ98" s="76">
        <v>5587.3751599999996</v>
      </c>
      <c r="BK98" s="76">
        <v>1497.0298</v>
      </c>
      <c r="BL98" s="76">
        <v>51141.420460000001</v>
      </c>
      <c r="BM98" s="76">
        <v>49573.533710000003</v>
      </c>
      <c r="BN98" s="76">
        <v>51333.72668</v>
      </c>
      <c r="BO98" s="76">
        <v>49546.994209999997</v>
      </c>
      <c r="BP98" s="76">
        <v>46093.27147</v>
      </c>
      <c r="BQ98" s="76">
        <v>42038.084260000003</v>
      </c>
      <c r="BR98" s="76">
        <v>44029.0844</v>
      </c>
      <c r="BS98" s="76">
        <v>48275.66173</v>
      </c>
      <c r="BT98" s="76">
        <v>40798.66676</v>
      </c>
      <c r="BU98" s="76">
        <v>36632.328249999999</v>
      </c>
      <c r="BV98" s="98">
        <v>22395.960419999999</v>
      </c>
      <c r="BW98" s="98">
        <v>22198.440620000001</v>
      </c>
      <c r="BX98" s="98">
        <v>21140.632580000001</v>
      </c>
      <c r="BY98" s="98">
        <v>22484.029200000001</v>
      </c>
      <c r="BZ98" s="98">
        <v>23682.7379</v>
      </c>
      <c r="CA98" s="98">
        <v>20672.245139999999</v>
      </c>
      <c r="CB98" s="98">
        <v>20081.82849</v>
      </c>
      <c r="CC98" s="98">
        <v>16224.656070000001</v>
      </c>
      <c r="CD98" s="98">
        <v>20782.7029</v>
      </c>
      <c r="CE98" s="98">
        <v>15180.75434</v>
      </c>
      <c r="CF98" s="76">
        <v>-15270.56876</v>
      </c>
      <c r="CG98" s="76">
        <v>-8106.7903500000002</v>
      </c>
      <c r="CH98" s="76">
        <v>-4059.9008800000001</v>
      </c>
      <c r="CI98" s="76">
        <v>-1440.35771</v>
      </c>
      <c r="CJ98" s="76">
        <v>-5372.2395500000102</v>
      </c>
      <c r="CK98" s="76">
        <v>-5575.0690000000004</v>
      </c>
      <c r="CL98" s="76">
        <v>-3019.4910599999998</v>
      </c>
      <c r="CM98" s="76">
        <v>-6430.2284600000003</v>
      </c>
      <c r="CN98" s="76">
        <v>-2049.3892000000001</v>
      </c>
      <c r="CO98" s="76">
        <v>-2032.2946400000001</v>
      </c>
      <c r="CP98" s="76">
        <v>-30295.499980000001</v>
      </c>
      <c r="CQ98" s="76">
        <v>-20029.965069999998</v>
      </c>
      <c r="CR98" s="76">
        <v>-16377.55991</v>
      </c>
      <c r="CS98" s="76">
        <v>-19896.030330000001</v>
      </c>
      <c r="CT98" s="76">
        <v>-25230.19037</v>
      </c>
      <c r="CU98" s="76">
        <v>-23391.189969999999</v>
      </c>
      <c r="CV98" s="76">
        <v>-19294.247469999998</v>
      </c>
      <c r="CW98" s="76">
        <v>-20405.834640000001</v>
      </c>
      <c r="CX98" s="76">
        <v>-19329.508119999999</v>
      </c>
      <c r="CY98" s="76">
        <v>-21751.539079999999</v>
      </c>
      <c r="CZ98" s="98">
        <v>9161</v>
      </c>
      <c r="DA98" s="98">
        <v>8974</v>
      </c>
      <c r="DB98" s="98">
        <v>8700</v>
      </c>
      <c r="DC98" s="98">
        <v>7944</v>
      </c>
      <c r="DD98" s="98">
        <v>7905</v>
      </c>
      <c r="DE98" s="98">
        <v>8008</v>
      </c>
      <c r="DF98" s="98">
        <v>7636</v>
      </c>
      <c r="DG98" s="98">
        <v>7542</v>
      </c>
      <c r="DH98" s="98">
        <v>7407</v>
      </c>
      <c r="DI98" s="98">
        <v>7316</v>
      </c>
      <c r="DJ98" s="76">
        <v>-10265.54531</v>
      </c>
      <c r="DK98" s="76">
        <v>-3652.4155599999999</v>
      </c>
      <c r="DL98" s="76">
        <v>3518.2150700000002</v>
      </c>
      <c r="DM98" s="76">
        <v>5333.8296899999996</v>
      </c>
      <c r="DN98" s="76">
        <v>-1839.40075</v>
      </c>
      <c r="DO98" s="76">
        <v>-4097.4028500000004</v>
      </c>
      <c r="DP98" s="76">
        <v>1111.05682</v>
      </c>
      <c r="DQ98" s="76">
        <v>-1076.9218699999999</v>
      </c>
      <c r="DR98" s="76">
        <v>2417.2424099999998</v>
      </c>
      <c r="DS98" s="76">
        <v>-1820.42624</v>
      </c>
      <c r="DT98" s="76">
        <v>-2006.3565699999999</v>
      </c>
      <c r="DU98" s="76">
        <v>-2445.9226699999999</v>
      </c>
      <c r="DV98" s="76">
        <v>-2602.4719799999998</v>
      </c>
      <c r="DW98" s="76">
        <v>-2810.0951799999998</v>
      </c>
      <c r="DX98" s="76">
        <v>-2713.8031799999999</v>
      </c>
      <c r="DY98" s="76">
        <v>-2620.15409</v>
      </c>
      <c r="DZ98" s="76">
        <v>-2389.42931</v>
      </c>
      <c r="EA98" s="76">
        <v>-336.84113000000002</v>
      </c>
      <c r="EB98" s="76">
        <v>-342.00090999999998</v>
      </c>
      <c r="EC98" s="76">
        <v>-355.79865000000001</v>
      </c>
      <c r="ED98" s="76">
        <v>16911.542860000001</v>
      </c>
      <c r="EE98" s="76">
        <v>9829.9107999999997</v>
      </c>
      <c r="EF98" s="76">
        <v>5947.1314300000004</v>
      </c>
      <c r="EG98" s="76">
        <v>3312.4568600000098</v>
      </c>
      <c r="EH98" s="76">
        <v>7137.9338500000003</v>
      </c>
      <c r="EI98" s="76">
        <v>7363.5478499999999</v>
      </c>
      <c r="EJ98" s="76">
        <v>4449.9755299999997</v>
      </c>
      <c r="EK98" s="76">
        <v>8133.7019200000004</v>
      </c>
      <c r="EL98" s="76">
        <v>3170.1327500000002</v>
      </c>
      <c r="EM98" s="76">
        <v>3317.45604</v>
      </c>
      <c r="EN98" s="98">
        <v>52691.460400000004</v>
      </c>
      <c r="EO98" s="98">
        <v>42228.40569</v>
      </c>
      <c r="EP98" s="98">
        <v>37518.192490000001</v>
      </c>
      <c r="EQ98" s="98">
        <v>42380.059529999999</v>
      </c>
      <c r="ER98" s="98">
        <v>48912.928269999997</v>
      </c>
      <c r="ES98" s="98">
        <v>44063.435109999999</v>
      </c>
      <c r="ET98" s="98">
        <v>39376.075960000002</v>
      </c>
      <c r="EU98" s="98">
        <v>36630.490709999998</v>
      </c>
      <c r="EV98" s="98">
        <v>40112.211020000002</v>
      </c>
      <c r="EW98" s="98">
        <v>36932.293420000002</v>
      </c>
      <c r="EX98" s="98">
        <v>60343938</v>
      </c>
      <c r="EY98" s="98">
        <v>51998798</v>
      </c>
      <c r="EZ98" s="98">
        <v>47592512</v>
      </c>
      <c r="FA98" s="98">
        <v>43769696</v>
      </c>
      <c r="FB98" s="98">
        <v>47697350</v>
      </c>
      <c r="FC98" s="98">
        <v>45894959</v>
      </c>
      <c r="FD98" s="98">
        <v>41298766</v>
      </c>
      <c r="FE98" s="98">
        <v>48670855</v>
      </c>
      <c r="FF98" s="98">
        <v>37973787</v>
      </c>
      <c r="FG98" s="103">
        <v>38226336</v>
      </c>
      <c r="FH98" s="76">
        <v>1063.0277000000001</v>
      </c>
      <c r="FI98" s="76">
        <v>1227.15111</v>
      </c>
      <c r="FJ98" s="76">
        <v>222.99979999999999</v>
      </c>
      <c r="FK98" s="76">
        <v>443.46805000000001</v>
      </c>
      <c r="FL98" s="76">
        <v>235.32210000000001</v>
      </c>
      <c r="FM98" s="76">
        <v>240.52785</v>
      </c>
      <c r="FN98" s="76">
        <v>1619.2611999999999</v>
      </c>
      <c r="FO98" s="76">
        <v>681.72865000000002</v>
      </c>
      <c r="FP98" s="76">
        <v>407.63780000000003</v>
      </c>
      <c r="FQ98" s="77">
        <v>226.41810000000001</v>
      </c>
    </row>
    <row r="99" spans="1:173" x14ac:dyDescent="0.25">
      <c r="A99" s="96" t="s">
        <v>320</v>
      </c>
      <c r="B99" s="96">
        <v>5910</v>
      </c>
      <c r="C99" s="96"/>
      <c r="D99" s="76">
        <v>87.131100000000004</v>
      </c>
      <c r="E99" s="76">
        <v>83.001900000000006</v>
      </c>
      <c r="F99" s="76">
        <v>71.182550000000006</v>
      </c>
      <c r="G99" s="76">
        <v>78.152100000000004</v>
      </c>
      <c r="H99" s="76">
        <v>96.002070000000003</v>
      </c>
      <c r="I99" s="76">
        <v>123.45093</v>
      </c>
      <c r="J99" s="76">
        <v>123.10731</v>
      </c>
      <c r="K99" s="76">
        <v>141.99955</v>
      </c>
      <c r="L99" s="76">
        <v>143.93751</v>
      </c>
      <c r="M99" s="76">
        <v>156.26013</v>
      </c>
      <c r="N99" s="97">
        <v>1517.5969500000001</v>
      </c>
      <c r="O99" s="97">
        <v>1536.52064</v>
      </c>
      <c r="P99" s="97">
        <v>1708.7438999999999</v>
      </c>
      <c r="Q99" s="97">
        <v>1494.4528</v>
      </c>
      <c r="R99" s="97">
        <v>1410.6925699999999</v>
      </c>
      <c r="S99" s="97">
        <v>1553.5287699999999</v>
      </c>
      <c r="T99" s="97">
        <v>1719.7092399999999</v>
      </c>
      <c r="U99" s="97">
        <v>1439.84304</v>
      </c>
      <c r="V99" s="97">
        <v>1767.3485499999999</v>
      </c>
      <c r="W99" s="97">
        <v>1257.2643</v>
      </c>
      <c r="X99" s="98">
        <v>1887.96235</v>
      </c>
      <c r="Y99" s="98">
        <v>1723.8323499999999</v>
      </c>
      <c r="Z99" s="98">
        <v>1934.7970499999999</v>
      </c>
      <c r="AA99" s="98">
        <v>1983.70235</v>
      </c>
      <c r="AB99" s="98">
        <v>2108.3214499999999</v>
      </c>
      <c r="AC99" s="98">
        <v>2231.70235</v>
      </c>
      <c r="AD99" s="98">
        <v>2355.70235</v>
      </c>
      <c r="AE99" s="98">
        <v>2479.70235</v>
      </c>
      <c r="AF99" s="98">
        <v>2603.70235</v>
      </c>
      <c r="AG99" s="98">
        <v>2727.70235</v>
      </c>
      <c r="AH99" s="97">
        <v>1437.45685</v>
      </c>
      <c r="AI99" s="97">
        <v>1458.02064</v>
      </c>
      <c r="AJ99" s="97">
        <v>1627.2438999999999</v>
      </c>
      <c r="AK99" s="97">
        <v>1408.9528</v>
      </c>
      <c r="AL99" s="97">
        <v>1325.1925699999999</v>
      </c>
      <c r="AM99" s="97">
        <v>1440.92877</v>
      </c>
      <c r="AN99" s="97">
        <v>1609.10924</v>
      </c>
      <c r="AO99" s="97">
        <v>1320.7430400000001</v>
      </c>
      <c r="AP99" s="97">
        <v>1648.24855</v>
      </c>
      <c r="AQ99" s="97">
        <v>1128.1642999999999</v>
      </c>
      <c r="AR99" s="98">
        <v>380.31150000000002</v>
      </c>
      <c r="AS99" s="98">
        <v>69.088049999999996</v>
      </c>
      <c r="AT99" s="98">
        <v>0</v>
      </c>
      <c r="AU99" s="98">
        <v>0</v>
      </c>
      <c r="AV99" s="98">
        <v>0</v>
      </c>
      <c r="AW99" s="98">
        <v>32.262</v>
      </c>
      <c r="AX99" s="98">
        <v>0</v>
      </c>
      <c r="AY99" s="98">
        <v>12.87055</v>
      </c>
      <c r="AZ99" s="98">
        <v>4.2427999999999999</v>
      </c>
      <c r="BA99" s="98">
        <v>0</v>
      </c>
      <c r="BB99" s="76">
        <v>380.31150000000002</v>
      </c>
      <c r="BC99" s="76">
        <v>69.088049999999996</v>
      </c>
      <c r="BD99" s="76">
        <v>0</v>
      </c>
      <c r="BE99" s="76">
        <v>0</v>
      </c>
      <c r="BF99" s="76">
        <v>0</v>
      </c>
      <c r="BG99" s="76">
        <v>32.262</v>
      </c>
      <c r="BH99" s="76">
        <v>0</v>
      </c>
      <c r="BI99" s="76">
        <v>12.87055</v>
      </c>
      <c r="BJ99" s="76">
        <v>4.2427999999999999</v>
      </c>
      <c r="BK99" s="76">
        <v>-4.7</v>
      </c>
      <c r="BL99" s="76">
        <v>1817.7683500000001</v>
      </c>
      <c r="BM99" s="76">
        <v>1527.10869</v>
      </c>
      <c r="BN99" s="76">
        <v>1627.2438999999999</v>
      </c>
      <c r="BO99" s="76">
        <v>1408.9528</v>
      </c>
      <c r="BP99" s="76">
        <v>1325.1925699999999</v>
      </c>
      <c r="BQ99" s="76">
        <v>1473.1907699999999</v>
      </c>
      <c r="BR99" s="76">
        <v>1609.10924</v>
      </c>
      <c r="BS99" s="76">
        <v>1333.6135899999999</v>
      </c>
      <c r="BT99" s="76">
        <v>1652.49135</v>
      </c>
      <c r="BU99" s="76">
        <v>1128.1642999999999</v>
      </c>
      <c r="BV99" s="98">
        <v>2087.9053899999999</v>
      </c>
      <c r="BW99" s="98">
        <v>1859.71324</v>
      </c>
      <c r="BX99" s="98">
        <v>2338.2604999999999</v>
      </c>
      <c r="BY99" s="98">
        <v>2250.7539000000002</v>
      </c>
      <c r="BZ99" s="98">
        <v>2317.9552100000001</v>
      </c>
      <c r="CA99" s="98">
        <v>2428.2253099999998</v>
      </c>
      <c r="CB99" s="98">
        <v>2574.82285</v>
      </c>
      <c r="CC99" s="98">
        <v>2666.3054699999998</v>
      </c>
      <c r="CD99" s="98">
        <v>2744.5192000000002</v>
      </c>
      <c r="CE99" s="98">
        <v>2868.83455</v>
      </c>
      <c r="CF99" s="76">
        <v>-151.59106</v>
      </c>
      <c r="CG99" s="76">
        <v>-176.02800999999999</v>
      </c>
      <c r="CH99" s="76">
        <v>-54.750860000000102</v>
      </c>
      <c r="CI99" s="76">
        <v>-203.85737</v>
      </c>
      <c r="CJ99" s="76">
        <v>-126.15611</v>
      </c>
      <c r="CK99" s="76">
        <v>-74.500870000000106</v>
      </c>
      <c r="CL99" s="76">
        <v>29.744969999999999</v>
      </c>
      <c r="CM99" s="76">
        <v>-194.34428</v>
      </c>
      <c r="CN99" s="76">
        <v>157.62763000000001</v>
      </c>
      <c r="CO99" s="76">
        <v>154.7268</v>
      </c>
      <c r="CP99" s="76">
        <v>142.58611999999999</v>
      </c>
      <c r="CQ99" s="76">
        <v>-5.9942200000000003</v>
      </c>
      <c r="CR99" s="76">
        <v>179.44574</v>
      </c>
      <c r="CS99" s="76">
        <v>315.69659999999999</v>
      </c>
      <c r="CT99" s="76">
        <v>605.05397000000005</v>
      </c>
      <c r="CU99" s="76">
        <v>816.71007999999995</v>
      </c>
      <c r="CV99" s="76">
        <v>971.54894999999999</v>
      </c>
      <c r="CW99" s="76">
        <v>1052.40398</v>
      </c>
      <c r="CX99" s="76">
        <v>1352.9777099999999</v>
      </c>
      <c r="CY99" s="76">
        <v>1310.2072800000001</v>
      </c>
      <c r="CZ99" s="98">
        <v>410</v>
      </c>
      <c r="DA99" s="98">
        <v>403</v>
      </c>
      <c r="DB99" s="98">
        <v>393</v>
      </c>
      <c r="DC99" s="98">
        <v>394</v>
      </c>
      <c r="DD99" s="98">
        <v>385</v>
      </c>
      <c r="DE99" s="98">
        <v>380</v>
      </c>
      <c r="DF99" s="98">
        <v>380</v>
      </c>
      <c r="DG99" s="98">
        <v>364</v>
      </c>
      <c r="DH99" s="98">
        <v>352</v>
      </c>
      <c r="DI99" s="98">
        <v>350</v>
      </c>
      <c r="DJ99" s="76">
        <v>148.58034000000001</v>
      </c>
      <c r="DK99" s="76">
        <v>-185.43996000000001</v>
      </c>
      <c r="DL99" s="76">
        <v>-136.25085999999999</v>
      </c>
      <c r="DM99" s="76">
        <v>-289.35737</v>
      </c>
      <c r="DN99" s="76">
        <v>-211.65611000000001</v>
      </c>
      <c r="DO99" s="76">
        <v>-154.83886999999999</v>
      </c>
      <c r="DP99" s="76">
        <v>-80.855029999999999</v>
      </c>
      <c r="DQ99" s="76">
        <v>-300.57373000000001</v>
      </c>
      <c r="DR99" s="76">
        <v>42.770429999999998</v>
      </c>
      <c r="DS99" s="76">
        <v>20.9268</v>
      </c>
      <c r="DT99" s="76">
        <v>6.9911000000000003</v>
      </c>
      <c r="DU99" s="76">
        <v>4.5019</v>
      </c>
      <c r="DV99" s="76">
        <v>-10.317449999999999</v>
      </c>
      <c r="DW99" s="76">
        <v>-7.3479000000000001</v>
      </c>
      <c r="DX99" s="76">
        <v>10.50207</v>
      </c>
      <c r="DY99" s="76">
        <v>10.85093</v>
      </c>
      <c r="DZ99" s="76">
        <v>12.50731</v>
      </c>
      <c r="EA99" s="76">
        <v>22.899550000000001</v>
      </c>
      <c r="EB99" s="76">
        <v>24.837510000000002</v>
      </c>
      <c r="EC99" s="76">
        <v>27.160129999999999</v>
      </c>
      <c r="ED99" s="76">
        <v>231.73115999999999</v>
      </c>
      <c r="EE99" s="76">
        <v>254.52800999999999</v>
      </c>
      <c r="EF99" s="76">
        <v>136.25085999999999</v>
      </c>
      <c r="EG99" s="76">
        <v>289.35737</v>
      </c>
      <c r="EH99" s="76">
        <v>211.65611000000001</v>
      </c>
      <c r="EI99" s="76">
        <v>187.10086999999999</v>
      </c>
      <c r="EJ99" s="76">
        <v>80.8550299999999</v>
      </c>
      <c r="EK99" s="76">
        <v>313.44427999999999</v>
      </c>
      <c r="EL99" s="76">
        <v>-38.527630000000002</v>
      </c>
      <c r="EM99" s="76">
        <v>-25.626799999999999</v>
      </c>
      <c r="EN99" s="98">
        <v>1945.31927</v>
      </c>
      <c r="EO99" s="98">
        <v>1865.7074600000001</v>
      </c>
      <c r="EP99" s="98">
        <v>2158.8147600000002</v>
      </c>
      <c r="EQ99" s="98">
        <v>1935.0572999999999</v>
      </c>
      <c r="ER99" s="98">
        <v>1712.9012399999999</v>
      </c>
      <c r="ES99" s="98">
        <v>1611.51523</v>
      </c>
      <c r="ET99" s="98">
        <v>1603.2738999999999</v>
      </c>
      <c r="EU99" s="98">
        <v>1613.90149</v>
      </c>
      <c r="EV99" s="98">
        <v>1391.5414900000001</v>
      </c>
      <c r="EW99" s="98">
        <v>1558.62727</v>
      </c>
      <c r="EX99" s="98">
        <v>1669188</v>
      </c>
      <c r="EY99" s="98">
        <v>1712549</v>
      </c>
      <c r="EZ99" s="98">
        <v>1763495</v>
      </c>
      <c r="FA99" s="98">
        <v>1698310</v>
      </c>
      <c r="FB99" s="98">
        <v>1536849</v>
      </c>
      <c r="FC99" s="98">
        <v>1628030</v>
      </c>
      <c r="FD99" s="98">
        <v>1689964</v>
      </c>
      <c r="FE99" s="98">
        <v>1634187</v>
      </c>
      <c r="FF99" s="98">
        <v>1609721</v>
      </c>
      <c r="FG99" s="103">
        <v>1102538</v>
      </c>
      <c r="FH99" s="76">
        <v>0</v>
      </c>
      <c r="FI99" s="76">
        <v>0</v>
      </c>
      <c r="FJ99" s="76">
        <v>0</v>
      </c>
      <c r="FK99" s="76">
        <v>0</v>
      </c>
      <c r="FL99" s="76">
        <v>0</v>
      </c>
      <c r="FM99" s="76">
        <v>0</v>
      </c>
      <c r="FN99" s="76">
        <v>0</v>
      </c>
      <c r="FO99" s="76">
        <v>0</v>
      </c>
      <c r="FP99" s="76">
        <v>0</v>
      </c>
      <c r="FQ99" s="77">
        <v>4.7</v>
      </c>
    </row>
    <row r="100" spans="1:173" x14ac:dyDescent="0.25">
      <c r="A100" s="96" t="s">
        <v>319</v>
      </c>
      <c r="B100" s="96">
        <v>5752</v>
      </c>
      <c r="C100" s="96"/>
      <c r="D100" s="76">
        <v>73.617500000000007</v>
      </c>
      <c r="E100" s="76">
        <v>54.902920000000002</v>
      </c>
      <c r="F100" s="76">
        <v>63.045940000000002</v>
      </c>
      <c r="G100" s="76">
        <v>59.744590000000002</v>
      </c>
      <c r="H100" s="76">
        <v>68.25582</v>
      </c>
      <c r="I100" s="76">
        <v>66.166020000000003</v>
      </c>
      <c r="J100" s="76">
        <v>117.02642</v>
      </c>
      <c r="K100" s="76">
        <v>21.56382</v>
      </c>
      <c r="L100" s="76">
        <v>75.763599999999997</v>
      </c>
      <c r="M100" s="76">
        <v>79.09084</v>
      </c>
      <c r="N100" s="97">
        <v>1584.7352800000001</v>
      </c>
      <c r="O100" s="97">
        <v>1301.09079</v>
      </c>
      <c r="P100" s="97">
        <v>2012.2295899999999</v>
      </c>
      <c r="Q100" s="97">
        <v>1354.21019</v>
      </c>
      <c r="R100" s="97">
        <v>1683.9451300000001</v>
      </c>
      <c r="S100" s="97">
        <v>1364.68778</v>
      </c>
      <c r="T100" s="97">
        <v>1846.8536099999999</v>
      </c>
      <c r="U100" s="97">
        <v>1676.06231</v>
      </c>
      <c r="V100" s="97">
        <v>1018.77676</v>
      </c>
      <c r="W100" s="97">
        <v>1028.0970600000001</v>
      </c>
      <c r="X100" s="98">
        <v>917.5</v>
      </c>
      <c r="Y100" s="98">
        <v>955</v>
      </c>
      <c r="Z100" s="98">
        <v>1287.5</v>
      </c>
      <c r="AA100" s="98">
        <v>689</v>
      </c>
      <c r="AB100" s="98">
        <v>740.5</v>
      </c>
      <c r="AC100" s="98">
        <v>906</v>
      </c>
      <c r="AD100" s="98">
        <v>995</v>
      </c>
      <c r="AE100" s="98">
        <v>684</v>
      </c>
      <c r="AF100" s="98">
        <v>761.5</v>
      </c>
      <c r="AG100" s="98">
        <v>752.02475000000004</v>
      </c>
      <c r="AH100" s="97">
        <v>1510.0022799999999</v>
      </c>
      <c r="AI100" s="97">
        <v>1237.6707899999999</v>
      </c>
      <c r="AJ100" s="97">
        <v>1946.6293800000001</v>
      </c>
      <c r="AK100" s="97">
        <v>1289.4101900000001</v>
      </c>
      <c r="AL100" s="97">
        <v>1613.09788</v>
      </c>
      <c r="AM100" s="97">
        <v>1294.88778</v>
      </c>
      <c r="AN100" s="97">
        <v>1735.2745600000001</v>
      </c>
      <c r="AO100" s="97">
        <v>1575.9411600000001</v>
      </c>
      <c r="AP100" s="97">
        <v>942.33261000000005</v>
      </c>
      <c r="AQ100" s="97">
        <v>952.39706000000001</v>
      </c>
      <c r="AR100" s="98">
        <v>268.99034999999998</v>
      </c>
      <c r="AS100" s="98">
        <v>6.1335499999999996</v>
      </c>
      <c r="AT100" s="98">
        <v>42.003</v>
      </c>
      <c r="AU100" s="98">
        <v>0</v>
      </c>
      <c r="AV100" s="98">
        <v>1.04725</v>
      </c>
      <c r="AW100" s="98">
        <v>0</v>
      </c>
      <c r="AX100" s="98">
        <v>38.779049999999998</v>
      </c>
      <c r="AY100" s="98">
        <v>27.321149999999999</v>
      </c>
      <c r="AZ100" s="98">
        <v>142.34415000000001</v>
      </c>
      <c r="BA100" s="98">
        <v>0</v>
      </c>
      <c r="BB100" s="76">
        <v>268.99034999999998</v>
      </c>
      <c r="BC100" s="76">
        <v>3.1735500000000001</v>
      </c>
      <c r="BD100" s="76">
        <v>42.003</v>
      </c>
      <c r="BE100" s="76">
        <v>-0.4</v>
      </c>
      <c r="BF100" s="76">
        <v>-13.76075</v>
      </c>
      <c r="BG100" s="76">
        <v>-16.015999999999998</v>
      </c>
      <c r="BH100" s="76">
        <v>3.9230499999999999</v>
      </c>
      <c r="BI100" s="76">
        <v>27.321149999999999</v>
      </c>
      <c r="BJ100" s="76">
        <v>142.34415000000001</v>
      </c>
      <c r="BK100" s="76">
        <v>0</v>
      </c>
      <c r="BL100" s="76">
        <v>1778.99263</v>
      </c>
      <c r="BM100" s="76">
        <v>1243.8043399999999</v>
      </c>
      <c r="BN100" s="76">
        <v>1988.63238</v>
      </c>
      <c r="BO100" s="76">
        <v>1289.4101900000001</v>
      </c>
      <c r="BP100" s="76">
        <v>1614.1451300000001</v>
      </c>
      <c r="BQ100" s="76">
        <v>1294.88778</v>
      </c>
      <c r="BR100" s="76">
        <v>1774.0536099999999</v>
      </c>
      <c r="BS100" s="76">
        <v>1603.2623100000001</v>
      </c>
      <c r="BT100" s="76">
        <v>1084.6767600000001</v>
      </c>
      <c r="BU100" s="76">
        <v>952.39706000000001</v>
      </c>
      <c r="BV100" s="98">
        <v>1149.00477</v>
      </c>
      <c r="BW100" s="98">
        <v>1113.6346599999999</v>
      </c>
      <c r="BX100" s="98">
        <v>1350.75728</v>
      </c>
      <c r="BY100" s="98">
        <v>762.57596999999998</v>
      </c>
      <c r="BZ100" s="98">
        <v>1290.9719299999999</v>
      </c>
      <c r="CA100" s="98">
        <v>1179.07394</v>
      </c>
      <c r="CB100" s="98">
        <v>1180.9955500000001</v>
      </c>
      <c r="CC100" s="98">
        <v>1078.6039000000001</v>
      </c>
      <c r="CD100" s="98">
        <v>842.87315000000001</v>
      </c>
      <c r="CE100" s="98">
        <v>780.66447000000005</v>
      </c>
      <c r="CF100" s="76">
        <v>-57.951479999999897</v>
      </c>
      <c r="CG100" s="76">
        <v>-219.40337</v>
      </c>
      <c r="CH100" s="76">
        <v>9.5495200000000295</v>
      </c>
      <c r="CI100" s="76">
        <v>-74.508830000000003</v>
      </c>
      <c r="CJ100" s="76">
        <v>68.038840000000206</v>
      </c>
      <c r="CK100" s="76">
        <v>-78.395009999999999</v>
      </c>
      <c r="CL100" s="76">
        <v>217.34551999999999</v>
      </c>
      <c r="CM100" s="76">
        <v>-246.03274999999999</v>
      </c>
      <c r="CN100" s="76">
        <v>-86.824160000000106</v>
      </c>
      <c r="CO100" s="76">
        <v>-77.397710000000004</v>
      </c>
      <c r="CP100" s="76">
        <v>-697.75112999999999</v>
      </c>
      <c r="CQ100" s="76">
        <v>-834.05700000000002</v>
      </c>
      <c r="CR100" s="76">
        <v>-554.40718000000004</v>
      </c>
      <c r="CS100" s="76">
        <v>-540.35949000000005</v>
      </c>
      <c r="CT100" s="76">
        <v>-400.65066000000002</v>
      </c>
      <c r="CU100" s="76">
        <v>-384.08150000000001</v>
      </c>
      <c r="CV100" s="76">
        <v>-219.87048999999999</v>
      </c>
      <c r="CW100" s="76">
        <v>-329.56000999999998</v>
      </c>
      <c r="CX100" s="76">
        <v>-10.727259999999999</v>
      </c>
      <c r="CY100" s="76">
        <v>10.196899999999999</v>
      </c>
      <c r="CZ100" s="98">
        <v>386</v>
      </c>
      <c r="DA100" s="98">
        <v>390</v>
      </c>
      <c r="DB100" s="98">
        <v>397</v>
      </c>
      <c r="DC100" s="98">
        <v>403</v>
      </c>
      <c r="DD100" s="98">
        <v>404</v>
      </c>
      <c r="DE100" s="98">
        <v>379</v>
      </c>
      <c r="DF100" s="98">
        <v>344</v>
      </c>
      <c r="DG100" s="98">
        <v>335</v>
      </c>
      <c r="DH100" s="98">
        <v>321</v>
      </c>
      <c r="DI100" s="98">
        <v>316</v>
      </c>
      <c r="DJ100" s="76">
        <v>136.30587</v>
      </c>
      <c r="DK100" s="76">
        <v>-279.64981999999998</v>
      </c>
      <c r="DL100" s="76">
        <v>-14.047689999999999</v>
      </c>
      <c r="DM100" s="76">
        <v>-139.70883000000001</v>
      </c>
      <c r="DN100" s="76">
        <v>-16.56916</v>
      </c>
      <c r="DO100" s="76">
        <v>-164.21100999999999</v>
      </c>
      <c r="DP100" s="76">
        <v>109.68952</v>
      </c>
      <c r="DQ100" s="76">
        <v>-318.83274999999998</v>
      </c>
      <c r="DR100" s="76">
        <v>-20.924160000000001</v>
      </c>
      <c r="DS100" s="76">
        <v>-153.09771000000001</v>
      </c>
      <c r="DT100" s="76">
        <v>-1.1154999999999999</v>
      </c>
      <c r="DU100" s="76">
        <v>-8.51708</v>
      </c>
      <c r="DV100" s="76">
        <v>-2.5540600000000002</v>
      </c>
      <c r="DW100" s="76">
        <v>-5.0554100000000002</v>
      </c>
      <c r="DX100" s="76">
        <v>-2.59118</v>
      </c>
      <c r="DY100" s="76">
        <v>-3.6339800000000002</v>
      </c>
      <c r="DZ100" s="76">
        <v>5.4474200000000002</v>
      </c>
      <c r="EA100" s="76">
        <v>-78.557180000000002</v>
      </c>
      <c r="EB100" s="76">
        <v>-0.6804</v>
      </c>
      <c r="EC100" s="76">
        <v>3.3908399999999999</v>
      </c>
      <c r="ED100" s="76">
        <v>132.68448000000001</v>
      </c>
      <c r="EE100" s="76">
        <v>282.82337000000001</v>
      </c>
      <c r="EF100" s="76">
        <v>56.050689999999797</v>
      </c>
      <c r="EG100" s="76">
        <v>139.30883</v>
      </c>
      <c r="EH100" s="76">
        <v>2.8084099999998702</v>
      </c>
      <c r="EI100" s="76">
        <v>148.19501</v>
      </c>
      <c r="EJ100" s="76">
        <v>-105.76647</v>
      </c>
      <c r="EK100" s="76">
        <v>346.15390000000002</v>
      </c>
      <c r="EL100" s="76">
        <v>163.26831000000001</v>
      </c>
      <c r="EM100" s="76">
        <v>153.09771000000001</v>
      </c>
      <c r="EN100" s="98">
        <v>1846.7559000000001</v>
      </c>
      <c r="EO100" s="98">
        <v>1947.69166</v>
      </c>
      <c r="EP100" s="98">
        <v>1905.16446</v>
      </c>
      <c r="EQ100" s="98">
        <v>1302.9354599999999</v>
      </c>
      <c r="ER100" s="98">
        <v>1691.6225899999999</v>
      </c>
      <c r="ES100" s="98">
        <v>1563.15544</v>
      </c>
      <c r="ET100" s="98">
        <v>1400.8660400000001</v>
      </c>
      <c r="EU100" s="98">
        <v>1408.16391</v>
      </c>
      <c r="EV100" s="98">
        <v>853.60041000000001</v>
      </c>
      <c r="EW100" s="98">
        <v>770.46757000000002</v>
      </c>
      <c r="EX100" s="98">
        <v>1642687</v>
      </c>
      <c r="EY100" s="98">
        <v>1520494</v>
      </c>
      <c r="EZ100" s="98">
        <v>2002680</v>
      </c>
      <c r="FA100" s="98">
        <v>1428719</v>
      </c>
      <c r="FB100" s="98">
        <v>1615906</v>
      </c>
      <c r="FC100" s="98">
        <v>1443083</v>
      </c>
      <c r="FD100" s="98">
        <v>1629508</v>
      </c>
      <c r="FE100" s="98">
        <v>1922095</v>
      </c>
      <c r="FF100" s="98">
        <v>1105601</v>
      </c>
      <c r="FG100" s="103">
        <v>1105495</v>
      </c>
      <c r="FH100" s="76">
        <v>0</v>
      </c>
      <c r="FI100" s="76">
        <v>2.96</v>
      </c>
      <c r="FJ100" s="76">
        <v>0</v>
      </c>
      <c r="FK100" s="76">
        <v>0.4</v>
      </c>
      <c r="FL100" s="76">
        <v>14.808</v>
      </c>
      <c r="FM100" s="76">
        <v>16.015999999999998</v>
      </c>
      <c r="FN100" s="76">
        <v>34.856000000000002</v>
      </c>
      <c r="FO100" s="76">
        <v>0</v>
      </c>
      <c r="FP100" s="76">
        <v>0</v>
      </c>
      <c r="FQ100" s="77">
        <v>0</v>
      </c>
    </row>
    <row r="101" spans="1:173" x14ac:dyDescent="0.25">
      <c r="A101" s="96" t="s">
        <v>318</v>
      </c>
      <c r="B101" s="96">
        <v>5479</v>
      </c>
      <c r="C101" s="96"/>
      <c r="D101" s="76">
        <v>156.25155000000001</v>
      </c>
      <c r="E101" s="76">
        <v>157.0377</v>
      </c>
      <c r="F101" s="76">
        <v>229.1285</v>
      </c>
      <c r="G101" s="76">
        <v>211.49349000000001</v>
      </c>
      <c r="H101" s="76">
        <v>205.57901000000001</v>
      </c>
      <c r="I101" s="76">
        <v>217.07857999999999</v>
      </c>
      <c r="J101" s="76">
        <v>213.8485</v>
      </c>
      <c r="K101" s="76">
        <v>80.778229999999994</v>
      </c>
      <c r="L101" s="76">
        <v>67.330870000000004</v>
      </c>
      <c r="M101" s="76">
        <v>63.780830000000002</v>
      </c>
      <c r="N101" s="97">
        <v>2813.9766100000002</v>
      </c>
      <c r="O101" s="97">
        <v>2649.7776399999998</v>
      </c>
      <c r="P101" s="97">
        <v>2629.4475699999998</v>
      </c>
      <c r="Q101" s="97">
        <v>3100.3286899999998</v>
      </c>
      <c r="R101" s="97">
        <v>2616.46443</v>
      </c>
      <c r="S101" s="97">
        <v>2659.8714799999998</v>
      </c>
      <c r="T101" s="97">
        <v>2411.4211500000001</v>
      </c>
      <c r="U101" s="97">
        <v>2147.2682300000001</v>
      </c>
      <c r="V101" s="97">
        <v>2081.85887</v>
      </c>
      <c r="W101" s="97">
        <v>2147.0527400000001</v>
      </c>
      <c r="X101" s="98">
        <v>4457.5</v>
      </c>
      <c r="Y101" s="98">
        <v>4030.5</v>
      </c>
      <c r="Z101" s="98">
        <v>4313.5</v>
      </c>
      <c r="AA101" s="98">
        <v>3956.5</v>
      </c>
      <c r="AB101" s="98">
        <v>4099.5</v>
      </c>
      <c r="AC101" s="98">
        <v>4309</v>
      </c>
      <c r="AD101" s="98">
        <v>4490.5</v>
      </c>
      <c r="AE101" s="98">
        <v>4604</v>
      </c>
      <c r="AF101" s="98">
        <v>3653.5</v>
      </c>
      <c r="AG101" s="98">
        <v>3802</v>
      </c>
      <c r="AH101" s="97">
        <v>2688.0496600000001</v>
      </c>
      <c r="AI101" s="97">
        <v>2506.7306899999999</v>
      </c>
      <c r="AJ101" s="97">
        <v>2423.7731199999998</v>
      </c>
      <c r="AK101" s="97">
        <v>2924.93424</v>
      </c>
      <c r="AL101" s="97">
        <v>2443.0159800000001</v>
      </c>
      <c r="AM101" s="97">
        <v>2477.7230300000001</v>
      </c>
      <c r="AN101" s="97">
        <v>2238.7876999999999</v>
      </c>
      <c r="AO101" s="97">
        <v>2037.6712299999999</v>
      </c>
      <c r="AP101" s="97">
        <v>1984.65687</v>
      </c>
      <c r="AQ101" s="97">
        <v>2058.9507400000002</v>
      </c>
      <c r="AR101" s="98">
        <v>142.7313</v>
      </c>
      <c r="AS101" s="98">
        <v>508.07499999999999</v>
      </c>
      <c r="AT101" s="98">
        <v>188.68844999999999</v>
      </c>
      <c r="AU101" s="98">
        <v>405.2955</v>
      </c>
      <c r="AV101" s="98">
        <v>36.558349999999997</v>
      </c>
      <c r="AW101" s="98">
        <v>39.612499999999997</v>
      </c>
      <c r="AX101" s="98">
        <v>92.604699999999994</v>
      </c>
      <c r="AY101" s="98">
        <v>2002.69165</v>
      </c>
      <c r="AZ101" s="98">
        <v>2137.1579999999999</v>
      </c>
      <c r="BA101" s="98">
        <v>933.15035</v>
      </c>
      <c r="BB101" s="76">
        <v>124.57129999999999</v>
      </c>
      <c r="BC101" s="76">
        <v>-2141.1826500000002</v>
      </c>
      <c r="BD101" s="76">
        <v>146.5385</v>
      </c>
      <c r="BE101" s="76">
        <v>346.70445000000001</v>
      </c>
      <c r="BF101" s="76">
        <v>2.32965</v>
      </c>
      <c r="BG101" s="76">
        <v>7.8404999999999996</v>
      </c>
      <c r="BH101" s="76">
        <v>-180.50059999999999</v>
      </c>
      <c r="BI101" s="76">
        <v>1969.3396499999999</v>
      </c>
      <c r="BJ101" s="76">
        <v>2121.1131500000001</v>
      </c>
      <c r="BK101" s="76">
        <v>837.04459999999995</v>
      </c>
      <c r="BL101" s="76">
        <v>2830.7809600000001</v>
      </c>
      <c r="BM101" s="76">
        <v>3014.8056900000001</v>
      </c>
      <c r="BN101" s="76">
        <v>2612.4615699999999</v>
      </c>
      <c r="BO101" s="76">
        <v>3330.2297400000002</v>
      </c>
      <c r="BP101" s="76">
        <v>2479.5743299999999</v>
      </c>
      <c r="BQ101" s="76">
        <v>2517.3355299999998</v>
      </c>
      <c r="BR101" s="76">
        <v>2331.3924000000002</v>
      </c>
      <c r="BS101" s="76">
        <v>4040.3628800000001</v>
      </c>
      <c r="BT101" s="76">
        <v>4121.8148700000002</v>
      </c>
      <c r="BU101" s="76">
        <v>2992.1010900000001</v>
      </c>
      <c r="BV101" s="98">
        <v>4686.2507999999998</v>
      </c>
      <c r="BW101" s="98">
        <v>4365.1965499999997</v>
      </c>
      <c r="BX101" s="98">
        <v>4581.6440000000002</v>
      </c>
      <c r="BY101" s="98">
        <v>4612.9585800000004</v>
      </c>
      <c r="BZ101" s="98">
        <v>4597.40416</v>
      </c>
      <c r="CA101" s="98">
        <v>4879.1590999999999</v>
      </c>
      <c r="CB101" s="98">
        <v>4675.18768</v>
      </c>
      <c r="CC101" s="98">
        <v>4836.70759</v>
      </c>
      <c r="CD101" s="98">
        <v>3742.1528499999999</v>
      </c>
      <c r="CE101" s="98">
        <v>3989.7117899999998</v>
      </c>
      <c r="CF101" s="76">
        <v>-218.31852000000001</v>
      </c>
      <c r="CG101" s="76">
        <v>-301.81900999999999</v>
      </c>
      <c r="CH101" s="76">
        <v>-470.33220999999998</v>
      </c>
      <c r="CI101" s="76">
        <v>261.45877000000002</v>
      </c>
      <c r="CJ101" s="76">
        <v>-37.500149999999799</v>
      </c>
      <c r="CK101" s="76">
        <v>-528.37851000000001</v>
      </c>
      <c r="CL101" s="76">
        <v>-21.378819999999902</v>
      </c>
      <c r="CM101" s="76">
        <v>-309.00076999999999</v>
      </c>
      <c r="CN101" s="76">
        <v>-541.76220000000001</v>
      </c>
      <c r="CO101" s="76">
        <v>-202.11292</v>
      </c>
      <c r="CP101" s="76">
        <v>-1178.8182400000001</v>
      </c>
      <c r="CQ101" s="76">
        <v>-959.14407000000006</v>
      </c>
      <c r="CR101" s="76">
        <v>1626.90454</v>
      </c>
      <c r="CS101" s="76">
        <v>2156.3726999999999</v>
      </c>
      <c r="CT101" s="76">
        <v>1723.60393</v>
      </c>
      <c r="CU101" s="76">
        <v>1932.22288</v>
      </c>
      <c r="CV101" s="76">
        <v>2634.9093400000002</v>
      </c>
      <c r="CW101" s="76">
        <v>3009.4222100000002</v>
      </c>
      <c r="CX101" s="76">
        <v>1458.6803299999999</v>
      </c>
      <c r="CY101" s="76">
        <v>-23.468620000000001</v>
      </c>
      <c r="CZ101" s="98">
        <v>545</v>
      </c>
      <c r="DA101" s="98">
        <v>531</v>
      </c>
      <c r="DB101" s="98">
        <v>527</v>
      </c>
      <c r="DC101" s="98">
        <v>486</v>
      </c>
      <c r="DD101" s="98">
        <v>479</v>
      </c>
      <c r="DE101" s="98">
        <v>479</v>
      </c>
      <c r="DF101" s="98">
        <v>481</v>
      </c>
      <c r="DG101" s="98">
        <v>439</v>
      </c>
      <c r="DH101" s="98">
        <v>435</v>
      </c>
      <c r="DI101" s="98">
        <v>407</v>
      </c>
      <c r="DJ101" s="76">
        <v>-219.67417</v>
      </c>
      <c r="DK101" s="76">
        <v>-2586.0486099999998</v>
      </c>
      <c r="DL101" s="76">
        <v>-529.46816000000001</v>
      </c>
      <c r="DM101" s="76">
        <v>432.76877000000002</v>
      </c>
      <c r="DN101" s="76">
        <v>-208.61895000000001</v>
      </c>
      <c r="DO101" s="76">
        <v>-702.68646000000001</v>
      </c>
      <c r="DP101" s="76">
        <v>-374.51287000000002</v>
      </c>
      <c r="DQ101" s="76">
        <v>1550.74188</v>
      </c>
      <c r="DR101" s="76">
        <v>1482.14895</v>
      </c>
      <c r="DS101" s="76">
        <v>546.82968000000005</v>
      </c>
      <c r="DT101" s="76">
        <v>30.324549999999999</v>
      </c>
      <c r="DU101" s="76">
        <v>13.9907</v>
      </c>
      <c r="DV101" s="76">
        <v>23.454499999999999</v>
      </c>
      <c r="DW101" s="76">
        <v>36.099490000000003</v>
      </c>
      <c r="DX101" s="76">
        <v>32.131010000000003</v>
      </c>
      <c r="DY101" s="76">
        <v>34.930579999999999</v>
      </c>
      <c r="DZ101" s="76">
        <v>41.215499999999999</v>
      </c>
      <c r="EA101" s="76">
        <v>-28.818770000000001</v>
      </c>
      <c r="EB101" s="76">
        <v>-29.871130000000001</v>
      </c>
      <c r="EC101" s="76">
        <v>-24.321169999999999</v>
      </c>
      <c r="ED101" s="76">
        <v>344.24547000000001</v>
      </c>
      <c r="EE101" s="76">
        <v>444.86595999999997</v>
      </c>
      <c r="EF101" s="76">
        <v>676.00666000000001</v>
      </c>
      <c r="EG101" s="76">
        <v>-86.064319999999995</v>
      </c>
      <c r="EH101" s="76">
        <v>210.9486</v>
      </c>
      <c r="EI101" s="76">
        <v>710.52696000000003</v>
      </c>
      <c r="EJ101" s="76">
        <v>194.01227</v>
      </c>
      <c r="EK101" s="76">
        <v>418.59777000000003</v>
      </c>
      <c r="EL101" s="76">
        <v>638.96420000000001</v>
      </c>
      <c r="EM101" s="76">
        <v>290.21492000000001</v>
      </c>
      <c r="EN101" s="98">
        <v>5865.0690400000003</v>
      </c>
      <c r="EO101" s="98">
        <v>5324.3406199999999</v>
      </c>
      <c r="EP101" s="98">
        <v>2954.7394599999998</v>
      </c>
      <c r="EQ101" s="98">
        <v>2456.5858800000001</v>
      </c>
      <c r="ER101" s="98">
        <v>2873.8002299999998</v>
      </c>
      <c r="ES101" s="98">
        <v>2946.93622</v>
      </c>
      <c r="ET101" s="98">
        <v>2040.2783400000001</v>
      </c>
      <c r="EU101" s="98">
        <v>1827.28538</v>
      </c>
      <c r="EV101" s="98">
        <v>2283.4725199999998</v>
      </c>
      <c r="EW101" s="98">
        <v>4013.1804099999999</v>
      </c>
      <c r="EX101" s="98">
        <v>3032295</v>
      </c>
      <c r="EY101" s="98">
        <v>2951597</v>
      </c>
      <c r="EZ101" s="98">
        <v>3099780</v>
      </c>
      <c r="FA101" s="98">
        <v>2838870</v>
      </c>
      <c r="FB101" s="98">
        <v>2653965</v>
      </c>
      <c r="FC101" s="98">
        <v>3188250</v>
      </c>
      <c r="FD101" s="98">
        <v>2432800</v>
      </c>
      <c r="FE101" s="98">
        <v>2456269</v>
      </c>
      <c r="FF101" s="98">
        <v>2623621</v>
      </c>
      <c r="FG101" s="103">
        <v>2349166</v>
      </c>
      <c r="FH101" s="76">
        <v>18.16</v>
      </c>
      <c r="FI101" s="76">
        <v>2649.25765</v>
      </c>
      <c r="FJ101" s="76">
        <v>42.149949999999997</v>
      </c>
      <c r="FK101" s="76">
        <v>58.591050000000003</v>
      </c>
      <c r="FL101" s="76">
        <v>34.228700000000003</v>
      </c>
      <c r="FM101" s="76">
        <v>31.771999999999998</v>
      </c>
      <c r="FN101" s="76">
        <v>273.1053</v>
      </c>
      <c r="FO101" s="76">
        <v>33.351999999999997</v>
      </c>
      <c r="FP101" s="76">
        <v>16.04485</v>
      </c>
      <c r="FQ101" s="77">
        <v>96.10575</v>
      </c>
    </row>
    <row r="102" spans="1:173" x14ac:dyDescent="0.25">
      <c r="A102" s="96" t="s">
        <v>317</v>
      </c>
      <c r="B102" s="96">
        <v>5911</v>
      </c>
      <c r="C102" s="96"/>
      <c r="D102" s="76">
        <v>-19.201930000000001</v>
      </c>
      <c r="E102" s="76">
        <v>-18.82263</v>
      </c>
      <c r="F102" s="76">
        <v>-17.354109999999999</v>
      </c>
      <c r="G102" s="76">
        <v>-16.68919</v>
      </c>
      <c r="H102" s="76">
        <v>-7.7660999999999998</v>
      </c>
      <c r="I102" s="76">
        <v>-4.6247600000000002</v>
      </c>
      <c r="J102" s="76">
        <v>-2.21184</v>
      </c>
      <c r="K102" s="76">
        <v>1.93912</v>
      </c>
      <c r="L102" s="76">
        <v>2.7082099999999998</v>
      </c>
      <c r="M102" s="76">
        <v>6.6532600000000004</v>
      </c>
      <c r="N102" s="97">
        <v>956.27941999999996</v>
      </c>
      <c r="O102" s="97">
        <v>1050.02504</v>
      </c>
      <c r="P102" s="97">
        <v>843.49972000000002</v>
      </c>
      <c r="Q102" s="97">
        <v>893.49591999999996</v>
      </c>
      <c r="R102" s="97">
        <v>1048.54565</v>
      </c>
      <c r="S102" s="97">
        <v>799.08601999999996</v>
      </c>
      <c r="T102" s="97">
        <v>990.16758000000004</v>
      </c>
      <c r="U102" s="97">
        <v>717.26152999999999</v>
      </c>
      <c r="V102" s="97">
        <v>785.15944999999999</v>
      </c>
      <c r="W102" s="97">
        <v>623.68088999999998</v>
      </c>
      <c r="X102" s="98">
        <v>158.73294999999999</v>
      </c>
      <c r="Y102" s="98">
        <v>199.79965000000001</v>
      </c>
      <c r="Z102" s="98">
        <v>300.86635000000001</v>
      </c>
      <c r="AA102" s="98">
        <v>347.93304999999998</v>
      </c>
      <c r="AB102" s="98">
        <v>394.99975000000001</v>
      </c>
      <c r="AC102" s="98">
        <v>442.06644999999997</v>
      </c>
      <c r="AD102" s="98">
        <v>489.13315</v>
      </c>
      <c r="AE102" s="98">
        <v>536.19984999999997</v>
      </c>
      <c r="AF102" s="98">
        <v>583.26655000000005</v>
      </c>
      <c r="AG102" s="98">
        <v>630.33325000000002</v>
      </c>
      <c r="AH102" s="97">
        <v>956.27941999999996</v>
      </c>
      <c r="AI102" s="97">
        <v>1050.02504</v>
      </c>
      <c r="AJ102" s="97">
        <v>843.49972000000002</v>
      </c>
      <c r="AK102" s="97">
        <v>889.69592</v>
      </c>
      <c r="AL102" s="97">
        <v>1040.54665</v>
      </c>
      <c r="AM102" s="97">
        <v>791.08601999999996</v>
      </c>
      <c r="AN102" s="97">
        <v>982.16758000000004</v>
      </c>
      <c r="AO102" s="97">
        <v>707.06152999999995</v>
      </c>
      <c r="AP102" s="97">
        <v>774.95944999999995</v>
      </c>
      <c r="AQ102" s="97">
        <v>613.48089000000004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76">
        <v>0</v>
      </c>
      <c r="BC102" s="76">
        <v>0</v>
      </c>
      <c r="BD102" s="76">
        <v>0</v>
      </c>
      <c r="BE102" s="76">
        <v>0</v>
      </c>
      <c r="BF102" s="76">
        <v>0</v>
      </c>
      <c r="BG102" s="76">
        <v>0</v>
      </c>
      <c r="BH102" s="76">
        <v>0</v>
      </c>
      <c r="BI102" s="76">
        <v>0</v>
      </c>
      <c r="BJ102" s="76">
        <v>0</v>
      </c>
      <c r="BK102" s="76">
        <v>0</v>
      </c>
      <c r="BL102" s="76">
        <v>956.27941999999996</v>
      </c>
      <c r="BM102" s="76">
        <v>1050.02504</v>
      </c>
      <c r="BN102" s="76">
        <v>843.49972000000002</v>
      </c>
      <c r="BO102" s="76">
        <v>889.69592</v>
      </c>
      <c r="BP102" s="76">
        <v>1040.54665</v>
      </c>
      <c r="BQ102" s="76">
        <v>791.08601999999996</v>
      </c>
      <c r="BR102" s="76">
        <v>982.16758000000004</v>
      </c>
      <c r="BS102" s="76">
        <v>707.06152999999995</v>
      </c>
      <c r="BT102" s="76">
        <v>774.95944999999995</v>
      </c>
      <c r="BU102" s="76">
        <v>613.48089000000004</v>
      </c>
      <c r="BV102" s="98">
        <v>244.63916</v>
      </c>
      <c r="BW102" s="98">
        <v>334.63006999999999</v>
      </c>
      <c r="BX102" s="98">
        <v>551.12931000000003</v>
      </c>
      <c r="BY102" s="98">
        <v>449.27019000000001</v>
      </c>
      <c r="BZ102" s="98">
        <v>499.75754999999998</v>
      </c>
      <c r="CA102" s="98">
        <v>531.56354999999996</v>
      </c>
      <c r="CB102" s="98">
        <v>583.32465000000002</v>
      </c>
      <c r="CC102" s="98">
        <v>657.13324999999998</v>
      </c>
      <c r="CD102" s="98">
        <v>655.45420999999999</v>
      </c>
      <c r="CE102" s="98">
        <v>707.51044999999999</v>
      </c>
      <c r="CF102" s="76">
        <v>-17.9653500000001</v>
      </c>
      <c r="CG102" s="76">
        <v>-21.554350000000099</v>
      </c>
      <c r="CH102" s="76">
        <v>-23.77422</v>
      </c>
      <c r="CI102" s="76">
        <v>-120.69753</v>
      </c>
      <c r="CJ102" s="76">
        <v>-30.3126999999999</v>
      </c>
      <c r="CK102" s="76">
        <v>-151.93467000000001</v>
      </c>
      <c r="CL102" s="76">
        <v>-23.196939999999898</v>
      </c>
      <c r="CM102" s="76">
        <v>-130.59996000000001</v>
      </c>
      <c r="CN102" s="76">
        <v>-172.66267999999999</v>
      </c>
      <c r="CO102" s="76">
        <v>-233.78622999999999</v>
      </c>
      <c r="CP102" s="76">
        <v>-1597.5957000000001</v>
      </c>
      <c r="CQ102" s="76">
        <v>-1579.6303499999999</v>
      </c>
      <c r="CR102" s="76">
        <v>-1558.076</v>
      </c>
      <c r="CS102" s="76">
        <v>-1534.30178</v>
      </c>
      <c r="CT102" s="76">
        <v>-1409.8042499999999</v>
      </c>
      <c r="CU102" s="76">
        <v>-1371.4925499999999</v>
      </c>
      <c r="CV102" s="76">
        <v>-1211.5578800000001</v>
      </c>
      <c r="CW102" s="76">
        <v>-1180.36094</v>
      </c>
      <c r="CX102" s="76">
        <v>-1039.56098</v>
      </c>
      <c r="CY102" s="76">
        <v>-856.69830000000002</v>
      </c>
      <c r="CZ102" s="98">
        <v>236</v>
      </c>
      <c r="DA102" s="98">
        <v>245</v>
      </c>
      <c r="DB102" s="98">
        <v>234</v>
      </c>
      <c r="DC102" s="98">
        <v>239</v>
      </c>
      <c r="DD102" s="98">
        <v>243</v>
      </c>
      <c r="DE102" s="98">
        <v>241</v>
      </c>
      <c r="DF102" s="98">
        <v>237</v>
      </c>
      <c r="DG102" s="98">
        <v>216</v>
      </c>
      <c r="DH102" s="98">
        <v>204</v>
      </c>
      <c r="DI102" s="98">
        <v>198</v>
      </c>
      <c r="DJ102" s="76">
        <v>-17.965350000000001</v>
      </c>
      <c r="DK102" s="76">
        <v>-21.554349999999999</v>
      </c>
      <c r="DL102" s="76">
        <v>-23.77422</v>
      </c>
      <c r="DM102" s="76">
        <v>-124.49753</v>
      </c>
      <c r="DN102" s="76">
        <v>-38.311700000000002</v>
      </c>
      <c r="DO102" s="76">
        <v>-159.93467000000001</v>
      </c>
      <c r="DP102" s="76">
        <v>-31.196940000000001</v>
      </c>
      <c r="DQ102" s="76">
        <v>-140.79996</v>
      </c>
      <c r="DR102" s="76">
        <v>-182.86268000000001</v>
      </c>
      <c r="DS102" s="76">
        <v>-243.98623000000001</v>
      </c>
      <c r="DT102" s="76">
        <v>-19.201930000000001</v>
      </c>
      <c r="DU102" s="76">
        <v>-18.82263</v>
      </c>
      <c r="DV102" s="76">
        <v>-17.354109999999999</v>
      </c>
      <c r="DW102" s="76">
        <v>-20.489190000000001</v>
      </c>
      <c r="DX102" s="76">
        <v>-15.7651</v>
      </c>
      <c r="DY102" s="76">
        <v>-12.62476</v>
      </c>
      <c r="DZ102" s="76">
        <v>-10.21184</v>
      </c>
      <c r="EA102" s="76">
        <v>-8.2608800000000002</v>
      </c>
      <c r="EB102" s="76">
        <v>-7.4917899999999999</v>
      </c>
      <c r="EC102" s="76">
        <v>-3.5467399999999998</v>
      </c>
      <c r="ED102" s="76">
        <v>17.9653500000001</v>
      </c>
      <c r="EE102" s="76">
        <v>21.554350000000099</v>
      </c>
      <c r="EF102" s="76">
        <v>23.77422</v>
      </c>
      <c r="EG102" s="76">
        <v>124.49753</v>
      </c>
      <c r="EH102" s="76">
        <v>38.311700000000002</v>
      </c>
      <c r="EI102" s="76">
        <v>159.93467000000001</v>
      </c>
      <c r="EJ102" s="76">
        <v>31.196939999999898</v>
      </c>
      <c r="EK102" s="76">
        <v>140.79996</v>
      </c>
      <c r="EL102" s="76">
        <v>182.86268000000001</v>
      </c>
      <c r="EM102" s="76">
        <v>243.98623000000001</v>
      </c>
      <c r="EN102" s="98">
        <v>1842.23486</v>
      </c>
      <c r="EO102" s="98">
        <v>1914.2604200000001</v>
      </c>
      <c r="EP102" s="98">
        <v>2109.2053099999998</v>
      </c>
      <c r="EQ102" s="98">
        <v>1983.57197</v>
      </c>
      <c r="ER102" s="98">
        <v>1909.5617999999999</v>
      </c>
      <c r="ES102" s="98">
        <v>1903.0561</v>
      </c>
      <c r="ET102" s="98">
        <v>1794.8825300000001</v>
      </c>
      <c r="EU102" s="98">
        <v>1837.4941899999999</v>
      </c>
      <c r="EV102" s="98">
        <v>1695.0151900000001</v>
      </c>
      <c r="EW102" s="98">
        <v>1564.20875</v>
      </c>
      <c r="EX102" s="98">
        <v>974245</v>
      </c>
      <c r="EY102" s="98">
        <v>1071579</v>
      </c>
      <c r="EZ102" s="98">
        <v>867274</v>
      </c>
      <c r="FA102" s="98">
        <v>1014193</v>
      </c>
      <c r="FB102" s="98">
        <v>1078858</v>
      </c>
      <c r="FC102" s="98">
        <v>951021</v>
      </c>
      <c r="FD102" s="98">
        <v>1013365</v>
      </c>
      <c r="FE102" s="98">
        <v>847861</v>
      </c>
      <c r="FF102" s="98">
        <v>957822</v>
      </c>
      <c r="FG102" s="103">
        <v>857467</v>
      </c>
      <c r="FH102" s="76">
        <v>0</v>
      </c>
      <c r="FI102" s="76">
        <v>0</v>
      </c>
      <c r="FJ102" s="76">
        <v>0</v>
      </c>
      <c r="FK102" s="76">
        <v>0</v>
      </c>
      <c r="FL102" s="76">
        <v>0</v>
      </c>
      <c r="FM102" s="76">
        <v>0</v>
      </c>
      <c r="FN102" s="76">
        <v>0</v>
      </c>
      <c r="FO102" s="76">
        <v>0</v>
      </c>
      <c r="FP102" s="76">
        <v>0</v>
      </c>
      <c r="FQ102" s="77">
        <v>0</v>
      </c>
    </row>
    <row r="103" spans="1:173" x14ac:dyDescent="0.25">
      <c r="A103" s="96" t="s">
        <v>316</v>
      </c>
      <c r="B103" s="96">
        <v>5456</v>
      </c>
      <c r="C103" s="96"/>
      <c r="D103" s="76">
        <v>283.39353</v>
      </c>
      <c r="E103" s="76">
        <v>313.38312999999999</v>
      </c>
      <c r="F103" s="76">
        <v>314.07130999999998</v>
      </c>
      <c r="G103" s="76">
        <v>308.18873000000002</v>
      </c>
      <c r="H103" s="76">
        <v>341.08429000000001</v>
      </c>
      <c r="I103" s="76">
        <v>320.64523000000003</v>
      </c>
      <c r="J103" s="76">
        <v>333.45688999999999</v>
      </c>
      <c r="K103" s="76">
        <v>348.97431</v>
      </c>
      <c r="L103" s="76">
        <v>244.76648</v>
      </c>
      <c r="M103" s="76">
        <v>277.58757000000003</v>
      </c>
      <c r="N103" s="97">
        <v>9425.1021000000001</v>
      </c>
      <c r="O103" s="97">
        <v>9818.9524799999999</v>
      </c>
      <c r="P103" s="97">
        <v>9078.4662499999995</v>
      </c>
      <c r="Q103" s="97">
        <v>9590.3490600000005</v>
      </c>
      <c r="R103" s="97">
        <v>8561.0061000000005</v>
      </c>
      <c r="S103" s="97">
        <v>8180.4366</v>
      </c>
      <c r="T103" s="97">
        <v>8203.97336</v>
      </c>
      <c r="U103" s="97">
        <v>7748.0287500000004</v>
      </c>
      <c r="V103" s="97">
        <v>7028.6758300000001</v>
      </c>
      <c r="W103" s="97">
        <v>6542.8757999999998</v>
      </c>
      <c r="X103" s="98">
        <v>10921.230600000001</v>
      </c>
      <c r="Y103" s="98">
        <v>11619.69175</v>
      </c>
      <c r="Z103" s="98">
        <v>12057.2315</v>
      </c>
      <c r="AA103" s="98">
        <v>12464.449500000001</v>
      </c>
      <c r="AB103" s="98">
        <v>12310.059649999999</v>
      </c>
      <c r="AC103" s="98">
        <v>12956.39575</v>
      </c>
      <c r="AD103" s="98">
        <v>11870.43475</v>
      </c>
      <c r="AE103" s="98">
        <v>13238.58575</v>
      </c>
      <c r="AF103" s="98">
        <v>14090.549199999999</v>
      </c>
      <c r="AG103" s="98">
        <v>12105.523800000001</v>
      </c>
      <c r="AH103" s="97">
        <v>9125.1021000000001</v>
      </c>
      <c r="AI103" s="97">
        <v>9518.9524799999999</v>
      </c>
      <c r="AJ103" s="97">
        <v>8778.4662499999995</v>
      </c>
      <c r="AK103" s="97">
        <v>9290.3490600000005</v>
      </c>
      <c r="AL103" s="97">
        <v>8241.0061000000005</v>
      </c>
      <c r="AM103" s="97">
        <v>7880.4366</v>
      </c>
      <c r="AN103" s="97">
        <v>7903.97336</v>
      </c>
      <c r="AO103" s="97">
        <v>7460.92875</v>
      </c>
      <c r="AP103" s="97">
        <v>6836.6758300000001</v>
      </c>
      <c r="AQ103" s="97">
        <v>6348.8757999999998</v>
      </c>
      <c r="AR103" s="98">
        <v>1500.5210999999999</v>
      </c>
      <c r="AS103" s="98">
        <v>364.00864000000001</v>
      </c>
      <c r="AT103" s="98">
        <v>205.15674999999999</v>
      </c>
      <c r="AU103" s="98">
        <v>175.09625</v>
      </c>
      <c r="AV103" s="98">
        <v>1223.5267200000001</v>
      </c>
      <c r="AW103" s="98">
        <v>459.58089999999999</v>
      </c>
      <c r="AX103" s="98">
        <v>0</v>
      </c>
      <c r="AY103" s="98">
        <v>699.45989999999995</v>
      </c>
      <c r="AZ103" s="98">
        <v>4892.0451199999998</v>
      </c>
      <c r="BA103" s="98">
        <v>1796.54503</v>
      </c>
      <c r="BB103" s="76">
        <v>1500.5210999999999</v>
      </c>
      <c r="BC103" s="76">
        <v>354.00864000000001</v>
      </c>
      <c r="BD103" s="76">
        <v>205.15674999999999</v>
      </c>
      <c r="BE103" s="76">
        <v>-273.00290000000001</v>
      </c>
      <c r="BF103" s="76">
        <v>1203.44372</v>
      </c>
      <c r="BG103" s="76">
        <v>459.58089999999999</v>
      </c>
      <c r="BH103" s="76">
        <v>0</v>
      </c>
      <c r="BI103" s="76">
        <v>699.45989999999995</v>
      </c>
      <c r="BJ103" s="76">
        <v>4892.0451199999998</v>
      </c>
      <c r="BK103" s="76">
        <v>1196.21693</v>
      </c>
      <c r="BL103" s="76">
        <v>10625.6232</v>
      </c>
      <c r="BM103" s="76">
        <v>9882.9611199999999</v>
      </c>
      <c r="BN103" s="76">
        <v>8983.6229999999996</v>
      </c>
      <c r="BO103" s="76">
        <v>9465.4453099999992</v>
      </c>
      <c r="BP103" s="76">
        <v>9464.5328200000004</v>
      </c>
      <c r="BQ103" s="76">
        <v>8340.0174999999999</v>
      </c>
      <c r="BR103" s="76">
        <v>7903.97336</v>
      </c>
      <c r="BS103" s="76">
        <v>8160.3886499999999</v>
      </c>
      <c r="BT103" s="76">
        <v>11728.720950000001</v>
      </c>
      <c r="BU103" s="76">
        <v>8145.42083</v>
      </c>
      <c r="BV103" s="98">
        <v>12000.436460000001</v>
      </c>
      <c r="BW103" s="98">
        <v>12567.407020000001</v>
      </c>
      <c r="BX103" s="98">
        <v>13294.393400000001</v>
      </c>
      <c r="BY103" s="98">
        <v>13554.09431</v>
      </c>
      <c r="BZ103" s="98">
        <v>13235.79808</v>
      </c>
      <c r="CA103" s="98">
        <v>13827.693160000001</v>
      </c>
      <c r="CB103" s="98">
        <v>12784.019689999999</v>
      </c>
      <c r="CC103" s="98">
        <v>14011.727269999999</v>
      </c>
      <c r="CD103" s="98">
        <v>14867.61578</v>
      </c>
      <c r="CE103" s="98">
        <v>12959.958559999999</v>
      </c>
      <c r="CF103" s="76">
        <v>-335.73396999999898</v>
      </c>
      <c r="CG103" s="76">
        <v>-1156.0186799999999</v>
      </c>
      <c r="CH103" s="76">
        <v>-94.856660000001298</v>
      </c>
      <c r="CI103" s="76">
        <v>-485.164279999999</v>
      </c>
      <c r="CJ103" s="76">
        <v>-989.99785999999904</v>
      </c>
      <c r="CK103" s="76">
        <v>-795.87631000000101</v>
      </c>
      <c r="CL103" s="76">
        <v>-818.88445000000002</v>
      </c>
      <c r="CM103" s="76">
        <v>-579.03369999999904</v>
      </c>
      <c r="CN103" s="76">
        <v>-1781.71992</v>
      </c>
      <c r="CO103" s="76">
        <v>-1251.1931400000001</v>
      </c>
      <c r="CP103" s="76">
        <v>-2107.4131699999998</v>
      </c>
      <c r="CQ103" s="76">
        <v>-2972.2003</v>
      </c>
      <c r="CR103" s="76">
        <v>-1870.1902600000001</v>
      </c>
      <c r="CS103" s="76">
        <v>-1680.49035</v>
      </c>
      <c r="CT103" s="76">
        <v>-622.32317</v>
      </c>
      <c r="CU103" s="76">
        <v>-515.76903000000004</v>
      </c>
      <c r="CV103" s="76">
        <v>120.52638</v>
      </c>
      <c r="CW103" s="76">
        <v>1239.41083</v>
      </c>
      <c r="CX103" s="76">
        <v>1406.0846300000001</v>
      </c>
      <c r="CY103" s="76">
        <v>-1512.2405699999999</v>
      </c>
      <c r="CZ103" s="98">
        <v>1876</v>
      </c>
      <c r="DA103" s="98">
        <v>1836</v>
      </c>
      <c r="DB103" s="98">
        <v>1780</v>
      </c>
      <c r="DC103" s="98">
        <v>1735</v>
      </c>
      <c r="DD103" s="98">
        <v>1633</v>
      </c>
      <c r="DE103" s="98">
        <v>1589</v>
      </c>
      <c r="DF103" s="98">
        <v>1555</v>
      </c>
      <c r="DG103" s="98">
        <v>1516</v>
      </c>
      <c r="DH103" s="98">
        <v>1464</v>
      </c>
      <c r="DI103" s="98">
        <v>1430</v>
      </c>
      <c r="DJ103" s="76">
        <v>864.78713000000005</v>
      </c>
      <c r="DK103" s="76">
        <v>-1102.0100399999999</v>
      </c>
      <c r="DL103" s="76">
        <v>-189.69990999999999</v>
      </c>
      <c r="DM103" s="76">
        <v>-1058.1671799999999</v>
      </c>
      <c r="DN103" s="76">
        <v>-106.55414</v>
      </c>
      <c r="DO103" s="76">
        <v>-636.29540999999995</v>
      </c>
      <c r="DP103" s="76">
        <v>-1118.88445</v>
      </c>
      <c r="DQ103" s="76">
        <v>-166.6738</v>
      </c>
      <c r="DR103" s="76">
        <v>2918.3252000000002</v>
      </c>
      <c r="DS103" s="76">
        <v>-248.97621000000001</v>
      </c>
      <c r="DT103" s="76">
        <v>-16.606470000000002</v>
      </c>
      <c r="DU103" s="76">
        <v>13.38313</v>
      </c>
      <c r="DV103" s="76">
        <v>14.07131</v>
      </c>
      <c r="DW103" s="76">
        <v>8.1887299999999996</v>
      </c>
      <c r="DX103" s="76">
        <v>21.084289999999999</v>
      </c>
      <c r="DY103" s="76">
        <v>20.645230000000002</v>
      </c>
      <c r="DZ103" s="76">
        <v>33.456890000000001</v>
      </c>
      <c r="EA103" s="76">
        <v>61.874310000000001</v>
      </c>
      <c r="EB103" s="76">
        <v>52.766480000000001</v>
      </c>
      <c r="EC103" s="76">
        <v>83.587569999999999</v>
      </c>
      <c r="ED103" s="76">
        <v>635.73396999999898</v>
      </c>
      <c r="EE103" s="76">
        <v>1456.0186799999999</v>
      </c>
      <c r="EF103" s="76">
        <v>394.856660000001</v>
      </c>
      <c r="EG103" s="76">
        <v>785.16427999999905</v>
      </c>
      <c r="EH103" s="76">
        <v>1309.9978599999999</v>
      </c>
      <c r="EI103" s="76">
        <v>1095.8763100000001</v>
      </c>
      <c r="EJ103" s="76">
        <v>1118.88445</v>
      </c>
      <c r="EK103" s="76">
        <v>866.13369999999895</v>
      </c>
      <c r="EL103" s="76">
        <v>1973.71992</v>
      </c>
      <c r="EM103" s="76">
        <v>1445.1931400000001</v>
      </c>
      <c r="EN103" s="98">
        <v>14107.849630000001</v>
      </c>
      <c r="EO103" s="98">
        <v>15539.607319999999</v>
      </c>
      <c r="EP103" s="98">
        <v>15164.58366</v>
      </c>
      <c r="EQ103" s="98">
        <v>15234.58466</v>
      </c>
      <c r="ER103" s="98">
        <v>13858.12125</v>
      </c>
      <c r="ES103" s="98">
        <v>14343.46219</v>
      </c>
      <c r="ET103" s="98">
        <v>12663.49331</v>
      </c>
      <c r="EU103" s="98">
        <v>12772.316440000001</v>
      </c>
      <c r="EV103" s="98">
        <v>13461.531150000001</v>
      </c>
      <c r="EW103" s="98">
        <v>14472.199130000001</v>
      </c>
      <c r="EX103" s="98">
        <v>9760836</v>
      </c>
      <c r="EY103" s="98">
        <v>10974971</v>
      </c>
      <c r="EZ103" s="98">
        <v>9173323</v>
      </c>
      <c r="FA103" s="98">
        <v>10075513</v>
      </c>
      <c r="FB103" s="98">
        <v>9551004</v>
      </c>
      <c r="FC103" s="98">
        <v>8976313</v>
      </c>
      <c r="FD103" s="98">
        <v>9022858</v>
      </c>
      <c r="FE103" s="98">
        <v>8327062</v>
      </c>
      <c r="FF103" s="98">
        <v>8810396</v>
      </c>
      <c r="FG103" s="103">
        <v>7794069</v>
      </c>
      <c r="FH103" s="76">
        <v>0</v>
      </c>
      <c r="FI103" s="76">
        <v>10</v>
      </c>
      <c r="FJ103" s="76">
        <v>0</v>
      </c>
      <c r="FK103" s="76">
        <v>448.09915000000001</v>
      </c>
      <c r="FL103" s="76">
        <v>20.082999999999998</v>
      </c>
      <c r="FM103" s="76">
        <v>0</v>
      </c>
      <c r="FN103" s="76">
        <v>0</v>
      </c>
      <c r="FO103" s="76">
        <v>0</v>
      </c>
      <c r="FP103" s="76">
        <v>0</v>
      </c>
      <c r="FQ103" s="77">
        <v>600.32809999999995</v>
      </c>
    </row>
    <row r="104" spans="1:173" x14ac:dyDescent="0.25">
      <c r="A104" s="96" t="s">
        <v>315</v>
      </c>
      <c r="B104" s="96">
        <v>5516</v>
      </c>
      <c r="C104" s="96"/>
      <c r="D104" s="76">
        <v>758.92259999999999</v>
      </c>
      <c r="E104" s="76">
        <v>753.75391999999999</v>
      </c>
      <c r="F104" s="76">
        <v>839.02589</v>
      </c>
      <c r="G104" s="76">
        <v>925.99604999999997</v>
      </c>
      <c r="H104" s="76">
        <v>1001.33407</v>
      </c>
      <c r="I104" s="76">
        <v>1109.22037</v>
      </c>
      <c r="J104" s="76">
        <v>1041.1836000000001</v>
      </c>
      <c r="K104" s="76">
        <v>792.97262999999998</v>
      </c>
      <c r="L104" s="76">
        <v>799.29281000000003</v>
      </c>
      <c r="M104" s="76">
        <v>737.45937000000004</v>
      </c>
      <c r="N104" s="97">
        <v>13613.98783</v>
      </c>
      <c r="O104" s="97">
        <v>13152.215200000001</v>
      </c>
      <c r="P104" s="97">
        <v>13331.172909999999</v>
      </c>
      <c r="Q104" s="97">
        <v>13332.625470000001</v>
      </c>
      <c r="R104" s="97">
        <v>12958.972690000001</v>
      </c>
      <c r="S104" s="97">
        <v>12651.36429</v>
      </c>
      <c r="T104" s="97">
        <v>13046.78125</v>
      </c>
      <c r="U104" s="97">
        <v>12600.59757</v>
      </c>
      <c r="V104" s="97">
        <v>12228.86261</v>
      </c>
      <c r="W104" s="97">
        <v>10922.263720000001</v>
      </c>
      <c r="X104" s="98">
        <v>15637.194</v>
      </c>
      <c r="Y104" s="98">
        <v>18961.891</v>
      </c>
      <c r="Z104" s="98">
        <v>19455.973999999998</v>
      </c>
      <c r="AA104" s="98">
        <v>19523.213</v>
      </c>
      <c r="AB104" s="98">
        <v>19765.893</v>
      </c>
      <c r="AC104" s="98">
        <v>19768.651999999998</v>
      </c>
      <c r="AD104" s="98">
        <v>19840.45</v>
      </c>
      <c r="AE104" s="98">
        <v>17404.189999999999</v>
      </c>
      <c r="AF104" s="98">
        <v>11368.45</v>
      </c>
      <c r="AG104" s="98">
        <v>10467.85</v>
      </c>
      <c r="AH104" s="97">
        <v>12776.47428</v>
      </c>
      <c r="AI104" s="97">
        <v>12319.23415</v>
      </c>
      <c r="AJ104" s="97">
        <v>12487.15646</v>
      </c>
      <c r="AK104" s="97">
        <v>12466.56292</v>
      </c>
      <c r="AL104" s="97">
        <v>12068.874889999999</v>
      </c>
      <c r="AM104" s="97">
        <v>11595.68189</v>
      </c>
      <c r="AN104" s="97">
        <v>12170.491249999999</v>
      </c>
      <c r="AO104" s="97">
        <v>12007.807570000001</v>
      </c>
      <c r="AP104" s="97">
        <v>11597.072609999999</v>
      </c>
      <c r="AQ104" s="97">
        <v>10384.02872</v>
      </c>
      <c r="AR104" s="98">
        <v>289.42180000000002</v>
      </c>
      <c r="AS104" s="98">
        <v>484.98790000000002</v>
      </c>
      <c r="AT104" s="98">
        <v>600.81349999999998</v>
      </c>
      <c r="AU104" s="98">
        <v>1307.54195</v>
      </c>
      <c r="AV104" s="98">
        <v>212.16855000000001</v>
      </c>
      <c r="AW104" s="98">
        <v>1502.4246499999999</v>
      </c>
      <c r="AX104" s="98">
        <v>1853.8515500000001</v>
      </c>
      <c r="AY104" s="98">
        <v>5561.5455499999998</v>
      </c>
      <c r="AZ104" s="98">
        <v>2616.0223500000002</v>
      </c>
      <c r="BA104" s="98">
        <v>3347.0644499999999</v>
      </c>
      <c r="BB104" s="76">
        <v>166.28139999999999</v>
      </c>
      <c r="BC104" s="76">
        <v>484.98790000000002</v>
      </c>
      <c r="BD104" s="76">
        <v>600.81349999999998</v>
      </c>
      <c r="BE104" s="76">
        <v>1223.0708999999999</v>
      </c>
      <c r="BF104" s="76">
        <v>212.16855000000001</v>
      </c>
      <c r="BG104" s="76">
        <v>1448.30665</v>
      </c>
      <c r="BH104" s="76">
        <v>1680.31855</v>
      </c>
      <c r="BI104" s="76">
        <v>5483.4545500000004</v>
      </c>
      <c r="BJ104" s="76">
        <v>2532.6723499999998</v>
      </c>
      <c r="BK104" s="76">
        <v>3170.9114500000001</v>
      </c>
      <c r="BL104" s="76">
        <v>13065.89608</v>
      </c>
      <c r="BM104" s="76">
        <v>12804.22205</v>
      </c>
      <c r="BN104" s="76">
        <v>13087.96996</v>
      </c>
      <c r="BO104" s="76">
        <v>13774.104869999999</v>
      </c>
      <c r="BP104" s="76">
        <v>12281.043439999999</v>
      </c>
      <c r="BQ104" s="76">
        <v>13098.106540000001</v>
      </c>
      <c r="BR104" s="76">
        <v>14024.3428</v>
      </c>
      <c r="BS104" s="76">
        <v>17569.35312</v>
      </c>
      <c r="BT104" s="76">
        <v>14213.09496</v>
      </c>
      <c r="BU104" s="76">
        <v>13731.09317</v>
      </c>
      <c r="BV104" s="98">
        <v>16829.409319999999</v>
      </c>
      <c r="BW104" s="98">
        <v>19913.207289999998</v>
      </c>
      <c r="BX104" s="98">
        <v>20702.228060000001</v>
      </c>
      <c r="BY104" s="98">
        <v>21111.950140000001</v>
      </c>
      <c r="BZ104" s="98">
        <v>20860.902190000001</v>
      </c>
      <c r="CA104" s="98">
        <v>20877.573240000002</v>
      </c>
      <c r="CB104" s="98">
        <v>21040.976490000001</v>
      </c>
      <c r="CC104" s="98">
        <v>18644.719160000001</v>
      </c>
      <c r="CD104" s="98">
        <v>13219.305039999999</v>
      </c>
      <c r="CE104" s="98">
        <v>11980.47675</v>
      </c>
      <c r="CF104" s="76">
        <v>-1300.63069</v>
      </c>
      <c r="CG104" s="76">
        <v>-1813.8711900000001</v>
      </c>
      <c r="CH104" s="76">
        <v>-925.74584000000095</v>
      </c>
      <c r="CI104" s="76">
        <v>-283.95501000000002</v>
      </c>
      <c r="CJ104" s="76">
        <v>-518.21591999999896</v>
      </c>
      <c r="CK104" s="76">
        <v>-1106.5206000000001</v>
      </c>
      <c r="CL104" s="76">
        <v>947.25052000000005</v>
      </c>
      <c r="CM104" s="76">
        <v>756.33519999999999</v>
      </c>
      <c r="CN104" s="76">
        <v>-76.757439999999406</v>
      </c>
      <c r="CO104" s="76">
        <v>-981.56376999999895</v>
      </c>
      <c r="CP104" s="76">
        <v>7287.4479700000002</v>
      </c>
      <c r="CQ104" s="76">
        <v>9259.3108100000009</v>
      </c>
      <c r="CR104" s="76">
        <v>11421.175149999999</v>
      </c>
      <c r="CS104" s="76">
        <v>12590.123939999999</v>
      </c>
      <c r="CT104" s="76">
        <v>12517.070599999999</v>
      </c>
      <c r="CU104" s="76">
        <v>13713.215770000001</v>
      </c>
      <c r="CV104" s="76">
        <v>14427.11212</v>
      </c>
      <c r="CW104" s="76">
        <v>12675.833049999999</v>
      </c>
      <c r="CX104" s="76">
        <v>7028.8333000000002</v>
      </c>
      <c r="CY104" s="76">
        <v>5204.7083899999998</v>
      </c>
      <c r="CZ104" s="98">
        <v>2697</v>
      </c>
      <c r="DA104" s="98">
        <v>2733</v>
      </c>
      <c r="DB104" s="98">
        <v>2760</v>
      </c>
      <c r="DC104" s="98">
        <v>2768</v>
      </c>
      <c r="DD104" s="98">
        <v>2742</v>
      </c>
      <c r="DE104" s="98">
        <v>2744</v>
      </c>
      <c r="DF104" s="98">
        <v>2739</v>
      </c>
      <c r="DG104" s="98">
        <v>2755</v>
      </c>
      <c r="DH104" s="98">
        <v>2738</v>
      </c>
      <c r="DI104" s="98">
        <v>2705</v>
      </c>
      <c r="DJ104" s="76">
        <v>-1971.86284</v>
      </c>
      <c r="DK104" s="76">
        <v>-2161.8643400000001</v>
      </c>
      <c r="DL104" s="76">
        <v>-1168.9487899999999</v>
      </c>
      <c r="DM104" s="76">
        <v>73.053340000000006</v>
      </c>
      <c r="DN104" s="76">
        <v>-1196.14517</v>
      </c>
      <c r="DO104" s="76">
        <v>-713.89634999999998</v>
      </c>
      <c r="DP104" s="76">
        <v>1751.27907</v>
      </c>
      <c r="DQ104" s="76">
        <v>5646.9997499999999</v>
      </c>
      <c r="DR104" s="76">
        <v>1824.12491</v>
      </c>
      <c r="DS104" s="76">
        <v>1651.11268</v>
      </c>
      <c r="DT104" s="76">
        <v>-78.591399999999993</v>
      </c>
      <c r="DU104" s="76">
        <v>-79.227080000000001</v>
      </c>
      <c r="DV104" s="76">
        <v>-4.9901099999999996</v>
      </c>
      <c r="DW104" s="76">
        <v>59.933050000000001</v>
      </c>
      <c r="DX104" s="76">
        <v>111.23607</v>
      </c>
      <c r="DY104" s="76">
        <v>127.67837</v>
      </c>
      <c r="DZ104" s="76">
        <v>164.89359999999999</v>
      </c>
      <c r="EA104" s="76">
        <v>200.18262999999999</v>
      </c>
      <c r="EB104" s="76">
        <v>167.50281000000001</v>
      </c>
      <c r="EC104" s="76">
        <v>199.22436999999999</v>
      </c>
      <c r="ED104" s="76">
        <v>2138.1442400000001</v>
      </c>
      <c r="EE104" s="76">
        <v>2646.8522400000002</v>
      </c>
      <c r="EF104" s="76">
        <v>1769.7622899999999</v>
      </c>
      <c r="EG104" s="76">
        <v>1150.01756</v>
      </c>
      <c r="EH104" s="76">
        <v>1408.3137200000001</v>
      </c>
      <c r="EI104" s="76">
        <v>2162.203</v>
      </c>
      <c r="EJ104" s="76">
        <v>-70.960519999998695</v>
      </c>
      <c r="EK104" s="76">
        <v>-163.54519999999999</v>
      </c>
      <c r="EL104" s="76">
        <v>708.54744000000005</v>
      </c>
      <c r="EM104" s="76">
        <v>1519.7987700000001</v>
      </c>
      <c r="EN104" s="98">
        <v>9541.9613499999996</v>
      </c>
      <c r="EO104" s="98">
        <v>10653.896479999999</v>
      </c>
      <c r="EP104" s="98">
        <v>9281.0529100000003</v>
      </c>
      <c r="EQ104" s="98">
        <v>8521.8261999999995</v>
      </c>
      <c r="ER104" s="98">
        <v>8343.8315899999998</v>
      </c>
      <c r="ES104" s="98">
        <v>7164.3574699999999</v>
      </c>
      <c r="ET104" s="98">
        <v>6613.8643700000002</v>
      </c>
      <c r="EU104" s="98">
        <v>5968.8861100000004</v>
      </c>
      <c r="EV104" s="98">
        <v>6190.47174</v>
      </c>
      <c r="EW104" s="98">
        <v>6775.76836</v>
      </c>
      <c r="EX104" s="98">
        <v>14914619</v>
      </c>
      <c r="EY104" s="98">
        <v>14966086</v>
      </c>
      <c r="EZ104" s="98">
        <v>14256919</v>
      </c>
      <c r="FA104" s="98">
        <v>13616580</v>
      </c>
      <c r="FB104" s="98">
        <v>13477189</v>
      </c>
      <c r="FC104" s="98">
        <v>13757885</v>
      </c>
      <c r="FD104" s="98">
        <v>12099531</v>
      </c>
      <c r="FE104" s="98">
        <v>11844262</v>
      </c>
      <c r="FF104" s="98">
        <v>12305620</v>
      </c>
      <c r="FG104" s="103">
        <v>11903827</v>
      </c>
      <c r="FH104" s="76">
        <v>123.1404</v>
      </c>
      <c r="FI104" s="76">
        <v>0</v>
      </c>
      <c r="FJ104" s="76">
        <v>0</v>
      </c>
      <c r="FK104" s="76">
        <v>84.471050000000005</v>
      </c>
      <c r="FL104" s="76">
        <v>0</v>
      </c>
      <c r="FM104" s="76">
        <v>54.118000000000002</v>
      </c>
      <c r="FN104" s="76">
        <v>173.53299999999999</v>
      </c>
      <c r="FO104" s="76">
        <v>78.090999999999994</v>
      </c>
      <c r="FP104" s="76">
        <v>83.35</v>
      </c>
      <c r="FQ104" s="77">
        <v>176.15299999999999</v>
      </c>
    </row>
    <row r="105" spans="1:173" x14ac:dyDescent="0.25">
      <c r="A105" s="96" t="s">
        <v>314</v>
      </c>
      <c r="B105" s="96">
        <v>5669</v>
      </c>
      <c r="C105" s="96"/>
      <c r="D105" s="76">
        <v>117.55764000000001</v>
      </c>
      <c r="E105" s="76">
        <v>283.72341999999998</v>
      </c>
      <c r="F105" s="76">
        <v>13.347709999999999</v>
      </c>
      <c r="G105" s="76">
        <v>20.512049999999999</v>
      </c>
      <c r="H105" s="76">
        <v>-1.38653</v>
      </c>
      <c r="I105" s="76">
        <v>7.0751400000000002</v>
      </c>
      <c r="J105" s="76">
        <v>3.1517599999999999</v>
      </c>
      <c r="K105" s="76">
        <v>2.59762</v>
      </c>
      <c r="L105" s="76">
        <v>0.36091000000000001</v>
      </c>
      <c r="M105" s="76">
        <v>-2.9126099999999999</v>
      </c>
      <c r="N105" s="97">
        <v>1014.31844</v>
      </c>
      <c r="O105" s="97">
        <v>1966.5674100000001</v>
      </c>
      <c r="P105" s="97">
        <v>1095.1350600000001</v>
      </c>
      <c r="Q105" s="97">
        <v>1116.4302299999999</v>
      </c>
      <c r="R105" s="97">
        <v>1062.3995299999999</v>
      </c>
      <c r="S105" s="97">
        <v>1041.5542800000001</v>
      </c>
      <c r="T105" s="97">
        <v>1142.7189000000001</v>
      </c>
      <c r="U105" s="97">
        <v>979.12813000000006</v>
      </c>
      <c r="V105" s="97">
        <v>962.59568999999999</v>
      </c>
      <c r="W105" s="97">
        <v>874.55786000000001</v>
      </c>
      <c r="X105" s="98">
        <v>950</v>
      </c>
      <c r="Y105" s="98">
        <v>950</v>
      </c>
      <c r="Z105" s="98">
        <v>950</v>
      </c>
      <c r="AA105" s="98">
        <v>950</v>
      </c>
      <c r="AB105" s="98">
        <v>950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7">
        <v>902.63444000000004</v>
      </c>
      <c r="AI105" s="97">
        <v>1690.28981</v>
      </c>
      <c r="AJ105" s="97">
        <v>1095.1350600000001</v>
      </c>
      <c r="AK105" s="97">
        <v>1116.4302299999999</v>
      </c>
      <c r="AL105" s="97">
        <v>1062.3995299999999</v>
      </c>
      <c r="AM105" s="97">
        <v>1041.5542800000001</v>
      </c>
      <c r="AN105" s="97">
        <v>1142.7189000000001</v>
      </c>
      <c r="AO105" s="97">
        <v>979.12813000000006</v>
      </c>
      <c r="AP105" s="97">
        <v>962.59568999999999</v>
      </c>
      <c r="AQ105" s="97">
        <v>874.55786000000001</v>
      </c>
      <c r="AR105" s="98">
        <v>149.536</v>
      </c>
      <c r="AS105" s="98">
        <v>276.27760000000001</v>
      </c>
      <c r="AT105" s="98">
        <v>0</v>
      </c>
      <c r="AU105" s="98">
        <v>1547.9216699999999</v>
      </c>
      <c r="AV105" s="98">
        <v>83.611940000000004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76">
        <v>111.684</v>
      </c>
      <c r="BC105" s="76">
        <v>276.27760000000001</v>
      </c>
      <c r="BD105" s="76">
        <v>-1547.9216699999999</v>
      </c>
      <c r="BE105" s="76">
        <v>1547.9216699999999</v>
      </c>
      <c r="BF105" s="76">
        <v>83.611940000000004</v>
      </c>
      <c r="BG105" s="76">
        <v>0</v>
      </c>
      <c r="BH105" s="76">
        <v>0</v>
      </c>
      <c r="BI105" s="76">
        <v>0</v>
      </c>
      <c r="BJ105" s="76">
        <v>0</v>
      </c>
      <c r="BK105" s="76">
        <v>0</v>
      </c>
      <c r="BL105" s="76">
        <v>1052.1704400000001</v>
      </c>
      <c r="BM105" s="76">
        <v>1966.5674100000001</v>
      </c>
      <c r="BN105" s="76">
        <v>1095.1350600000001</v>
      </c>
      <c r="BO105" s="76">
        <v>2664.3519000000001</v>
      </c>
      <c r="BP105" s="76">
        <v>1146.0114699999999</v>
      </c>
      <c r="BQ105" s="76">
        <v>1041.5542800000001</v>
      </c>
      <c r="BR105" s="76">
        <v>1142.7189000000001</v>
      </c>
      <c r="BS105" s="76">
        <v>979.12813000000006</v>
      </c>
      <c r="BT105" s="76">
        <v>962.59568999999999</v>
      </c>
      <c r="BU105" s="76">
        <v>874.55786000000001</v>
      </c>
      <c r="BV105" s="98">
        <v>1028.07716</v>
      </c>
      <c r="BW105" s="98">
        <v>1149.40744</v>
      </c>
      <c r="BX105" s="98">
        <v>1162.2600299999999</v>
      </c>
      <c r="BY105" s="98">
        <v>991.40697999999998</v>
      </c>
      <c r="BZ105" s="98">
        <v>978.59060999999997</v>
      </c>
      <c r="CA105" s="98">
        <v>46.584600000000002</v>
      </c>
      <c r="CB105" s="98">
        <v>51.092970000000001</v>
      </c>
      <c r="CC105" s="98">
        <v>42.132480000000001</v>
      </c>
      <c r="CD105" s="98">
        <v>40.917020000000001</v>
      </c>
      <c r="CE105" s="98">
        <v>17.994420000000002</v>
      </c>
      <c r="CF105" s="76">
        <v>-115.18680000000001</v>
      </c>
      <c r="CG105" s="76">
        <v>844.06452999999999</v>
      </c>
      <c r="CH105" s="76">
        <v>-74.923589999999905</v>
      </c>
      <c r="CI105" s="76">
        <v>-48.449210000000001</v>
      </c>
      <c r="CJ105" s="76">
        <v>7.7213199999998796</v>
      </c>
      <c r="CK105" s="76">
        <v>-76.595659999999995</v>
      </c>
      <c r="CL105" s="76">
        <v>81.145979999999994</v>
      </c>
      <c r="CM105" s="76">
        <v>-168.78718000000001</v>
      </c>
      <c r="CN105" s="76">
        <v>-138.77002999999999</v>
      </c>
      <c r="CO105" s="76">
        <v>-117.97309</v>
      </c>
      <c r="CP105" s="76">
        <v>-1749.88888</v>
      </c>
      <c r="CQ105" s="76">
        <v>-1634.70208</v>
      </c>
      <c r="CR105" s="76">
        <v>-2478.7666100000001</v>
      </c>
      <c r="CS105" s="76">
        <v>-855.92134999999996</v>
      </c>
      <c r="CT105" s="76">
        <v>-2355.39381</v>
      </c>
      <c r="CU105" s="76">
        <v>-2446.7270699999999</v>
      </c>
      <c r="CV105" s="76">
        <v>-2370.13141</v>
      </c>
      <c r="CW105" s="76">
        <v>-2451.2773900000002</v>
      </c>
      <c r="CX105" s="76">
        <v>-2282.4902099999999</v>
      </c>
      <c r="CY105" s="76">
        <v>-2143.7201799999998</v>
      </c>
      <c r="CZ105" s="98">
        <v>294</v>
      </c>
      <c r="DA105" s="98">
        <v>296</v>
      </c>
      <c r="DB105" s="98">
        <v>301</v>
      </c>
      <c r="DC105" s="98">
        <v>310</v>
      </c>
      <c r="DD105" s="98">
        <v>313</v>
      </c>
      <c r="DE105" s="98">
        <v>318</v>
      </c>
      <c r="DF105" s="98">
        <v>309</v>
      </c>
      <c r="DG105" s="98">
        <v>311</v>
      </c>
      <c r="DH105" s="98">
        <v>306</v>
      </c>
      <c r="DI105" s="98">
        <v>306</v>
      </c>
      <c r="DJ105" s="76">
        <v>-115.18680000000001</v>
      </c>
      <c r="DK105" s="76">
        <v>844.06452999999999</v>
      </c>
      <c r="DL105" s="76">
        <v>-1622.8452600000001</v>
      </c>
      <c r="DM105" s="76">
        <v>1499.47246</v>
      </c>
      <c r="DN105" s="76">
        <v>91.333259999999996</v>
      </c>
      <c r="DO105" s="76">
        <v>-76.595659999999995</v>
      </c>
      <c r="DP105" s="76">
        <v>81.145979999999994</v>
      </c>
      <c r="DQ105" s="76">
        <v>-168.78718000000001</v>
      </c>
      <c r="DR105" s="76">
        <v>-138.77002999999999</v>
      </c>
      <c r="DS105" s="76">
        <v>-117.97309</v>
      </c>
      <c r="DT105" s="76">
        <v>5.87364</v>
      </c>
      <c r="DU105" s="76">
        <v>7.4454200000000004</v>
      </c>
      <c r="DV105" s="76">
        <v>13.347709999999999</v>
      </c>
      <c r="DW105" s="76">
        <v>20.512049999999999</v>
      </c>
      <c r="DX105" s="76">
        <v>-1.38653</v>
      </c>
      <c r="DY105" s="76">
        <v>7.0751400000000002</v>
      </c>
      <c r="DZ105" s="76">
        <v>3.1517599999999999</v>
      </c>
      <c r="EA105" s="76">
        <v>2.59762</v>
      </c>
      <c r="EB105" s="76">
        <v>0.36091000000000001</v>
      </c>
      <c r="EC105" s="76">
        <v>-2.9126099999999999</v>
      </c>
      <c r="ED105" s="76">
        <v>226.8708</v>
      </c>
      <c r="EE105" s="76">
        <v>-567.78692999999998</v>
      </c>
      <c r="EF105" s="76">
        <v>74.923589999999905</v>
      </c>
      <c r="EG105" s="76">
        <v>48.449210000000001</v>
      </c>
      <c r="EH105" s="76">
        <v>-7.7213199999998796</v>
      </c>
      <c r="EI105" s="76">
        <v>76.595659999999995</v>
      </c>
      <c r="EJ105" s="76">
        <v>-81.145979999999994</v>
      </c>
      <c r="EK105" s="76">
        <v>168.78718000000001</v>
      </c>
      <c r="EL105" s="76">
        <v>138.77002999999999</v>
      </c>
      <c r="EM105" s="76">
        <v>117.97309</v>
      </c>
      <c r="EN105" s="98">
        <v>2777.9660399999998</v>
      </c>
      <c r="EO105" s="98">
        <v>2784.10952</v>
      </c>
      <c r="EP105" s="98">
        <v>3641.02664</v>
      </c>
      <c r="EQ105" s="98">
        <v>1847.3283300000001</v>
      </c>
      <c r="ER105" s="98">
        <v>3333.9844199999998</v>
      </c>
      <c r="ES105" s="98">
        <v>2493.31167</v>
      </c>
      <c r="ET105" s="98">
        <v>2421.2243800000001</v>
      </c>
      <c r="EU105" s="98">
        <v>2493.40987</v>
      </c>
      <c r="EV105" s="98">
        <v>2323.4072299999998</v>
      </c>
      <c r="EW105" s="98">
        <v>2161.7145999999998</v>
      </c>
      <c r="EX105" s="98">
        <v>1129505</v>
      </c>
      <c r="EY105" s="98">
        <v>1122503</v>
      </c>
      <c r="EZ105" s="98">
        <v>1170059</v>
      </c>
      <c r="FA105" s="98">
        <v>1164879</v>
      </c>
      <c r="FB105" s="98">
        <v>1054678</v>
      </c>
      <c r="FC105" s="98">
        <v>1118150</v>
      </c>
      <c r="FD105" s="98">
        <v>1061573</v>
      </c>
      <c r="FE105" s="98">
        <v>1147915</v>
      </c>
      <c r="FF105" s="98">
        <v>1101366</v>
      </c>
      <c r="FG105" s="103">
        <v>992531</v>
      </c>
      <c r="FH105" s="76">
        <v>37.851999999999997</v>
      </c>
      <c r="FI105" s="76">
        <v>0</v>
      </c>
      <c r="FJ105" s="76">
        <v>1547.9216699999999</v>
      </c>
      <c r="FK105" s="76">
        <v>0</v>
      </c>
      <c r="FL105" s="76">
        <v>0</v>
      </c>
      <c r="FM105" s="76">
        <v>0</v>
      </c>
      <c r="FN105" s="76">
        <v>0</v>
      </c>
      <c r="FO105" s="76">
        <v>0</v>
      </c>
      <c r="FP105" s="76">
        <v>0</v>
      </c>
      <c r="FQ105" s="77">
        <v>0</v>
      </c>
    </row>
    <row r="106" spans="1:173" x14ac:dyDescent="0.25">
      <c r="A106" s="96" t="s">
        <v>313</v>
      </c>
      <c r="B106" s="96">
        <v>5480</v>
      </c>
      <c r="C106" s="96"/>
      <c r="D106" s="76">
        <v>302.17277999999999</v>
      </c>
      <c r="E106" s="76">
        <v>464.79221999999999</v>
      </c>
      <c r="F106" s="76">
        <v>663.12936999999999</v>
      </c>
      <c r="G106" s="76">
        <v>506.17694999999998</v>
      </c>
      <c r="H106" s="76">
        <v>494.17371000000003</v>
      </c>
      <c r="I106" s="76">
        <v>482.50416999999999</v>
      </c>
      <c r="J106" s="76">
        <v>538.88494000000003</v>
      </c>
      <c r="K106" s="76">
        <v>546.64293999999995</v>
      </c>
      <c r="L106" s="76">
        <v>612.06161999999995</v>
      </c>
      <c r="M106" s="76">
        <v>698.52828999999997</v>
      </c>
      <c r="N106" s="97">
        <v>5187.5918199999996</v>
      </c>
      <c r="O106" s="97">
        <v>5227.4620599999998</v>
      </c>
      <c r="P106" s="97">
        <v>5306.5890399999998</v>
      </c>
      <c r="Q106" s="97">
        <v>5524.4547199999997</v>
      </c>
      <c r="R106" s="97">
        <v>4762.3063000000002</v>
      </c>
      <c r="S106" s="97">
        <v>4596.1914399999996</v>
      </c>
      <c r="T106" s="97">
        <v>4577.9808700000003</v>
      </c>
      <c r="U106" s="97">
        <v>4626.1085599999997</v>
      </c>
      <c r="V106" s="97">
        <v>4444.83914</v>
      </c>
      <c r="W106" s="97">
        <v>4188.3458799999999</v>
      </c>
      <c r="X106" s="98">
        <v>6000</v>
      </c>
      <c r="Y106" s="98">
        <v>6000</v>
      </c>
      <c r="Z106" s="98">
        <v>6000</v>
      </c>
      <c r="AA106" s="98">
        <v>6000</v>
      </c>
      <c r="AB106" s="98">
        <v>7000</v>
      </c>
      <c r="AC106" s="98">
        <v>9000</v>
      </c>
      <c r="AD106" s="98">
        <v>8200</v>
      </c>
      <c r="AE106" s="98">
        <v>10200</v>
      </c>
      <c r="AF106" s="98">
        <v>10201.200000000001</v>
      </c>
      <c r="AG106" s="98">
        <v>10244.200000000001</v>
      </c>
      <c r="AH106" s="97">
        <v>4869.0314799999996</v>
      </c>
      <c r="AI106" s="97">
        <v>4765.3923699999996</v>
      </c>
      <c r="AJ106" s="97">
        <v>4644.6358399999999</v>
      </c>
      <c r="AK106" s="97">
        <v>5043.2698700000001</v>
      </c>
      <c r="AL106" s="97">
        <v>4305.1913999999997</v>
      </c>
      <c r="AM106" s="97">
        <v>4152.6491400000004</v>
      </c>
      <c r="AN106" s="97">
        <v>4122.7572200000004</v>
      </c>
      <c r="AO106" s="97">
        <v>4156.6167599999999</v>
      </c>
      <c r="AP106" s="97">
        <v>3912.7223399999998</v>
      </c>
      <c r="AQ106" s="97">
        <v>3581.89138</v>
      </c>
      <c r="AR106" s="98">
        <v>1212.5017</v>
      </c>
      <c r="AS106" s="98">
        <v>1038.6929700000001</v>
      </c>
      <c r="AT106" s="98">
        <v>94.012330000000006</v>
      </c>
      <c r="AU106" s="98">
        <v>653.28997000000004</v>
      </c>
      <c r="AV106" s="98">
        <v>20.612629999999999</v>
      </c>
      <c r="AW106" s="98">
        <v>33.090000000000003</v>
      </c>
      <c r="AX106" s="98">
        <v>79.442449999999994</v>
      </c>
      <c r="AY106" s="98">
        <v>147.55504999999999</v>
      </c>
      <c r="AZ106" s="98">
        <v>653.39284999999995</v>
      </c>
      <c r="BA106" s="98">
        <v>966.51634999999999</v>
      </c>
      <c r="BB106" s="76">
        <v>1212.5017</v>
      </c>
      <c r="BC106" s="76">
        <v>288.69297</v>
      </c>
      <c r="BD106" s="76">
        <v>94.012330000000006</v>
      </c>
      <c r="BE106" s="76">
        <v>653.28997000000004</v>
      </c>
      <c r="BF106" s="76">
        <v>20.612629999999999</v>
      </c>
      <c r="BG106" s="76">
        <v>26.626000000000001</v>
      </c>
      <c r="BH106" s="76">
        <v>79.442449999999994</v>
      </c>
      <c r="BI106" s="76">
        <v>115.40875</v>
      </c>
      <c r="BJ106" s="76">
        <v>653.39284999999995</v>
      </c>
      <c r="BK106" s="76">
        <v>-4577.8179</v>
      </c>
      <c r="BL106" s="76">
        <v>6081.5331800000004</v>
      </c>
      <c r="BM106" s="76">
        <v>5804.0853399999996</v>
      </c>
      <c r="BN106" s="76">
        <v>4738.6481700000004</v>
      </c>
      <c r="BO106" s="76">
        <v>5696.5598399999999</v>
      </c>
      <c r="BP106" s="76">
        <v>4325.8040300000002</v>
      </c>
      <c r="BQ106" s="76">
        <v>4185.7391399999997</v>
      </c>
      <c r="BR106" s="76">
        <v>4202.19967</v>
      </c>
      <c r="BS106" s="76">
        <v>4304.1718099999998</v>
      </c>
      <c r="BT106" s="76">
        <v>4566.1151900000004</v>
      </c>
      <c r="BU106" s="76">
        <v>4548.4077299999999</v>
      </c>
      <c r="BV106" s="98">
        <v>6933.5962200000004</v>
      </c>
      <c r="BW106" s="98">
        <v>6602.8162700000003</v>
      </c>
      <c r="BX106" s="98">
        <v>6414.8269099999998</v>
      </c>
      <c r="BY106" s="98">
        <v>6612.45093</v>
      </c>
      <c r="BZ106" s="98">
        <v>7925.6378500000001</v>
      </c>
      <c r="CA106" s="98">
        <v>9393.9980099999993</v>
      </c>
      <c r="CB106" s="98">
        <v>8601.0272100000002</v>
      </c>
      <c r="CC106" s="98">
        <v>11059.3364</v>
      </c>
      <c r="CD106" s="98">
        <v>11350.77347</v>
      </c>
      <c r="CE106" s="98">
        <v>10623.343800000001</v>
      </c>
      <c r="CF106" s="76">
        <v>-930.22284000000002</v>
      </c>
      <c r="CG106" s="76">
        <v>-136.33359999999999</v>
      </c>
      <c r="CH106" s="76">
        <v>208.09696</v>
      </c>
      <c r="CI106" s="76">
        <v>144.83894000000001</v>
      </c>
      <c r="CJ106" s="76">
        <v>-284.93185999999997</v>
      </c>
      <c r="CK106" s="76">
        <v>-683.80507999999998</v>
      </c>
      <c r="CL106" s="76">
        <v>-201.31354999999999</v>
      </c>
      <c r="CM106" s="76">
        <v>-584.82655999999997</v>
      </c>
      <c r="CN106" s="76">
        <v>-529.96393</v>
      </c>
      <c r="CO106" s="76">
        <v>-627.25139000000001</v>
      </c>
      <c r="CP106" s="76">
        <v>-4659.88159</v>
      </c>
      <c r="CQ106" s="76">
        <v>-4623.6001100000003</v>
      </c>
      <c r="CR106" s="76">
        <v>-4313.8897900000002</v>
      </c>
      <c r="CS106" s="76">
        <v>-3954.0458800000001</v>
      </c>
      <c r="CT106" s="76">
        <v>-4270.9899400000004</v>
      </c>
      <c r="CU106" s="76">
        <v>-3549.5558099999998</v>
      </c>
      <c r="CV106" s="76">
        <v>-2448.8344299999999</v>
      </c>
      <c r="CW106" s="76">
        <v>-1871.7396799999999</v>
      </c>
      <c r="CX106" s="76">
        <v>-953.72406999999998</v>
      </c>
      <c r="CY106" s="76">
        <v>-566.38994000000002</v>
      </c>
      <c r="CZ106" s="98">
        <v>1057</v>
      </c>
      <c r="DA106" s="98">
        <v>1051</v>
      </c>
      <c r="DB106" s="98">
        <v>1048</v>
      </c>
      <c r="DC106" s="98">
        <v>1034</v>
      </c>
      <c r="DD106" s="98">
        <v>1027</v>
      </c>
      <c r="DE106" s="98">
        <v>998</v>
      </c>
      <c r="DF106" s="98">
        <v>958</v>
      </c>
      <c r="DG106" s="98">
        <v>940</v>
      </c>
      <c r="DH106" s="98">
        <v>940</v>
      </c>
      <c r="DI106" s="98">
        <v>915</v>
      </c>
      <c r="DJ106" s="76">
        <v>-36.281480000000002</v>
      </c>
      <c r="DK106" s="76">
        <v>-309.71032000000002</v>
      </c>
      <c r="DL106" s="76">
        <v>-359.84390999999999</v>
      </c>
      <c r="DM106" s="76">
        <v>316.94405999999998</v>
      </c>
      <c r="DN106" s="76">
        <v>-721.43412999999998</v>
      </c>
      <c r="DO106" s="76">
        <v>-1100.72138</v>
      </c>
      <c r="DP106" s="76">
        <v>-577.09474999999998</v>
      </c>
      <c r="DQ106" s="76">
        <v>-938.90961000000004</v>
      </c>
      <c r="DR106" s="76">
        <v>-408.68788000000001</v>
      </c>
      <c r="DS106" s="76">
        <v>-5811.5237900000002</v>
      </c>
      <c r="DT106" s="76">
        <v>-16.387219999999999</v>
      </c>
      <c r="DU106" s="76">
        <v>2.7222200000000001</v>
      </c>
      <c r="DV106" s="76">
        <v>1.1763699999999999</v>
      </c>
      <c r="DW106" s="76">
        <v>24.991949999999999</v>
      </c>
      <c r="DX106" s="76">
        <v>37.058709999999998</v>
      </c>
      <c r="DY106" s="76">
        <v>38.96217</v>
      </c>
      <c r="DZ106" s="76">
        <v>83.660939999999997</v>
      </c>
      <c r="EA106" s="76">
        <v>77.150940000000006</v>
      </c>
      <c r="EB106" s="76">
        <v>79.94462</v>
      </c>
      <c r="EC106" s="76">
        <v>92.07329</v>
      </c>
      <c r="ED106" s="76">
        <v>1248.7831799999999</v>
      </c>
      <c r="EE106" s="76">
        <v>598.40328999999997</v>
      </c>
      <c r="EF106" s="76">
        <v>453.85624000000001</v>
      </c>
      <c r="EG106" s="76">
        <v>336.34591</v>
      </c>
      <c r="EH106" s="76">
        <v>742.04675999999995</v>
      </c>
      <c r="EI106" s="76">
        <v>1127.3473799999999</v>
      </c>
      <c r="EJ106" s="76">
        <v>656.53719999999998</v>
      </c>
      <c r="EK106" s="76">
        <v>1054.31836</v>
      </c>
      <c r="EL106" s="76">
        <v>1062.0807299999999</v>
      </c>
      <c r="EM106" s="76">
        <v>1233.70589</v>
      </c>
      <c r="EN106" s="98">
        <v>11593.47781</v>
      </c>
      <c r="EO106" s="98">
        <v>11226.416380000001</v>
      </c>
      <c r="EP106" s="98">
        <v>10728.716700000001</v>
      </c>
      <c r="EQ106" s="98">
        <v>10566.496810000001</v>
      </c>
      <c r="ER106" s="98">
        <v>12196.62779</v>
      </c>
      <c r="ES106" s="98">
        <v>12943.553819999999</v>
      </c>
      <c r="ET106" s="98">
        <v>11049.861639999999</v>
      </c>
      <c r="EU106" s="98">
        <v>12931.076080000001</v>
      </c>
      <c r="EV106" s="98">
        <v>12304.49754</v>
      </c>
      <c r="EW106" s="98">
        <v>11189.73374</v>
      </c>
      <c r="EX106" s="98">
        <v>6117815</v>
      </c>
      <c r="EY106" s="98">
        <v>5363796</v>
      </c>
      <c r="EZ106" s="98">
        <v>5098492</v>
      </c>
      <c r="FA106" s="98">
        <v>5379616</v>
      </c>
      <c r="FB106" s="98">
        <v>5047238</v>
      </c>
      <c r="FC106" s="98">
        <v>5279997</v>
      </c>
      <c r="FD106" s="98">
        <v>4779294</v>
      </c>
      <c r="FE106" s="98">
        <v>5210935</v>
      </c>
      <c r="FF106" s="98">
        <v>4974803</v>
      </c>
      <c r="FG106" s="103">
        <v>4815597</v>
      </c>
      <c r="FH106" s="76">
        <v>0</v>
      </c>
      <c r="FI106" s="76">
        <v>750</v>
      </c>
      <c r="FJ106" s="76">
        <v>0</v>
      </c>
      <c r="FK106" s="76">
        <v>0</v>
      </c>
      <c r="FL106" s="76">
        <v>0</v>
      </c>
      <c r="FM106" s="76">
        <v>6.4640000000000004</v>
      </c>
      <c r="FN106" s="76">
        <v>0</v>
      </c>
      <c r="FO106" s="76">
        <v>32.146299999999997</v>
      </c>
      <c r="FP106" s="76">
        <v>0</v>
      </c>
      <c r="FQ106" s="77">
        <v>5544.3342499999999</v>
      </c>
    </row>
    <row r="107" spans="1:173" x14ac:dyDescent="0.25">
      <c r="A107" s="96" t="s">
        <v>312</v>
      </c>
      <c r="B107" s="96">
        <v>5912</v>
      </c>
      <c r="C107" s="96"/>
      <c r="D107" s="76">
        <v>38.174100000000003</v>
      </c>
      <c r="E107" s="76">
        <v>28.621200000000002</v>
      </c>
      <c r="F107" s="76">
        <v>34.427059999999997</v>
      </c>
      <c r="G107" s="76">
        <v>40.547800000000002</v>
      </c>
      <c r="H107" s="76">
        <v>34.163809999999998</v>
      </c>
      <c r="I107" s="76">
        <v>31.920780000000001</v>
      </c>
      <c r="J107" s="76">
        <v>55.671599999999998</v>
      </c>
      <c r="K107" s="76">
        <v>43.332740000000001</v>
      </c>
      <c r="L107" s="76">
        <v>38.458010000000002</v>
      </c>
      <c r="M107" s="76">
        <v>35.566560000000003</v>
      </c>
      <c r="N107" s="97">
        <v>540.63735999999994</v>
      </c>
      <c r="O107" s="97">
        <v>544.34275000000002</v>
      </c>
      <c r="P107" s="97">
        <v>506.93597</v>
      </c>
      <c r="Q107" s="97">
        <v>497.74651999999998</v>
      </c>
      <c r="R107" s="97">
        <v>529.89327000000003</v>
      </c>
      <c r="S107" s="97">
        <v>445.58465999999999</v>
      </c>
      <c r="T107" s="97">
        <v>448.64285999999998</v>
      </c>
      <c r="U107" s="97">
        <v>516.92895999999996</v>
      </c>
      <c r="V107" s="97">
        <v>491.68141000000003</v>
      </c>
      <c r="W107" s="97">
        <v>430.15710000000001</v>
      </c>
      <c r="X107" s="98">
        <v>294.27999999999997</v>
      </c>
      <c r="Y107" s="98">
        <v>301.03500000000003</v>
      </c>
      <c r="Z107" s="98">
        <v>329.517</v>
      </c>
      <c r="AA107" s="98">
        <v>344.53735</v>
      </c>
      <c r="AB107" s="98">
        <v>357.74</v>
      </c>
      <c r="AC107" s="98">
        <v>370.81400000000002</v>
      </c>
      <c r="AD107" s="98">
        <v>393.25700000000001</v>
      </c>
      <c r="AE107" s="98">
        <v>397.79599999999999</v>
      </c>
      <c r="AF107" s="98">
        <v>417.47399999999999</v>
      </c>
      <c r="AG107" s="98">
        <v>304.21800000000002</v>
      </c>
      <c r="AH107" s="97">
        <v>511.07785999999999</v>
      </c>
      <c r="AI107" s="97">
        <v>517.34275000000002</v>
      </c>
      <c r="AJ107" s="97">
        <v>471.99547000000001</v>
      </c>
      <c r="AK107" s="97">
        <v>455.56162</v>
      </c>
      <c r="AL107" s="97">
        <v>498.26362</v>
      </c>
      <c r="AM107" s="97">
        <v>416.16466000000003</v>
      </c>
      <c r="AN107" s="97">
        <v>396.74736000000001</v>
      </c>
      <c r="AO107" s="97">
        <v>475.75596000000002</v>
      </c>
      <c r="AP107" s="97">
        <v>459.91620999999998</v>
      </c>
      <c r="AQ107" s="97">
        <v>396.63974999999999</v>
      </c>
      <c r="AR107" s="98">
        <v>17.489350000000002</v>
      </c>
      <c r="AS107" s="98">
        <v>0</v>
      </c>
      <c r="AT107" s="98">
        <v>0</v>
      </c>
      <c r="AU107" s="98">
        <v>0</v>
      </c>
      <c r="AV107" s="98">
        <v>4.8966000000000003</v>
      </c>
      <c r="AW107" s="98">
        <v>0</v>
      </c>
      <c r="AX107" s="98">
        <v>0</v>
      </c>
      <c r="AY107" s="98">
        <v>9.5260999999999996</v>
      </c>
      <c r="AZ107" s="98">
        <v>86.401949999999999</v>
      </c>
      <c r="BA107" s="98">
        <v>7.2</v>
      </c>
      <c r="BB107" s="76">
        <v>17.489350000000002</v>
      </c>
      <c r="BC107" s="76">
        <v>0</v>
      </c>
      <c r="BD107" s="76">
        <v>0</v>
      </c>
      <c r="BE107" s="76">
        <v>0</v>
      </c>
      <c r="BF107" s="76">
        <v>4.8966000000000003</v>
      </c>
      <c r="BG107" s="76">
        <v>0</v>
      </c>
      <c r="BH107" s="76">
        <v>0</v>
      </c>
      <c r="BI107" s="76">
        <v>9.5260999999999996</v>
      </c>
      <c r="BJ107" s="76">
        <v>86.401949999999999</v>
      </c>
      <c r="BK107" s="76">
        <v>7.2</v>
      </c>
      <c r="BL107" s="76">
        <v>528.56721000000005</v>
      </c>
      <c r="BM107" s="76">
        <v>517.34275000000002</v>
      </c>
      <c r="BN107" s="76">
        <v>471.99547000000001</v>
      </c>
      <c r="BO107" s="76">
        <v>455.56162</v>
      </c>
      <c r="BP107" s="76">
        <v>503.16021999999998</v>
      </c>
      <c r="BQ107" s="76">
        <v>416.16466000000003</v>
      </c>
      <c r="BR107" s="76">
        <v>396.74736000000001</v>
      </c>
      <c r="BS107" s="76">
        <v>485.28206</v>
      </c>
      <c r="BT107" s="76">
        <v>546.31816000000003</v>
      </c>
      <c r="BU107" s="76">
        <v>403.83974999999998</v>
      </c>
      <c r="BV107" s="98">
        <v>381.20710000000003</v>
      </c>
      <c r="BW107" s="98">
        <v>412.84339999999997</v>
      </c>
      <c r="BX107" s="98">
        <v>511.68040999999999</v>
      </c>
      <c r="BY107" s="98">
        <v>419.72415000000001</v>
      </c>
      <c r="BZ107" s="98">
        <v>415.04865000000001</v>
      </c>
      <c r="CA107" s="98">
        <v>437.75380000000001</v>
      </c>
      <c r="CB107" s="98">
        <v>456.202</v>
      </c>
      <c r="CC107" s="98">
        <v>524.72664999999995</v>
      </c>
      <c r="CD107" s="98">
        <v>448.92275000000001</v>
      </c>
      <c r="CE107" s="98">
        <v>348.87790000000001</v>
      </c>
      <c r="CF107" s="76">
        <v>-13.5119400000001</v>
      </c>
      <c r="CG107" s="76">
        <v>-47.569969999999998</v>
      </c>
      <c r="CH107" s="76">
        <v>-68.778199999999998</v>
      </c>
      <c r="CI107" s="76">
        <v>-68.737530000000007</v>
      </c>
      <c r="CJ107" s="76">
        <v>46.525970000000001</v>
      </c>
      <c r="CK107" s="76">
        <v>-47.79589</v>
      </c>
      <c r="CL107" s="76">
        <v>22.900539999999999</v>
      </c>
      <c r="CM107" s="76">
        <v>-26.111870000000099</v>
      </c>
      <c r="CN107" s="76">
        <v>46.920999999999999</v>
      </c>
      <c r="CO107" s="76">
        <v>11.86013</v>
      </c>
      <c r="CP107" s="76">
        <v>-602.70768999999996</v>
      </c>
      <c r="CQ107" s="76">
        <v>-559.12559999999996</v>
      </c>
      <c r="CR107" s="76">
        <v>-472.07362999999998</v>
      </c>
      <c r="CS107" s="76">
        <v>-368.35493000000002</v>
      </c>
      <c r="CT107" s="76">
        <v>-248.4325</v>
      </c>
      <c r="CU107" s="76">
        <v>-268.22541999999999</v>
      </c>
      <c r="CV107" s="76">
        <v>-180.31853000000001</v>
      </c>
      <c r="CW107" s="76">
        <v>-140.82356999999999</v>
      </c>
      <c r="CX107" s="76">
        <v>-78.064800000000005</v>
      </c>
      <c r="CY107" s="76">
        <v>-146.75659999999999</v>
      </c>
      <c r="CZ107" s="98">
        <v>167</v>
      </c>
      <c r="DA107" s="98">
        <v>164</v>
      </c>
      <c r="DB107" s="98">
        <v>158</v>
      </c>
      <c r="DC107" s="98">
        <v>156</v>
      </c>
      <c r="DD107" s="98">
        <v>141</v>
      </c>
      <c r="DE107" s="98">
        <v>146</v>
      </c>
      <c r="DF107" s="98">
        <v>126</v>
      </c>
      <c r="DG107" s="98">
        <v>123</v>
      </c>
      <c r="DH107" s="98">
        <v>126</v>
      </c>
      <c r="DI107" s="98">
        <v>120</v>
      </c>
      <c r="DJ107" s="76">
        <v>-25.582090000000001</v>
      </c>
      <c r="DK107" s="76">
        <v>-74.569969999999998</v>
      </c>
      <c r="DL107" s="76">
        <v>-103.7187</v>
      </c>
      <c r="DM107" s="76">
        <v>-110.92243000000001</v>
      </c>
      <c r="DN107" s="76">
        <v>19.792919999999999</v>
      </c>
      <c r="DO107" s="76">
        <v>-77.215890000000002</v>
      </c>
      <c r="DP107" s="76">
        <v>-28.994959999999999</v>
      </c>
      <c r="DQ107" s="76">
        <v>-57.758769999999998</v>
      </c>
      <c r="DR107" s="76">
        <v>101.55775</v>
      </c>
      <c r="DS107" s="76">
        <v>-14.45722</v>
      </c>
      <c r="DT107" s="76">
        <v>8.6141000000000005</v>
      </c>
      <c r="DU107" s="76">
        <v>1.6212</v>
      </c>
      <c r="DV107" s="76">
        <v>-0.51393999999999995</v>
      </c>
      <c r="DW107" s="76">
        <v>-1.6372</v>
      </c>
      <c r="DX107" s="76">
        <v>2.5338099999999999</v>
      </c>
      <c r="DY107" s="76">
        <v>2.5007799999999998</v>
      </c>
      <c r="DZ107" s="76">
        <v>3.7755999999999998</v>
      </c>
      <c r="EA107" s="76">
        <v>2.1597400000000002</v>
      </c>
      <c r="EB107" s="76">
        <v>6.6930100000000001</v>
      </c>
      <c r="EC107" s="76">
        <v>2.04956</v>
      </c>
      <c r="ED107" s="76">
        <v>43.071440000000102</v>
      </c>
      <c r="EE107" s="76">
        <v>74.569969999999998</v>
      </c>
      <c r="EF107" s="76">
        <v>103.7187</v>
      </c>
      <c r="EG107" s="76">
        <v>110.92243000000001</v>
      </c>
      <c r="EH107" s="76">
        <v>-14.896319999999999</v>
      </c>
      <c r="EI107" s="76">
        <v>77.215890000000002</v>
      </c>
      <c r="EJ107" s="76">
        <v>28.994959999999999</v>
      </c>
      <c r="EK107" s="76">
        <v>67.284869999999998</v>
      </c>
      <c r="EL107" s="76">
        <v>-15.155799999999999</v>
      </c>
      <c r="EM107" s="76">
        <v>21.657219999999999</v>
      </c>
      <c r="EN107" s="98">
        <v>983.91479000000004</v>
      </c>
      <c r="EO107" s="98">
        <v>971.96900000000005</v>
      </c>
      <c r="EP107" s="98">
        <v>983.75404000000003</v>
      </c>
      <c r="EQ107" s="98">
        <v>788.07907999999998</v>
      </c>
      <c r="ER107" s="98">
        <v>663.48114999999996</v>
      </c>
      <c r="ES107" s="98">
        <v>705.97922000000005</v>
      </c>
      <c r="ET107" s="98">
        <v>636.52053000000001</v>
      </c>
      <c r="EU107" s="98">
        <v>665.55021999999997</v>
      </c>
      <c r="EV107" s="98">
        <v>526.98755000000006</v>
      </c>
      <c r="EW107" s="98">
        <v>495.6345</v>
      </c>
      <c r="EX107" s="98">
        <v>554149</v>
      </c>
      <c r="EY107" s="98">
        <v>591913</v>
      </c>
      <c r="EZ107" s="98">
        <v>575714</v>
      </c>
      <c r="FA107" s="98">
        <v>566484</v>
      </c>
      <c r="FB107" s="98">
        <v>483367</v>
      </c>
      <c r="FC107" s="98">
        <v>493381</v>
      </c>
      <c r="FD107" s="98">
        <v>425742</v>
      </c>
      <c r="FE107" s="98">
        <v>543041</v>
      </c>
      <c r="FF107" s="98">
        <v>444760</v>
      </c>
      <c r="FG107" s="103">
        <v>418297</v>
      </c>
      <c r="FH107" s="76">
        <v>0</v>
      </c>
      <c r="FI107" s="76">
        <v>0</v>
      </c>
      <c r="FJ107" s="76">
        <v>0</v>
      </c>
      <c r="FK107" s="76">
        <v>0</v>
      </c>
      <c r="FL107" s="76">
        <v>0</v>
      </c>
      <c r="FM107" s="76">
        <v>0</v>
      </c>
      <c r="FN107" s="76">
        <v>0</v>
      </c>
      <c r="FO107" s="76">
        <v>0</v>
      </c>
      <c r="FP107" s="76">
        <v>0</v>
      </c>
      <c r="FQ107" s="77">
        <v>0</v>
      </c>
    </row>
    <row r="108" spans="1:173" x14ac:dyDescent="0.25">
      <c r="A108" s="96" t="s">
        <v>311</v>
      </c>
      <c r="B108" s="96">
        <v>5631</v>
      </c>
      <c r="C108" s="96"/>
      <c r="D108" s="76">
        <v>217.98492999999999</v>
      </c>
      <c r="E108" s="76">
        <v>225.12757999999999</v>
      </c>
      <c r="F108" s="76">
        <v>225.47210000000001</v>
      </c>
      <c r="G108" s="76">
        <v>170.29667000000001</v>
      </c>
      <c r="H108" s="76">
        <v>259.3261</v>
      </c>
      <c r="I108" s="76">
        <v>136.55981</v>
      </c>
      <c r="J108" s="76">
        <v>101.78595</v>
      </c>
      <c r="K108" s="76">
        <v>121.81574000000001</v>
      </c>
      <c r="L108" s="76">
        <v>-165.69647000000001</v>
      </c>
      <c r="M108" s="76">
        <v>141.32882000000001</v>
      </c>
      <c r="N108" s="97">
        <v>4175.8815500000001</v>
      </c>
      <c r="O108" s="97">
        <v>3913.1791499999999</v>
      </c>
      <c r="P108" s="97">
        <v>4075.4452200000001</v>
      </c>
      <c r="Q108" s="97">
        <v>4567.9904800000004</v>
      </c>
      <c r="R108" s="97">
        <v>4119.1935400000002</v>
      </c>
      <c r="S108" s="97">
        <v>4165.74658</v>
      </c>
      <c r="T108" s="97">
        <v>3899.6812</v>
      </c>
      <c r="U108" s="97">
        <v>3522.4502499999999</v>
      </c>
      <c r="V108" s="97">
        <v>5392.7595600000004</v>
      </c>
      <c r="W108" s="97">
        <v>3735.6130800000001</v>
      </c>
      <c r="X108" s="98">
        <v>8402.4109800000006</v>
      </c>
      <c r="Y108" s="98">
        <v>5229.4786800000002</v>
      </c>
      <c r="Z108" s="98">
        <v>5843.0786799999996</v>
      </c>
      <c r="AA108" s="98">
        <v>6076.6774800000003</v>
      </c>
      <c r="AB108" s="98">
        <v>6312.2712799999999</v>
      </c>
      <c r="AC108" s="98">
        <v>7053.8592500000004</v>
      </c>
      <c r="AD108" s="98">
        <v>3456.1680500000002</v>
      </c>
      <c r="AE108" s="98">
        <v>3566.1668</v>
      </c>
      <c r="AF108" s="98">
        <v>3678.33295</v>
      </c>
      <c r="AG108" s="98">
        <v>3822.0726</v>
      </c>
      <c r="AH108" s="97">
        <v>3955.8815500000001</v>
      </c>
      <c r="AI108" s="97">
        <v>3693.1791499999999</v>
      </c>
      <c r="AJ108" s="97">
        <v>3855.4452200000001</v>
      </c>
      <c r="AK108" s="97">
        <v>4347.9904800000004</v>
      </c>
      <c r="AL108" s="97">
        <v>3899.1935400000002</v>
      </c>
      <c r="AM108" s="97">
        <v>4069.3465799999999</v>
      </c>
      <c r="AN108" s="97">
        <v>3802.50279</v>
      </c>
      <c r="AO108" s="97">
        <v>3432.4502499999999</v>
      </c>
      <c r="AP108" s="97">
        <v>5291.7595600000004</v>
      </c>
      <c r="AQ108" s="97">
        <v>3634.6130800000001</v>
      </c>
      <c r="AR108" s="98">
        <v>0</v>
      </c>
      <c r="AS108" s="98">
        <v>0</v>
      </c>
      <c r="AT108" s="98">
        <v>15.6</v>
      </c>
      <c r="AU108" s="98">
        <v>37.171550000000003</v>
      </c>
      <c r="AV108" s="98">
        <v>993.77480000000003</v>
      </c>
      <c r="AW108" s="98">
        <v>4101.4407000000001</v>
      </c>
      <c r="AX108" s="98">
        <v>704.71299999999997</v>
      </c>
      <c r="AY108" s="98">
        <v>259.61525</v>
      </c>
      <c r="AZ108" s="98">
        <v>308.87446</v>
      </c>
      <c r="BA108" s="98">
        <v>0</v>
      </c>
      <c r="BB108" s="76">
        <v>0</v>
      </c>
      <c r="BC108" s="76">
        <v>-0.96699999999999997</v>
      </c>
      <c r="BD108" s="76">
        <v>15.6</v>
      </c>
      <c r="BE108" s="76">
        <v>37.171550000000003</v>
      </c>
      <c r="BF108" s="76">
        <v>813.80894999999998</v>
      </c>
      <c r="BG108" s="76">
        <v>4101.4407000000001</v>
      </c>
      <c r="BH108" s="76">
        <v>704.71299999999997</v>
      </c>
      <c r="BI108" s="76">
        <v>259.61525</v>
      </c>
      <c r="BJ108" s="76">
        <v>308.87446</v>
      </c>
      <c r="BK108" s="76">
        <v>0</v>
      </c>
      <c r="BL108" s="76">
        <v>3955.8815500000001</v>
      </c>
      <c r="BM108" s="76">
        <v>3693.1791499999999</v>
      </c>
      <c r="BN108" s="76">
        <v>3871.04522</v>
      </c>
      <c r="BO108" s="76">
        <v>4385.1620300000004</v>
      </c>
      <c r="BP108" s="76">
        <v>4892.9683400000004</v>
      </c>
      <c r="BQ108" s="76">
        <v>8170.7872799999996</v>
      </c>
      <c r="BR108" s="76">
        <v>4507.2157900000002</v>
      </c>
      <c r="BS108" s="76">
        <v>3692.0655000000002</v>
      </c>
      <c r="BT108" s="76">
        <v>5600.6340200000004</v>
      </c>
      <c r="BU108" s="76">
        <v>3634.6130800000001</v>
      </c>
      <c r="BV108" s="98">
        <v>8965.1541699999998</v>
      </c>
      <c r="BW108" s="98">
        <v>5551.0363299999999</v>
      </c>
      <c r="BX108" s="98">
        <v>6257.2011000000002</v>
      </c>
      <c r="BY108" s="98">
        <v>6828.94625</v>
      </c>
      <c r="BZ108" s="98">
        <v>7163.5991100000001</v>
      </c>
      <c r="CA108" s="98">
        <v>8552.8509900000008</v>
      </c>
      <c r="CB108" s="98">
        <v>4617.39833</v>
      </c>
      <c r="CC108" s="98">
        <v>4419.6952700000002</v>
      </c>
      <c r="CD108" s="98">
        <v>6420.6042500000003</v>
      </c>
      <c r="CE108" s="98">
        <v>5664.4408999999996</v>
      </c>
      <c r="CF108" s="76">
        <v>-34.377590000000097</v>
      </c>
      <c r="CG108" s="76">
        <v>-710.53767000000005</v>
      </c>
      <c r="CH108" s="76">
        <v>-493.50984</v>
      </c>
      <c r="CI108" s="76">
        <v>-338.348669999999</v>
      </c>
      <c r="CJ108" s="76">
        <v>-436.68394999999998</v>
      </c>
      <c r="CK108" s="76">
        <v>-188.37065999999999</v>
      </c>
      <c r="CL108" s="76">
        <v>-524.46095000000003</v>
      </c>
      <c r="CM108" s="76">
        <v>-505.11117999999999</v>
      </c>
      <c r="CN108" s="76">
        <v>-1739.4120800000001</v>
      </c>
      <c r="CO108" s="76">
        <v>13.031860000000099</v>
      </c>
      <c r="CP108" s="76">
        <v>-253.77871999999999</v>
      </c>
      <c r="CQ108" s="76">
        <v>12.52647</v>
      </c>
      <c r="CR108" s="76">
        <v>944.03114000000005</v>
      </c>
      <c r="CS108" s="76">
        <v>1641.9397799999999</v>
      </c>
      <c r="CT108" s="76">
        <v>2163.1156999999998</v>
      </c>
      <c r="CU108" s="76">
        <v>2005.98975</v>
      </c>
      <c r="CV108" s="76">
        <v>-1810.6814899999999</v>
      </c>
      <c r="CW108" s="76">
        <v>-1893.75638</v>
      </c>
      <c r="CX108" s="76">
        <v>-1558.2623000000001</v>
      </c>
      <c r="CY108" s="76">
        <v>-26.735029999999998</v>
      </c>
      <c r="CZ108" s="98">
        <v>715</v>
      </c>
      <c r="DA108" s="98">
        <v>733</v>
      </c>
      <c r="DB108" s="98">
        <v>742</v>
      </c>
      <c r="DC108" s="98">
        <v>742</v>
      </c>
      <c r="DD108" s="98">
        <v>747</v>
      </c>
      <c r="DE108" s="98">
        <v>774</v>
      </c>
      <c r="DF108" s="98">
        <v>769</v>
      </c>
      <c r="DG108" s="98">
        <v>714</v>
      </c>
      <c r="DH108" s="98">
        <v>699</v>
      </c>
      <c r="DI108" s="98">
        <v>671</v>
      </c>
      <c r="DJ108" s="76">
        <v>-254.37759</v>
      </c>
      <c r="DK108" s="76">
        <v>-931.50467000000003</v>
      </c>
      <c r="DL108" s="76">
        <v>-697.90984000000003</v>
      </c>
      <c r="DM108" s="76">
        <v>-521.17711999999995</v>
      </c>
      <c r="DN108" s="76">
        <v>157.125</v>
      </c>
      <c r="DO108" s="76">
        <v>3816.67004</v>
      </c>
      <c r="DP108" s="76">
        <v>83.073639999999997</v>
      </c>
      <c r="DQ108" s="76">
        <v>-335.49592999999999</v>
      </c>
      <c r="DR108" s="76">
        <v>-1531.5376200000001</v>
      </c>
      <c r="DS108" s="76">
        <v>-87.968140000000005</v>
      </c>
      <c r="DT108" s="76">
        <v>-2.0150700000000001</v>
      </c>
      <c r="DU108" s="76">
        <v>5.12758</v>
      </c>
      <c r="DV108" s="76">
        <v>5.4721000000000002</v>
      </c>
      <c r="DW108" s="76">
        <v>-49.703330000000001</v>
      </c>
      <c r="DX108" s="76">
        <v>39.326099999999997</v>
      </c>
      <c r="DY108" s="76">
        <v>40.15981</v>
      </c>
      <c r="DZ108" s="76">
        <v>4.6079499999999998</v>
      </c>
      <c r="EA108" s="76">
        <v>31.815740000000002</v>
      </c>
      <c r="EB108" s="76">
        <v>-266.69646999999998</v>
      </c>
      <c r="EC108" s="76">
        <v>40.32882</v>
      </c>
      <c r="ED108" s="76">
        <v>254.37759</v>
      </c>
      <c r="EE108" s="76">
        <v>930.53767000000005</v>
      </c>
      <c r="EF108" s="76">
        <v>713.50984000000005</v>
      </c>
      <c r="EG108" s="76">
        <v>558.34866999999895</v>
      </c>
      <c r="EH108" s="76">
        <v>656.68394999999998</v>
      </c>
      <c r="EI108" s="76">
        <v>284.77066000000002</v>
      </c>
      <c r="EJ108" s="76">
        <v>621.63936000000001</v>
      </c>
      <c r="EK108" s="76">
        <v>595.11117999999999</v>
      </c>
      <c r="EL108" s="76">
        <v>1840.4120800000001</v>
      </c>
      <c r="EM108" s="76">
        <v>87.968139999999906</v>
      </c>
      <c r="EN108" s="98">
        <v>9218.93289</v>
      </c>
      <c r="EO108" s="98">
        <v>5538.5098600000001</v>
      </c>
      <c r="EP108" s="98">
        <v>5313.1699600000002</v>
      </c>
      <c r="EQ108" s="98">
        <v>5187.0064700000003</v>
      </c>
      <c r="ER108" s="98">
        <v>5000.4834099999998</v>
      </c>
      <c r="ES108" s="98">
        <v>6546.8612400000002</v>
      </c>
      <c r="ET108" s="98">
        <v>6428.0798199999999</v>
      </c>
      <c r="EU108" s="98">
        <v>6313.45165</v>
      </c>
      <c r="EV108" s="98">
        <v>7978.8665499999997</v>
      </c>
      <c r="EW108" s="98">
        <v>5691.1759300000003</v>
      </c>
      <c r="EX108" s="98">
        <v>4210259</v>
      </c>
      <c r="EY108" s="98">
        <v>4623717</v>
      </c>
      <c r="EZ108" s="98">
        <v>4568955</v>
      </c>
      <c r="FA108" s="98">
        <v>4906339</v>
      </c>
      <c r="FB108" s="98">
        <v>4555877</v>
      </c>
      <c r="FC108" s="98">
        <v>4354117</v>
      </c>
      <c r="FD108" s="98">
        <v>4424142</v>
      </c>
      <c r="FE108" s="98">
        <v>4027561</v>
      </c>
      <c r="FF108" s="98">
        <v>7132172</v>
      </c>
      <c r="FG108" s="103">
        <v>3722581</v>
      </c>
      <c r="FH108" s="76">
        <v>0</v>
      </c>
      <c r="FI108" s="76">
        <v>0.96699999999999997</v>
      </c>
      <c r="FJ108" s="76">
        <v>0</v>
      </c>
      <c r="FK108" s="76">
        <v>0</v>
      </c>
      <c r="FL108" s="76">
        <v>179.96584999999999</v>
      </c>
      <c r="FM108" s="76">
        <v>0</v>
      </c>
      <c r="FN108" s="76">
        <v>0</v>
      </c>
      <c r="FO108" s="76">
        <v>0</v>
      </c>
      <c r="FP108" s="76">
        <v>0</v>
      </c>
      <c r="FQ108" s="77">
        <v>0</v>
      </c>
    </row>
    <row r="109" spans="1:173" x14ac:dyDescent="0.25">
      <c r="A109" s="96" t="s">
        <v>310</v>
      </c>
      <c r="B109" s="96">
        <v>5632</v>
      </c>
      <c r="C109" s="96"/>
      <c r="D109" s="76">
        <v>156.64793</v>
      </c>
      <c r="E109" s="76">
        <v>136.82907</v>
      </c>
      <c r="F109" s="76">
        <v>163.43861000000001</v>
      </c>
      <c r="G109" s="76">
        <v>114.56323999999999</v>
      </c>
      <c r="H109" s="76">
        <v>94.990710000000007</v>
      </c>
      <c r="I109" s="76">
        <v>223.49932000000001</v>
      </c>
      <c r="J109" s="76">
        <v>97.524829999999994</v>
      </c>
      <c r="K109" s="76">
        <v>76.283820000000006</v>
      </c>
      <c r="L109" s="76">
        <v>100.93889</v>
      </c>
      <c r="M109" s="76">
        <v>95.169759999999997</v>
      </c>
      <c r="N109" s="97">
        <v>7874.7976500000004</v>
      </c>
      <c r="O109" s="97">
        <v>7438.7569999999996</v>
      </c>
      <c r="P109" s="97">
        <v>6693.6591099999996</v>
      </c>
      <c r="Q109" s="97">
        <v>6683.5041199999996</v>
      </c>
      <c r="R109" s="97">
        <v>6422.8105599999999</v>
      </c>
      <c r="S109" s="97">
        <v>6407.5702099999999</v>
      </c>
      <c r="T109" s="97">
        <v>6257.5529999999999</v>
      </c>
      <c r="U109" s="97">
        <v>6445.6340200000004</v>
      </c>
      <c r="V109" s="97">
        <v>6176.2492499999998</v>
      </c>
      <c r="W109" s="97">
        <v>5692.2070000000003</v>
      </c>
      <c r="X109" s="98">
        <v>15.5</v>
      </c>
      <c r="Y109" s="98">
        <v>15.5</v>
      </c>
      <c r="Z109" s="98">
        <v>15.5</v>
      </c>
      <c r="AA109" s="98">
        <v>15.5</v>
      </c>
      <c r="AB109" s="98">
        <v>15.5</v>
      </c>
      <c r="AC109" s="98">
        <v>15.5</v>
      </c>
      <c r="AD109" s="98">
        <v>15.5</v>
      </c>
      <c r="AE109" s="98">
        <v>15.5</v>
      </c>
      <c r="AF109" s="98">
        <v>21.5</v>
      </c>
      <c r="AG109" s="98">
        <v>21.5</v>
      </c>
      <c r="AH109" s="97">
        <v>7699.7976500000004</v>
      </c>
      <c r="AI109" s="97">
        <v>7272.7569999999996</v>
      </c>
      <c r="AJ109" s="97">
        <v>6500.4591099999998</v>
      </c>
      <c r="AK109" s="97">
        <v>6536.3041199999998</v>
      </c>
      <c r="AL109" s="97">
        <v>6301.6105600000001</v>
      </c>
      <c r="AM109" s="97">
        <v>6167.5702099999999</v>
      </c>
      <c r="AN109" s="97">
        <v>6136.3530000000001</v>
      </c>
      <c r="AO109" s="97">
        <v>6324.4340199999997</v>
      </c>
      <c r="AP109" s="97">
        <v>6055.04925</v>
      </c>
      <c r="AQ109" s="97">
        <v>5571.0069999999996</v>
      </c>
      <c r="AR109" s="98">
        <v>358.35210000000001</v>
      </c>
      <c r="AS109" s="98">
        <v>488.93419999999998</v>
      </c>
      <c r="AT109" s="98">
        <v>158.85480000000001</v>
      </c>
      <c r="AU109" s="98">
        <v>915.36626999999999</v>
      </c>
      <c r="AV109" s="98">
        <v>144.6584</v>
      </c>
      <c r="AW109" s="98">
        <v>176.24025</v>
      </c>
      <c r="AX109" s="98">
        <v>0.25</v>
      </c>
      <c r="AY109" s="98">
        <v>15.20125</v>
      </c>
      <c r="AZ109" s="98">
        <v>53.014749999999999</v>
      </c>
      <c r="BA109" s="98">
        <v>60.086550000000003</v>
      </c>
      <c r="BB109" s="76">
        <v>324.30689999999998</v>
      </c>
      <c r="BC109" s="76">
        <v>438.70519999999999</v>
      </c>
      <c r="BD109" s="76">
        <v>139.24979999999999</v>
      </c>
      <c r="BE109" s="76">
        <v>915.36626999999999</v>
      </c>
      <c r="BF109" s="76">
        <v>144.6584</v>
      </c>
      <c r="BG109" s="76">
        <v>176.24025</v>
      </c>
      <c r="BH109" s="76">
        <v>0.25</v>
      </c>
      <c r="BI109" s="76">
        <v>15.20125</v>
      </c>
      <c r="BJ109" s="76">
        <v>53.014749999999999</v>
      </c>
      <c r="BK109" s="76">
        <v>59.086550000000003</v>
      </c>
      <c r="BL109" s="76">
        <v>8058.1497499999996</v>
      </c>
      <c r="BM109" s="76">
        <v>7761.6912000000002</v>
      </c>
      <c r="BN109" s="76">
        <v>6659.3139099999999</v>
      </c>
      <c r="BO109" s="76">
        <v>7451.6703900000002</v>
      </c>
      <c r="BP109" s="76">
        <v>6446.2689600000003</v>
      </c>
      <c r="BQ109" s="76">
        <v>6343.8104599999997</v>
      </c>
      <c r="BR109" s="76">
        <v>6136.6030000000001</v>
      </c>
      <c r="BS109" s="76">
        <v>6339.6352699999998</v>
      </c>
      <c r="BT109" s="76">
        <v>6108.0640000000003</v>
      </c>
      <c r="BU109" s="76">
        <v>5631.0935499999996</v>
      </c>
      <c r="BV109" s="98">
        <v>443.93912</v>
      </c>
      <c r="BW109" s="98">
        <v>548.77214000000004</v>
      </c>
      <c r="BX109" s="98">
        <v>634.02175</v>
      </c>
      <c r="BY109" s="98">
        <v>684.13787000000002</v>
      </c>
      <c r="BZ109" s="98">
        <v>570.15776000000005</v>
      </c>
      <c r="CA109" s="98">
        <v>539.87946999999997</v>
      </c>
      <c r="CB109" s="98">
        <v>765.51948000000004</v>
      </c>
      <c r="CC109" s="98">
        <v>980.69015000000002</v>
      </c>
      <c r="CD109" s="98">
        <v>1113.9676899999999</v>
      </c>
      <c r="CE109" s="98">
        <v>508.77183000000002</v>
      </c>
      <c r="CF109" s="76">
        <v>-864.26997999999901</v>
      </c>
      <c r="CG109" s="76">
        <v>-2033.92066</v>
      </c>
      <c r="CH109" s="76">
        <v>-872.56299000000001</v>
      </c>
      <c r="CI109" s="76">
        <v>-341.20864000000103</v>
      </c>
      <c r="CJ109" s="76">
        <v>36.495399999999798</v>
      </c>
      <c r="CK109" s="76">
        <v>253.24465000000001</v>
      </c>
      <c r="CL109" s="76">
        <v>-82.197140000000203</v>
      </c>
      <c r="CM109" s="76">
        <v>2.9722900000006098</v>
      </c>
      <c r="CN109" s="76">
        <v>-62.862329999999901</v>
      </c>
      <c r="CO109" s="76">
        <v>38.537880000000797</v>
      </c>
      <c r="CP109" s="76">
        <v>-5598.4939700000004</v>
      </c>
      <c r="CQ109" s="76">
        <v>-4883.53089</v>
      </c>
      <c r="CR109" s="76">
        <v>-3122.3154300000001</v>
      </c>
      <c r="CS109" s="76">
        <v>-2195.80224</v>
      </c>
      <c r="CT109" s="76">
        <v>-2622.7598699999999</v>
      </c>
      <c r="CU109" s="76">
        <v>-2682.7136700000001</v>
      </c>
      <c r="CV109" s="76">
        <v>-2872.19857</v>
      </c>
      <c r="CW109" s="76">
        <v>-2669.05143</v>
      </c>
      <c r="CX109" s="76">
        <v>-2566.0249699999999</v>
      </c>
      <c r="CY109" s="76">
        <v>-2434.97739</v>
      </c>
      <c r="CZ109" s="98">
        <v>1778</v>
      </c>
      <c r="DA109" s="98">
        <v>1744</v>
      </c>
      <c r="DB109" s="98">
        <v>1730</v>
      </c>
      <c r="DC109" s="98">
        <v>1609</v>
      </c>
      <c r="DD109" s="98">
        <v>1610</v>
      </c>
      <c r="DE109" s="98">
        <v>1614</v>
      </c>
      <c r="DF109" s="98">
        <v>1624</v>
      </c>
      <c r="DG109" s="98">
        <v>1651</v>
      </c>
      <c r="DH109" s="98">
        <v>1612</v>
      </c>
      <c r="DI109" s="98">
        <v>1631</v>
      </c>
      <c r="DJ109" s="76">
        <v>-714.96307999999999</v>
      </c>
      <c r="DK109" s="76">
        <v>-1761.2154599999999</v>
      </c>
      <c r="DL109" s="76">
        <v>-926.51319000000001</v>
      </c>
      <c r="DM109" s="76">
        <v>426.95762999999999</v>
      </c>
      <c r="DN109" s="76">
        <v>59.953800000000001</v>
      </c>
      <c r="DO109" s="76">
        <v>189.48490000000001</v>
      </c>
      <c r="DP109" s="76">
        <v>-203.14714000000001</v>
      </c>
      <c r="DQ109" s="76">
        <v>-103.02646</v>
      </c>
      <c r="DR109" s="76">
        <v>-131.04758000000001</v>
      </c>
      <c r="DS109" s="76">
        <v>-23.575569999999999</v>
      </c>
      <c r="DT109" s="76">
        <v>-18.352070000000001</v>
      </c>
      <c r="DU109" s="76">
        <v>-29.170929999999998</v>
      </c>
      <c r="DV109" s="76">
        <v>-29.761389999999999</v>
      </c>
      <c r="DW109" s="76">
        <v>-32.636760000000002</v>
      </c>
      <c r="DX109" s="76">
        <v>-26.209289999999999</v>
      </c>
      <c r="DY109" s="76">
        <v>-16.500679999999999</v>
      </c>
      <c r="DZ109" s="76">
        <v>-23.675170000000001</v>
      </c>
      <c r="EA109" s="76">
        <v>-44.916179999999997</v>
      </c>
      <c r="EB109" s="76">
        <v>-20.261109999999999</v>
      </c>
      <c r="EC109" s="76">
        <v>-26.030239999999999</v>
      </c>
      <c r="ED109" s="76">
        <v>1039.26998</v>
      </c>
      <c r="EE109" s="76">
        <v>2199.9206600000002</v>
      </c>
      <c r="EF109" s="76">
        <v>1065.7629899999999</v>
      </c>
      <c r="EG109" s="76">
        <v>488.40864000000101</v>
      </c>
      <c r="EH109" s="76">
        <v>84.704599999999999</v>
      </c>
      <c r="EI109" s="76">
        <v>-13.2446499999996</v>
      </c>
      <c r="EJ109" s="76">
        <v>203.39714000000001</v>
      </c>
      <c r="EK109" s="76">
        <v>118.22771</v>
      </c>
      <c r="EL109" s="76">
        <v>184.06233</v>
      </c>
      <c r="EM109" s="76">
        <v>82.662120000000002</v>
      </c>
      <c r="EN109" s="98">
        <v>6042.4330900000004</v>
      </c>
      <c r="EO109" s="98">
        <v>5432.30303</v>
      </c>
      <c r="EP109" s="98">
        <v>3756.33718</v>
      </c>
      <c r="EQ109" s="98">
        <v>2879.94011</v>
      </c>
      <c r="ER109" s="98">
        <v>3192.9176299999999</v>
      </c>
      <c r="ES109" s="98">
        <v>3222.5931399999999</v>
      </c>
      <c r="ET109" s="98">
        <v>3637.7180499999999</v>
      </c>
      <c r="EU109" s="98">
        <v>3649.7415799999999</v>
      </c>
      <c r="EV109" s="98">
        <v>3679.9926599999999</v>
      </c>
      <c r="EW109" s="98">
        <v>2943.7492200000002</v>
      </c>
      <c r="EX109" s="98">
        <v>8739068</v>
      </c>
      <c r="EY109" s="98">
        <v>9472678</v>
      </c>
      <c r="EZ109" s="98">
        <v>7566222</v>
      </c>
      <c r="FA109" s="98">
        <v>7024713</v>
      </c>
      <c r="FB109" s="98">
        <v>6386315</v>
      </c>
      <c r="FC109" s="98">
        <v>6154326</v>
      </c>
      <c r="FD109" s="98">
        <v>6339750</v>
      </c>
      <c r="FE109" s="98">
        <v>6442662</v>
      </c>
      <c r="FF109" s="98">
        <v>6239112</v>
      </c>
      <c r="FG109" s="103">
        <v>5653669</v>
      </c>
      <c r="FH109" s="76">
        <v>34.045200000000001</v>
      </c>
      <c r="FI109" s="76">
        <v>50.228999999999999</v>
      </c>
      <c r="FJ109" s="76">
        <v>19.605</v>
      </c>
      <c r="FK109" s="76">
        <v>0</v>
      </c>
      <c r="FL109" s="76">
        <v>0</v>
      </c>
      <c r="FM109" s="76">
        <v>0</v>
      </c>
      <c r="FN109" s="76">
        <v>0</v>
      </c>
      <c r="FO109" s="76">
        <v>0</v>
      </c>
      <c r="FP109" s="76">
        <v>0</v>
      </c>
      <c r="FQ109" s="77">
        <v>1</v>
      </c>
    </row>
    <row r="110" spans="1:173" x14ac:dyDescent="0.25">
      <c r="A110" s="96" t="s">
        <v>309</v>
      </c>
      <c r="B110" s="96">
        <v>5481</v>
      </c>
      <c r="C110" s="96"/>
      <c r="D110" s="76">
        <v>11.47151</v>
      </c>
      <c r="E110" s="76">
        <v>12.57409</v>
      </c>
      <c r="F110" s="76">
        <v>14.34717</v>
      </c>
      <c r="G110" s="76">
        <v>13.32938</v>
      </c>
      <c r="H110" s="76">
        <v>15.0282</v>
      </c>
      <c r="I110" s="76">
        <v>18.6357</v>
      </c>
      <c r="J110" s="76">
        <v>25.778369999999999</v>
      </c>
      <c r="K110" s="76">
        <v>23.0185</v>
      </c>
      <c r="L110" s="76">
        <v>16.229140000000001</v>
      </c>
      <c r="M110" s="76">
        <v>-3.2880400000000001</v>
      </c>
      <c r="N110" s="97">
        <v>1162.607</v>
      </c>
      <c r="O110" s="97">
        <v>955.02841000000001</v>
      </c>
      <c r="P110" s="97">
        <v>943.57917999999995</v>
      </c>
      <c r="Q110" s="97">
        <v>1137.65228</v>
      </c>
      <c r="R110" s="97">
        <v>1153.65587</v>
      </c>
      <c r="S110" s="97">
        <v>1131.9840999999999</v>
      </c>
      <c r="T110" s="97">
        <v>1074.0179900000001</v>
      </c>
      <c r="U110" s="97">
        <v>935.17175999999995</v>
      </c>
      <c r="V110" s="97">
        <v>995.19167000000004</v>
      </c>
      <c r="W110" s="97">
        <v>987.07181000000003</v>
      </c>
      <c r="X110" s="98">
        <v>429.81700000000001</v>
      </c>
      <c r="Y110" s="98">
        <v>449.80700000000002</v>
      </c>
      <c r="Z110" s="98">
        <v>469.79700000000003</v>
      </c>
      <c r="AA110" s="98">
        <v>489.78699999999998</v>
      </c>
      <c r="AB110" s="98">
        <v>509.77699999999999</v>
      </c>
      <c r="AC110" s="98">
        <v>529.76700000000005</v>
      </c>
      <c r="AD110" s="98">
        <v>707.10350000000005</v>
      </c>
      <c r="AE110" s="98">
        <v>638.71884999999997</v>
      </c>
      <c r="AF110" s="98">
        <v>611.75424999999996</v>
      </c>
      <c r="AG110" s="98">
        <v>472.35910000000001</v>
      </c>
      <c r="AH110" s="97">
        <v>1142.6210000000001</v>
      </c>
      <c r="AI110" s="97">
        <v>935.04241000000002</v>
      </c>
      <c r="AJ110" s="97">
        <v>923.59317999999996</v>
      </c>
      <c r="AK110" s="97">
        <v>1117.6662799999999</v>
      </c>
      <c r="AL110" s="97">
        <v>1133.6698699999999</v>
      </c>
      <c r="AM110" s="97">
        <v>1111.9981</v>
      </c>
      <c r="AN110" s="97">
        <v>1050.68199</v>
      </c>
      <c r="AO110" s="97">
        <v>911.83576000000005</v>
      </c>
      <c r="AP110" s="97">
        <v>975.20567000000005</v>
      </c>
      <c r="AQ110" s="97">
        <v>987.07181000000003</v>
      </c>
      <c r="AR110" s="98">
        <v>55.625950000000003</v>
      </c>
      <c r="AS110" s="98">
        <v>0</v>
      </c>
      <c r="AT110" s="98">
        <v>0</v>
      </c>
      <c r="AU110" s="98">
        <v>67.614099999999993</v>
      </c>
      <c r="AV110" s="98">
        <v>0</v>
      </c>
      <c r="AW110" s="98">
        <v>0</v>
      </c>
      <c r="AX110" s="98">
        <v>135.77895000000001</v>
      </c>
      <c r="AY110" s="98">
        <v>107.045</v>
      </c>
      <c r="AZ110" s="98">
        <v>163.86799999999999</v>
      </c>
      <c r="BA110" s="98">
        <v>179.60159999999999</v>
      </c>
      <c r="BB110" s="76">
        <v>55.625950000000003</v>
      </c>
      <c r="BC110" s="76">
        <v>-7</v>
      </c>
      <c r="BD110" s="76">
        <v>0</v>
      </c>
      <c r="BE110" s="76">
        <v>58.89575</v>
      </c>
      <c r="BF110" s="76">
        <v>-23.444199999999999</v>
      </c>
      <c r="BG110" s="76">
        <v>-14.96</v>
      </c>
      <c r="BH110" s="76">
        <v>31.170750000000002</v>
      </c>
      <c r="BI110" s="76">
        <v>107.045</v>
      </c>
      <c r="BJ110" s="76">
        <v>163.86799999999999</v>
      </c>
      <c r="BK110" s="76">
        <v>179.60159999999999</v>
      </c>
      <c r="BL110" s="76">
        <v>1198.24695</v>
      </c>
      <c r="BM110" s="76">
        <v>935.04241000000002</v>
      </c>
      <c r="BN110" s="76">
        <v>923.59317999999996</v>
      </c>
      <c r="BO110" s="76">
        <v>1185.2803799999999</v>
      </c>
      <c r="BP110" s="76">
        <v>1133.6698699999999</v>
      </c>
      <c r="BQ110" s="76">
        <v>1111.9981</v>
      </c>
      <c r="BR110" s="76">
        <v>1186.4609399999999</v>
      </c>
      <c r="BS110" s="76">
        <v>1018.88076</v>
      </c>
      <c r="BT110" s="76">
        <v>1139.07367</v>
      </c>
      <c r="BU110" s="76">
        <v>1166.6734100000001</v>
      </c>
      <c r="BV110" s="98">
        <v>894.82227</v>
      </c>
      <c r="BW110" s="98">
        <v>519.54326000000003</v>
      </c>
      <c r="BX110" s="98">
        <v>535.06777999999997</v>
      </c>
      <c r="BY110" s="98">
        <v>592.9221</v>
      </c>
      <c r="BZ110" s="98">
        <v>680.44383000000005</v>
      </c>
      <c r="CA110" s="98">
        <v>567.70820000000003</v>
      </c>
      <c r="CB110" s="98">
        <v>768.73524999999995</v>
      </c>
      <c r="CC110" s="98">
        <v>750.13959</v>
      </c>
      <c r="CD110" s="98">
        <v>706.41512</v>
      </c>
      <c r="CE110" s="98">
        <v>547.30391999999995</v>
      </c>
      <c r="CF110" s="76">
        <v>-142.66692</v>
      </c>
      <c r="CG110" s="76">
        <v>-166.02942999999999</v>
      </c>
      <c r="CH110" s="76">
        <v>-152.09354999999999</v>
      </c>
      <c r="CI110" s="76">
        <v>-19.0485100000001</v>
      </c>
      <c r="CJ110" s="76">
        <v>-160.90976000000001</v>
      </c>
      <c r="CK110" s="76">
        <v>86.0431099999998</v>
      </c>
      <c r="CL110" s="76">
        <v>-23.721170000000001</v>
      </c>
      <c r="CM110" s="76">
        <v>-162.06578999999999</v>
      </c>
      <c r="CN110" s="76">
        <v>-82.979459999999904</v>
      </c>
      <c r="CO110" s="76">
        <v>98.882959999999997</v>
      </c>
      <c r="CP110" s="76">
        <v>-1327.3146300000001</v>
      </c>
      <c r="CQ110" s="76">
        <v>-1220.28766</v>
      </c>
      <c r="CR110" s="76">
        <v>-1027.27223</v>
      </c>
      <c r="CS110" s="76">
        <v>-855.19268</v>
      </c>
      <c r="CT110" s="76">
        <v>-875.05391999999995</v>
      </c>
      <c r="CU110" s="76">
        <v>-670.71396000000004</v>
      </c>
      <c r="CV110" s="76">
        <v>-721.81106999999997</v>
      </c>
      <c r="CW110" s="76">
        <v>-705.92465000000004</v>
      </c>
      <c r="CX110" s="76">
        <v>-627.56786</v>
      </c>
      <c r="CY110" s="76">
        <v>-688.47040000000004</v>
      </c>
      <c r="CZ110" s="98">
        <v>232</v>
      </c>
      <c r="DA110" s="98">
        <v>225</v>
      </c>
      <c r="DB110" s="98">
        <v>224</v>
      </c>
      <c r="DC110" s="98">
        <v>234</v>
      </c>
      <c r="DD110" s="98">
        <v>223</v>
      </c>
      <c r="DE110" s="98">
        <v>229</v>
      </c>
      <c r="DF110" s="98">
        <v>222</v>
      </c>
      <c r="DG110" s="98">
        <v>221</v>
      </c>
      <c r="DH110" s="98">
        <v>224</v>
      </c>
      <c r="DI110" s="98">
        <v>224</v>
      </c>
      <c r="DJ110" s="76">
        <v>-107.02697000000001</v>
      </c>
      <c r="DK110" s="76">
        <v>-193.01543000000001</v>
      </c>
      <c r="DL110" s="76">
        <v>-172.07955000000001</v>
      </c>
      <c r="DM110" s="76">
        <v>19.861239999999999</v>
      </c>
      <c r="DN110" s="76">
        <v>-204.33995999999999</v>
      </c>
      <c r="DO110" s="76">
        <v>51.097110000000001</v>
      </c>
      <c r="DP110" s="76">
        <v>-15.886419999999999</v>
      </c>
      <c r="DQ110" s="76">
        <v>-78.356790000000004</v>
      </c>
      <c r="DR110" s="76">
        <v>60.902540000000002</v>
      </c>
      <c r="DS110" s="76">
        <v>278.48455999999999</v>
      </c>
      <c r="DT110" s="76">
        <v>-8.5144900000000003</v>
      </c>
      <c r="DU110" s="76">
        <v>-7.4119099999999998</v>
      </c>
      <c r="DV110" s="76">
        <v>-5.6388299999999996</v>
      </c>
      <c r="DW110" s="76">
        <v>-6.6566200000000002</v>
      </c>
      <c r="DX110" s="76">
        <v>-4.9577999999999998</v>
      </c>
      <c r="DY110" s="76">
        <v>-1.3503000000000001</v>
      </c>
      <c r="DZ110" s="76">
        <v>2.4423699999999999</v>
      </c>
      <c r="EA110" s="76">
        <v>-0.3175</v>
      </c>
      <c r="EB110" s="76">
        <v>-3.7568600000000001</v>
      </c>
      <c r="EC110" s="76">
        <v>-3.2880400000000001</v>
      </c>
      <c r="ED110" s="76">
        <v>162.65291999999999</v>
      </c>
      <c r="EE110" s="76">
        <v>186.01543000000001</v>
      </c>
      <c r="EF110" s="76">
        <v>172.07955000000001</v>
      </c>
      <c r="EG110" s="76">
        <v>39.034510000000203</v>
      </c>
      <c r="EH110" s="76">
        <v>180.89576</v>
      </c>
      <c r="EI110" s="76">
        <v>-66.057109999999994</v>
      </c>
      <c r="EJ110" s="76">
        <v>47.057169999999999</v>
      </c>
      <c r="EK110" s="76">
        <v>185.40179000000001</v>
      </c>
      <c r="EL110" s="76">
        <v>102.96545999999999</v>
      </c>
      <c r="EM110" s="76">
        <v>-98.882959999999997</v>
      </c>
      <c r="EN110" s="98">
        <v>2222.1369</v>
      </c>
      <c r="EO110" s="98">
        <v>1739.8309200000001</v>
      </c>
      <c r="EP110" s="98">
        <v>1562.3400099999999</v>
      </c>
      <c r="EQ110" s="98">
        <v>1448.1147800000001</v>
      </c>
      <c r="ER110" s="98">
        <v>1555.49775</v>
      </c>
      <c r="ES110" s="98">
        <v>1238.4221600000001</v>
      </c>
      <c r="ET110" s="98">
        <v>1490.5463199999999</v>
      </c>
      <c r="EU110" s="98">
        <v>1456.0642399999999</v>
      </c>
      <c r="EV110" s="98">
        <v>1333.98298</v>
      </c>
      <c r="EW110" s="98">
        <v>1235.77432</v>
      </c>
      <c r="EX110" s="98">
        <v>1305274</v>
      </c>
      <c r="EY110" s="98">
        <v>1121058</v>
      </c>
      <c r="EZ110" s="98">
        <v>1095673</v>
      </c>
      <c r="FA110" s="98">
        <v>1156701</v>
      </c>
      <c r="FB110" s="98">
        <v>1314566</v>
      </c>
      <c r="FC110" s="98">
        <v>1045941</v>
      </c>
      <c r="FD110" s="98">
        <v>1097739</v>
      </c>
      <c r="FE110" s="98">
        <v>1097238</v>
      </c>
      <c r="FF110" s="98">
        <v>1078171</v>
      </c>
      <c r="FG110" s="103">
        <v>888189</v>
      </c>
      <c r="FH110" s="76">
        <v>0</v>
      </c>
      <c r="FI110" s="76">
        <v>7</v>
      </c>
      <c r="FJ110" s="76">
        <v>0</v>
      </c>
      <c r="FK110" s="76">
        <v>8.7183499999999992</v>
      </c>
      <c r="FL110" s="76">
        <v>23.444199999999999</v>
      </c>
      <c r="FM110" s="76">
        <v>14.96</v>
      </c>
      <c r="FN110" s="76">
        <v>104.6082</v>
      </c>
      <c r="FO110" s="76">
        <v>0</v>
      </c>
      <c r="FP110" s="76">
        <v>0</v>
      </c>
      <c r="FQ110" s="77">
        <v>0</v>
      </c>
    </row>
    <row r="111" spans="1:173" x14ac:dyDescent="0.25">
      <c r="A111" s="96" t="s">
        <v>308</v>
      </c>
      <c r="B111" s="96">
        <v>5671</v>
      </c>
      <c r="C111" s="96"/>
      <c r="D111" s="76">
        <v>18.19284</v>
      </c>
      <c r="E111" s="76">
        <v>18.52487</v>
      </c>
      <c r="F111" s="76">
        <v>53.345489999999998</v>
      </c>
      <c r="G111" s="76">
        <v>86.849450000000004</v>
      </c>
      <c r="H111" s="76">
        <v>69.070670000000007</v>
      </c>
      <c r="I111" s="76">
        <v>54.328200000000002</v>
      </c>
      <c r="J111" s="76">
        <v>54.924579999999999</v>
      </c>
      <c r="K111" s="76">
        <v>55.681260000000002</v>
      </c>
      <c r="L111" s="76">
        <v>38.156770000000002</v>
      </c>
      <c r="M111" s="76">
        <v>34.395400000000002</v>
      </c>
      <c r="N111" s="97">
        <v>932.49688000000003</v>
      </c>
      <c r="O111" s="97">
        <v>912.62918000000002</v>
      </c>
      <c r="P111" s="97">
        <v>920.22794999999996</v>
      </c>
      <c r="Q111" s="97">
        <v>1007.30877</v>
      </c>
      <c r="R111" s="97">
        <v>873.16623000000004</v>
      </c>
      <c r="S111" s="97">
        <v>890.91045999999994</v>
      </c>
      <c r="T111" s="97">
        <v>880.22194999999999</v>
      </c>
      <c r="U111" s="97">
        <v>812.50352999999996</v>
      </c>
      <c r="V111" s="97">
        <v>786.15614000000005</v>
      </c>
      <c r="W111" s="97">
        <v>890.48586</v>
      </c>
      <c r="X111" s="98">
        <v>930.95</v>
      </c>
      <c r="Y111" s="98">
        <v>969.45</v>
      </c>
      <c r="Z111" s="98">
        <v>1007.2</v>
      </c>
      <c r="AA111" s="98">
        <v>1045.7</v>
      </c>
      <c r="AB111" s="98">
        <v>1084.2</v>
      </c>
      <c r="AC111" s="98">
        <v>1122.7</v>
      </c>
      <c r="AD111" s="98">
        <v>1161.2</v>
      </c>
      <c r="AE111" s="98">
        <v>1199.7</v>
      </c>
      <c r="AF111" s="98">
        <v>1238.2</v>
      </c>
      <c r="AG111" s="98">
        <v>784.52</v>
      </c>
      <c r="AH111" s="97">
        <v>915.49688000000003</v>
      </c>
      <c r="AI111" s="97">
        <v>895.62918000000002</v>
      </c>
      <c r="AJ111" s="97">
        <v>869.08889999999997</v>
      </c>
      <c r="AK111" s="97">
        <v>923.10877000000005</v>
      </c>
      <c r="AL111" s="97">
        <v>806.94722999999999</v>
      </c>
      <c r="AM111" s="97">
        <v>839.51045999999997</v>
      </c>
      <c r="AN111" s="97">
        <v>828.82195000000002</v>
      </c>
      <c r="AO111" s="97">
        <v>761.10352999999998</v>
      </c>
      <c r="AP111" s="97">
        <v>751.75613999999996</v>
      </c>
      <c r="AQ111" s="97">
        <v>856.08586000000003</v>
      </c>
      <c r="AR111" s="98">
        <v>63.592100000000002</v>
      </c>
      <c r="AS111" s="98">
        <v>0</v>
      </c>
      <c r="AT111" s="98">
        <v>0</v>
      </c>
      <c r="AU111" s="98">
        <v>58.774349999999998</v>
      </c>
      <c r="AV111" s="98">
        <v>117.27835</v>
      </c>
      <c r="AW111" s="98">
        <v>108.86865</v>
      </c>
      <c r="AX111" s="98">
        <v>61.452249999999999</v>
      </c>
      <c r="AY111" s="98">
        <v>162.94640000000001</v>
      </c>
      <c r="AZ111" s="98">
        <v>10.72</v>
      </c>
      <c r="BA111" s="98">
        <v>1095.1791000000001</v>
      </c>
      <c r="BB111" s="76">
        <v>22.9331</v>
      </c>
      <c r="BC111" s="76">
        <v>0</v>
      </c>
      <c r="BD111" s="76">
        <v>0</v>
      </c>
      <c r="BE111" s="76">
        <v>58.774349999999998</v>
      </c>
      <c r="BF111" s="76">
        <v>117.27835</v>
      </c>
      <c r="BG111" s="76">
        <v>108.86865</v>
      </c>
      <c r="BH111" s="76">
        <v>61.452249999999999</v>
      </c>
      <c r="BI111" s="76">
        <v>162.94640000000001</v>
      </c>
      <c r="BJ111" s="76">
        <v>10.52</v>
      </c>
      <c r="BK111" s="76">
        <v>1092.6750999999999</v>
      </c>
      <c r="BL111" s="76">
        <v>979.08897999999999</v>
      </c>
      <c r="BM111" s="76">
        <v>895.62918000000002</v>
      </c>
      <c r="BN111" s="76">
        <v>869.08889999999997</v>
      </c>
      <c r="BO111" s="76">
        <v>981.88311999999996</v>
      </c>
      <c r="BP111" s="76">
        <v>924.22558000000004</v>
      </c>
      <c r="BQ111" s="76">
        <v>948.37910999999997</v>
      </c>
      <c r="BR111" s="76">
        <v>890.27419999999995</v>
      </c>
      <c r="BS111" s="76">
        <v>924.04993000000002</v>
      </c>
      <c r="BT111" s="76">
        <v>762.47613999999999</v>
      </c>
      <c r="BU111" s="76">
        <v>1951.26496</v>
      </c>
      <c r="BV111" s="98">
        <v>1037.43731</v>
      </c>
      <c r="BW111" s="98">
        <v>1061.0032000000001</v>
      </c>
      <c r="BX111" s="98">
        <v>1085.6586500000001</v>
      </c>
      <c r="BY111" s="98">
        <v>1171.12465</v>
      </c>
      <c r="BZ111" s="98">
        <v>1169.8226500000001</v>
      </c>
      <c r="CA111" s="98">
        <v>1253.0408</v>
      </c>
      <c r="CB111" s="98">
        <v>1249.79775</v>
      </c>
      <c r="CC111" s="98">
        <v>1250.62465</v>
      </c>
      <c r="CD111" s="98">
        <v>1299.91725</v>
      </c>
      <c r="CE111" s="98">
        <v>984.75144999999998</v>
      </c>
      <c r="CF111" s="76">
        <v>-43.889330000000001</v>
      </c>
      <c r="CG111" s="76">
        <v>-127.48284</v>
      </c>
      <c r="CH111" s="76">
        <v>1.35608999999999</v>
      </c>
      <c r="CI111" s="76">
        <v>-14.512119999999999</v>
      </c>
      <c r="CJ111" s="76">
        <v>-126.21203</v>
      </c>
      <c r="CK111" s="76">
        <v>-15.746780000000101</v>
      </c>
      <c r="CL111" s="76">
        <v>-85.071020000000004</v>
      </c>
      <c r="CM111" s="76">
        <v>-190.50480999999999</v>
      </c>
      <c r="CN111" s="76">
        <v>-117.96616</v>
      </c>
      <c r="CO111" s="76">
        <v>8.4276700000000293</v>
      </c>
      <c r="CP111" s="76">
        <v>-502.63625999999999</v>
      </c>
      <c r="CQ111" s="76">
        <v>-441.76832999999999</v>
      </c>
      <c r="CR111" s="76">
        <v>-297.28548999999998</v>
      </c>
      <c r="CS111" s="76">
        <v>-280.00252999999998</v>
      </c>
      <c r="CT111" s="76">
        <v>-240.06476000000001</v>
      </c>
      <c r="CU111" s="76">
        <v>-164.91208</v>
      </c>
      <c r="CV111" s="76">
        <v>-206.63395</v>
      </c>
      <c r="CW111" s="76">
        <v>-131.61518000000001</v>
      </c>
      <c r="CX111" s="76">
        <v>-52.656770000000002</v>
      </c>
      <c r="CY111" s="76">
        <v>89.189390000000003</v>
      </c>
      <c r="CZ111" s="98">
        <v>248</v>
      </c>
      <c r="DA111" s="98">
        <v>246</v>
      </c>
      <c r="DB111" s="98">
        <v>245</v>
      </c>
      <c r="DC111" s="98">
        <v>232</v>
      </c>
      <c r="DD111" s="98">
        <v>239</v>
      </c>
      <c r="DE111" s="98">
        <v>259</v>
      </c>
      <c r="DF111" s="98">
        <v>242</v>
      </c>
      <c r="DG111" s="98">
        <v>247</v>
      </c>
      <c r="DH111" s="98">
        <v>247</v>
      </c>
      <c r="DI111" s="98">
        <v>246</v>
      </c>
      <c r="DJ111" s="76">
        <v>-37.956229999999998</v>
      </c>
      <c r="DK111" s="76">
        <v>-144.48284000000001</v>
      </c>
      <c r="DL111" s="76">
        <v>-49.782960000000003</v>
      </c>
      <c r="DM111" s="76">
        <v>-39.93777</v>
      </c>
      <c r="DN111" s="76">
        <v>-75.152680000000004</v>
      </c>
      <c r="DO111" s="76">
        <v>41.721870000000003</v>
      </c>
      <c r="DP111" s="76">
        <v>-75.018770000000004</v>
      </c>
      <c r="DQ111" s="76">
        <v>-78.958410000000001</v>
      </c>
      <c r="DR111" s="76">
        <v>-141.84616</v>
      </c>
      <c r="DS111" s="76">
        <v>1066.7027700000001</v>
      </c>
      <c r="DT111" s="76">
        <v>1.1928399999999999</v>
      </c>
      <c r="DU111" s="76">
        <v>1.5248699999999999</v>
      </c>
      <c r="DV111" s="76">
        <v>2.2064900000000001</v>
      </c>
      <c r="DW111" s="76">
        <v>2.6494499999999999</v>
      </c>
      <c r="DX111" s="76">
        <v>2.8516699999999999</v>
      </c>
      <c r="DY111" s="76">
        <v>2.9281999999999999</v>
      </c>
      <c r="DZ111" s="76">
        <v>3.5245799999999998</v>
      </c>
      <c r="EA111" s="76">
        <v>4.2812599999999996</v>
      </c>
      <c r="EB111" s="76">
        <v>3.7567699999999999</v>
      </c>
      <c r="EC111" s="76">
        <v>-4.5999999999999999E-3</v>
      </c>
      <c r="ED111" s="76">
        <v>60.889330000000001</v>
      </c>
      <c r="EE111" s="76">
        <v>144.48284000000001</v>
      </c>
      <c r="EF111" s="76">
        <v>49.782960000000003</v>
      </c>
      <c r="EG111" s="76">
        <v>98.712119999999899</v>
      </c>
      <c r="EH111" s="76">
        <v>192.43102999999999</v>
      </c>
      <c r="EI111" s="76">
        <v>67.146780000000007</v>
      </c>
      <c r="EJ111" s="76">
        <v>136.47102000000001</v>
      </c>
      <c r="EK111" s="76">
        <v>241.90481</v>
      </c>
      <c r="EL111" s="76">
        <v>152.36616000000001</v>
      </c>
      <c r="EM111" s="76">
        <v>25.9723299999999</v>
      </c>
      <c r="EN111" s="98">
        <v>1540.07357</v>
      </c>
      <c r="EO111" s="98">
        <v>1502.77153</v>
      </c>
      <c r="EP111" s="98">
        <v>1382.9441400000001</v>
      </c>
      <c r="EQ111" s="98">
        <v>1451.12718</v>
      </c>
      <c r="ER111" s="98">
        <v>1409.88741</v>
      </c>
      <c r="ES111" s="98">
        <v>1417.9528800000001</v>
      </c>
      <c r="ET111" s="98">
        <v>1456.4317000000001</v>
      </c>
      <c r="EU111" s="98">
        <v>1382.23983</v>
      </c>
      <c r="EV111" s="98">
        <v>1352.57402</v>
      </c>
      <c r="EW111" s="98">
        <v>895.56205999999997</v>
      </c>
      <c r="EX111" s="98">
        <v>976386</v>
      </c>
      <c r="EY111" s="98">
        <v>1040112</v>
      </c>
      <c r="EZ111" s="98">
        <v>918872</v>
      </c>
      <c r="FA111" s="98">
        <v>1021821</v>
      </c>
      <c r="FB111" s="98">
        <v>999378</v>
      </c>
      <c r="FC111" s="98">
        <v>906657</v>
      </c>
      <c r="FD111" s="98">
        <v>965293</v>
      </c>
      <c r="FE111" s="98">
        <v>1003008</v>
      </c>
      <c r="FF111" s="98">
        <v>904122</v>
      </c>
      <c r="FG111" s="103">
        <v>882058</v>
      </c>
      <c r="FH111" s="76">
        <v>40.658999999999999</v>
      </c>
      <c r="FI111" s="76">
        <v>0</v>
      </c>
      <c r="FJ111" s="76">
        <v>0</v>
      </c>
      <c r="FK111" s="76">
        <v>0</v>
      </c>
      <c r="FL111" s="76">
        <v>0</v>
      </c>
      <c r="FM111" s="76">
        <v>0</v>
      </c>
      <c r="FN111" s="76">
        <v>0</v>
      </c>
      <c r="FO111" s="76">
        <v>0</v>
      </c>
      <c r="FP111" s="76">
        <v>0.2</v>
      </c>
      <c r="FQ111" s="77">
        <v>2.504</v>
      </c>
    </row>
    <row r="112" spans="1:173" x14ac:dyDescent="0.25">
      <c r="A112" s="96" t="s">
        <v>307</v>
      </c>
      <c r="B112" s="96">
        <v>5913</v>
      </c>
      <c r="C112" s="96"/>
      <c r="D112" s="76">
        <v>196.53673000000001</v>
      </c>
      <c r="E112" s="76">
        <v>207.78194999999999</v>
      </c>
      <c r="F112" s="76">
        <v>212.64055999999999</v>
      </c>
      <c r="G112" s="76">
        <v>206.40823</v>
      </c>
      <c r="H112" s="76">
        <v>283.96730000000002</v>
      </c>
      <c r="I112" s="76">
        <v>250.31328999999999</v>
      </c>
      <c r="J112" s="76">
        <v>252.79094000000001</v>
      </c>
      <c r="K112" s="76">
        <v>217.40216000000001</v>
      </c>
      <c r="L112" s="76">
        <v>228.92213000000001</v>
      </c>
      <c r="M112" s="76">
        <v>274.81869999999998</v>
      </c>
      <c r="N112" s="97">
        <v>3046.5640800000001</v>
      </c>
      <c r="O112" s="97">
        <v>3739.3035399999999</v>
      </c>
      <c r="P112" s="97">
        <v>3078.12653</v>
      </c>
      <c r="Q112" s="97">
        <v>3003.4924500000002</v>
      </c>
      <c r="R112" s="97">
        <v>2921.8417300000001</v>
      </c>
      <c r="S112" s="97">
        <v>2729.4322400000001</v>
      </c>
      <c r="T112" s="97">
        <v>3050.3949699999998</v>
      </c>
      <c r="U112" s="97">
        <v>2684.4377100000002</v>
      </c>
      <c r="V112" s="97">
        <v>2972.4668499999998</v>
      </c>
      <c r="W112" s="97">
        <v>2542.5606400000001</v>
      </c>
      <c r="X112" s="98">
        <v>1771.25</v>
      </c>
      <c r="Y112" s="98">
        <v>1822.9166499999999</v>
      </c>
      <c r="Z112" s="98">
        <v>1911.5833500000001</v>
      </c>
      <c r="AA112" s="98">
        <v>1988.25</v>
      </c>
      <c r="AB112" s="98">
        <v>1126.2499700000001</v>
      </c>
      <c r="AC112" s="98">
        <v>1202.9166399999999</v>
      </c>
      <c r="AD112" s="98">
        <v>1279.58331</v>
      </c>
      <c r="AE112" s="98">
        <v>1356.2499800000001</v>
      </c>
      <c r="AF112" s="98">
        <v>1442.9166499999999</v>
      </c>
      <c r="AG112" s="98">
        <v>1519.58332</v>
      </c>
      <c r="AH112" s="97">
        <v>2841.52738</v>
      </c>
      <c r="AI112" s="97">
        <v>3521.7951400000002</v>
      </c>
      <c r="AJ112" s="97">
        <v>2853.2265299999999</v>
      </c>
      <c r="AK112" s="97">
        <v>2793.0924500000001</v>
      </c>
      <c r="AL112" s="97">
        <v>2638.7640799999999</v>
      </c>
      <c r="AM112" s="97">
        <v>2478.9322400000001</v>
      </c>
      <c r="AN112" s="97">
        <v>2799.8949699999998</v>
      </c>
      <c r="AO112" s="97">
        <v>2463.9377100000002</v>
      </c>
      <c r="AP112" s="97">
        <v>2751.0986499999999</v>
      </c>
      <c r="AQ112" s="97">
        <v>2277.0606400000001</v>
      </c>
      <c r="AR112" s="98">
        <v>101.96775</v>
      </c>
      <c r="AS112" s="98">
        <v>0.99424999999999997</v>
      </c>
      <c r="AT112" s="98">
        <v>224.7792</v>
      </c>
      <c r="AU112" s="98">
        <v>122.44735</v>
      </c>
      <c r="AV112" s="98">
        <v>164.57085000000001</v>
      </c>
      <c r="AW112" s="98">
        <v>98.472049999999996</v>
      </c>
      <c r="AX112" s="98">
        <v>638.55219999999997</v>
      </c>
      <c r="AY112" s="98">
        <v>0</v>
      </c>
      <c r="AZ112" s="98">
        <v>0</v>
      </c>
      <c r="BA112" s="98">
        <v>313.35669999999999</v>
      </c>
      <c r="BB112" s="76">
        <v>79.410570000000007</v>
      </c>
      <c r="BC112" s="76">
        <v>0.99424999999999997</v>
      </c>
      <c r="BD112" s="76">
        <v>224.7792</v>
      </c>
      <c r="BE112" s="76">
        <v>122.44735</v>
      </c>
      <c r="BF112" s="76">
        <v>164.57085000000001</v>
      </c>
      <c r="BG112" s="76">
        <v>83.947050000000004</v>
      </c>
      <c r="BH112" s="76">
        <v>638.55219999999997</v>
      </c>
      <c r="BI112" s="76">
        <v>0</v>
      </c>
      <c r="BJ112" s="76">
        <v>0</v>
      </c>
      <c r="BK112" s="76">
        <v>309.87169999999998</v>
      </c>
      <c r="BL112" s="76">
        <v>2943.4951299999998</v>
      </c>
      <c r="BM112" s="76">
        <v>3522.7893899999999</v>
      </c>
      <c r="BN112" s="76">
        <v>3078.0057299999999</v>
      </c>
      <c r="BO112" s="76">
        <v>2915.5398</v>
      </c>
      <c r="BP112" s="76">
        <v>2803.33493</v>
      </c>
      <c r="BQ112" s="76">
        <v>2577.4042899999999</v>
      </c>
      <c r="BR112" s="76">
        <v>3438.4471699999999</v>
      </c>
      <c r="BS112" s="76">
        <v>2463.9377100000002</v>
      </c>
      <c r="BT112" s="76">
        <v>2751.0986499999999</v>
      </c>
      <c r="BU112" s="76">
        <v>2590.41734</v>
      </c>
      <c r="BV112" s="98">
        <v>1869.1304600000001</v>
      </c>
      <c r="BW112" s="98">
        <v>1917.5777</v>
      </c>
      <c r="BX112" s="98">
        <v>2148.5651699999999</v>
      </c>
      <c r="BY112" s="98">
        <v>2275.9221499999999</v>
      </c>
      <c r="BZ112" s="98">
        <v>1221.54007</v>
      </c>
      <c r="CA112" s="98">
        <v>1419.3891599999999</v>
      </c>
      <c r="CB112" s="98">
        <v>1377.9618599999999</v>
      </c>
      <c r="CC112" s="98">
        <v>1590.66173</v>
      </c>
      <c r="CD112" s="98">
        <v>1824.8178499999999</v>
      </c>
      <c r="CE112" s="98">
        <v>1879.8339699999999</v>
      </c>
      <c r="CF112" s="76">
        <v>-139.26602</v>
      </c>
      <c r="CG112" s="76">
        <v>315.69785999999999</v>
      </c>
      <c r="CH112" s="76">
        <v>-7.0950200000001997</v>
      </c>
      <c r="CI112" s="76">
        <v>53.975870000000199</v>
      </c>
      <c r="CJ112" s="76">
        <v>-41.006289999999801</v>
      </c>
      <c r="CK112" s="76">
        <v>171.53819999999999</v>
      </c>
      <c r="CL112" s="76">
        <v>-90.465270000000103</v>
      </c>
      <c r="CM112" s="76">
        <v>152.75454999999999</v>
      </c>
      <c r="CN112" s="76">
        <v>-324.03922999999998</v>
      </c>
      <c r="CO112" s="76">
        <v>-123.95946000000001</v>
      </c>
      <c r="CP112" s="76">
        <v>-1806.1600599999999</v>
      </c>
      <c r="CQ112" s="76">
        <v>-1559.26791</v>
      </c>
      <c r="CR112" s="76">
        <v>-1640.3668299999999</v>
      </c>
      <c r="CS112" s="76">
        <v>-1641.15101</v>
      </c>
      <c r="CT112" s="76">
        <v>-1607.1742300000001</v>
      </c>
      <c r="CU112" s="76">
        <v>-1447.6611399999999</v>
      </c>
      <c r="CV112" s="76">
        <v>-1452.6463900000001</v>
      </c>
      <c r="CW112" s="76">
        <v>-1657.23332</v>
      </c>
      <c r="CX112" s="76">
        <v>-1412.66787</v>
      </c>
      <c r="CY112" s="76">
        <v>-867.46744000000001</v>
      </c>
      <c r="CZ112" s="98">
        <v>905</v>
      </c>
      <c r="DA112" s="98">
        <v>891</v>
      </c>
      <c r="DB112" s="98">
        <v>829</v>
      </c>
      <c r="DC112" s="98">
        <v>823</v>
      </c>
      <c r="DD112" s="98">
        <v>809</v>
      </c>
      <c r="DE112" s="98">
        <v>813</v>
      </c>
      <c r="DF112" s="98">
        <v>779</v>
      </c>
      <c r="DG112" s="98">
        <v>765</v>
      </c>
      <c r="DH112" s="98">
        <v>728</v>
      </c>
      <c r="DI112" s="98">
        <v>738</v>
      </c>
      <c r="DJ112" s="76">
        <v>-264.89215000000002</v>
      </c>
      <c r="DK112" s="76">
        <v>99.183710000000005</v>
      </c>
      <c r="DL112" s="76">
        <v>-7.2158199999999999</v>
      </c>
      <c r="DM112" s="76">
        <v>-33.976779999999998</v>
      </c>
      <c r="DN112" s="76">
        <v>-159.51309000000001</v>
      </c>
      <c r="DO112" s="76">
        <v>4.9852499999999997</v>
      </c>
      <c r="DP112" s="76">
        <v>297.58693</v>
      </c>
      <c r="DQ112" s="76">
        <v>-67.745450000000005</v>
      </c>
      <c r="DR112" s="76">
        <v>-545.40742999999998</v>
      </c>
      <c r="DS112" s="76">
        <v>-79.587760000000003</v>
      </c>
      <c r="DT112" s="76">
        <v>-8.5002700000000004</v>
      </c>
      <c r="DU112" s="76">
        <v>-9.7260500000000008</v>
      </c>
      <c r="DV112" s="76">
        <v>-12.25944</v>
      </c>
      <c r="DW112" s="76">
        <v>-3.9917699999999998</v>
      </c>
      <c r="DX112" s="76">
        <v>0.88929999999999998</v>
      </c>
      <c r="DY112" s="76">
        <v>-0.18670999999999999</v>
      </c>
      <c r="DZ112" s="76">
        <v>2.29094</v>
      </c>
      <c r="EA112" s="76">
        <v>-3.0978400000000001</v>
      </c>
      <c r="EB112" s="76">
        <v>7.5541299999999998</v>
      </c>
      <c r="EC112" s="76">
        <v>9.3186999999999998</v>
      </c>
      <c r="ED112" s="76">
        <v>344.30272000000002</v>
      </c>
      <c r="EE112" s="76">
        <v>-98.189460000000096</v>
      </c>
      <c r="EF112" s="76">
        <v>231.99502000000001</v>
      </c>
      <c r="EG112" s="76">
        <v>156.42412999999999</v>
      </c>
      <c r="EH112" s="76">
        <v>324.08393999999998</v>
      </c>
      <c r="EI112" s="76">
        <v>78.961799999999997</v>
      </c>
      <c r="EJ112" s="76">
        <v>340.96526999999998</v>
      </c>
      <c r="EK112" s="76">
        <v>67.745449999999906</v>
      </c>
      <c r="EL112" s="76">
        <v>545.40742999999998</v>
      </c>
      <c r="EM112" s="76">
        <v>389.45945999999998</v>
      </c>
      <c r="EN112" s="98">
        <v>3675.29052</v>
      </c>
      <c r="EO112" s="98">
        <v>3476.8456099999999</v>
      </c>
      <c r="EP112" s="98">
        <v>3788.9319999999998</v>
      </c>
      <c r="EQ112" s="98">
        <v>3917.0731599999999</v>
      </c>
      <c r="ER112" s="98">
        <v>2828.7143000000001</v>
      </c>
      <c r="ES112" s="98">
        <v>2867.0502999999999</v>
      </c>
      <c r="ET112" s="98">
        <v>2830.6082500000002</v>
      </c>
      <c r="EU112" s="98">
        <v>3247.8950500000001</v>
      </c>
      <c r="EV112" s="98">
        <v>3237.4857200000001</v>
      </c>
      <c r="EW112" s="98">
        <v>2747.30141</v>
      </c>
      <c r="EX112" s="98">
        <v>3185830</v>
      </c>
      <c r="EY112" s="98">
        <v>3423606</v>
      </c>
      <c r="EZ112" s="98">
        <v>3085222</v>
      </c>
      <c r="FA112" s="98">
        <v>2949517</v>
      </c>
      <c r="FB112" s="98">
        <v>2962848</v>
      </c>
      <c r="FC112" s="98">
        <v>2557894</v>
      </c>
      <c r="FD112" s="98">
        <v>3140860</v>
      </c>
      <c r="FE112" s="98">
        <v>2531683</v>
      </c>
      <c r="FF112" s="98">
        <v>3296506</v>
      </c>
      <c r="FG112" s="103">
        <v>2666520</v>
      </c>
      <c r="FH112" s="76">
        <v>22.557179999999999</v>
      </c>
      <c r="FI112" s="76">
        <v>0</v>
      </c>
      <c r="FJ112" s="76">
        <v>0</v>
      </c>
      <c r="FK112" s="76">
        <v>0</v>
      </c>
      <c r="FL112" s="76">
        <v>0</v>
      </c>
      <c r="FM112" s="76">
        <v>14.525</v>
      </c>
      <c r="FN112" s="76">
        <v>0</v>
      </c>
      <c r="FO112" s="76">
        <v>0</v>
      </c>
      <c r="FP112" s="76">
        <v>0</v>
      </c>
      <c r="FQ112" s="77">
        <v>3.4849999999999999</v>
      </c>
    </row>
    <row r="113" spans="1:173" x14ac:dyDescent="0.25">
      <c r="A113" s="96" t="s">
        <v>306</v>
      </c>
      <c r="B113" s="96">
        <v>5715</v>
      </c>
      <c r="C113" s="96"/>
      <c r="D113" s="76">
        <v>337.63618000000002</v>
      </c>
      <c r="E113" s="76">
        <v>295.15481999999997</v>
      </c>
      <c r="F113" s="76">
        <v>284.46897000000001</v>
      </c>
      <c r="G113" s="76">
        <v>221.16157000000001</v>
      </c>
      <c r="H113" s="76">
        <v>258.19004999999999</v>
      </c>
      <c r="I113" s="76">
        <v>239.84944999999999</v>
      </c>
      <c r="J113" s="76">
        <v>268.45114000000001</v>
      </c>
      <c r="K113" s="76">
        <v>261.48585000000003</v>
      </c>
      <c r="L113" s="76">
        <v>266.95506999999998</v>
      </c>
      <c r="M113" s="76">
        <v>224.06618</v>
      </c>
      <c r="N113" s="97">
        <v>5636.3765199999998</v>
      </c>
      <c r="O113" s="97">
        <v>6298.7249700000002</v>
      </c>
      <c r="P113" s="97">
        <v>5665.6525000000001</v>
      </c>
      <c r="Q113" s="97">
        <v>6401.3965900000003</v>
      </c>
      <c r="R113" s="97">
        <v>6460.1220000000003</v>
      </c>
      <c r="S113" s="97">
        <v>5848.3443100000004</v>
      </c>
      <c r="T113" s="97">
        <v>5370.9388799999997</v>
      </c>
      <c r="U113" s="97">
        <v>5308.28089</v>
      </c>
      <c r="V113" s="97">
        <v>4594.6388399999996</v>
      </c>
      <c r="W113" s="97">
        <v>5138.6692400000002</v>
      </c>
      <c r="X113" s="98">
        <v>5000</v>
      </c>
      <c r="Y113" s="98">
        <v>5800</v>
      </c>
      <c r="Z113" s="98">
        <v>5950</v>
      </c>
      <c r="AA113" s="98">
        <v>6100</v>
      </c>
      <c r="AB113" s="98">
        <v>6250</v>
      </c>
      <c r="AC113" s="98">
        <v>6400</v>
      </c>
      <c r="AD113" s="98">
        <v>6550</v>
      </c>
      <c r="AE113" s="98">
        <v>7700</v>
      </c>
      <c r="AF113" s="98">
        <v>6850</v>
      </c>
      <c r="AG113" s="98">
        <v>1850</v>
      </c>
      <c r="AH113" s="97">
        <v>5369.4405200000001</v>
      </c>
      <c r="AI113" s="97">
        <v>6092.9529700000003</v>
      </c>
      <c r="AJ113" s="97">
        <v>5454.9584999999997</v>
      </c>
      <c r="AK113" s="97">
        <v>6262.8065900000001</v>
      </c>
      <c r="AL113" s="97">
        <v>6274.5730000000003</v>
      </c>
      <c r="AM113" s="97">
        <v>5708.2953100000004</v>
      </c>
      <c r="AN113" s="97">
        <v>5202.4548800000002</v>
      </c>
      <c r="AO113" s="97">
        <v>5140.8638899999996</v>
      </c>
      <c r="AP113" s="97">
        <v>4426.9038399999999</v>
      </c>
      <c r="AQ113" s="97">
        <v>4920.3662400000003</v>
      </c>
      <c r="AR113" s="98">
        <v>389.37747999999999</v>
      </c>
      <c r="AS113" s="98">
        <v>226.00773000000001</v>
      </c>
      <c r="AT113" s="98">
        <v>923.34519999999998</v>
      </c>
      <c r="AU113" s="98">
        <v>2767.0248299999998</v>
      </c>
      <c r="AV113" s="98">
        <v>1787.1745599999999</v>
      </c>
      <c r="AW113" s="98">
        <v>419.29370999999998</v>
      </c>
      <c r="AX113" s="98">
        <v>797.45555000000002</v>
      </c>
      <c r="AY113" s="98">
        <v>762.16774999999996</v>
      </c>
      <c r="AZ113" s="98">
        <v>1076.7772500000001</v>
      </c>
      <c r="BA113" s="98">
        <v>855.69839999999999</v>
      </c>
      <c r="BB113" s="76">
        <v>335.37822</v>
      </c>
      <c r="BC113" s="76">
        <v>76.313749999999999</v>
      </c>
      <c r="BD113" s="76">
        <v>602.16357000000005</v>
      </c>
      <c r="BE113" s="76">
        <v>1882.60223</v>
      </c>
      <c r="BF113" s="76">
        <v>1770.1945599999999</v>
      </c>
      <c r="BG113" s="76">
        <v>316.19779999999997</v>
      </c>
      <c r="BH113" s="76">
        <v>662.01700000000005</v>
      </c>
      <c r="BI113" s="76">
        <v>735.29375000000005</v>
      </c>
      <c r="BJ113" s="76">
        <v>919.87025000000006</v>
      </c>
      <c r="BK113" s="76">
        <v>854.69839999999999</v>
      </c>
      <c r="BL113" s="76">
        <v>5758.8180000000002</v>
      </c>
      <c r="BM113" s="76">
        <v>6318.9606999999996</v>
      </c>
      <c r="BN113" s="76">
        <v>6378.3037000000004</v>
      </c>
      <c r="BO113" s="76">
        <v>9029.8314200000004</v>
      </c>
      <c r="BP113" s="76">
        <v>8061.7475599999998</v>
      </c>
      <c r="BQ113" s="76">
        <v>6127.5890200000003</v>
      </c>
      <c r="BR113" s="76">
        <v>5999.9104299999999</v>
      </c>
      <c r="BS113" s="76">
        <v>5903.0316400000002</v>
      </c>
      <c r="BT113" s="76">
        <v>5503.68109</v>
      </c>
      <c r="BU113" s="76">
        <v>5776.0646399999996</v>
      </c>
      <c r="BV113" s="98">
        <v>5385.7429000000002</v>
      </c>
      <c r="BW113" s="98">
        <v>6210.2456300000003</v>
      </c>
      <c r="BX113" s="98">
        <v>6461.2140600000002</v>
      </c>
      <c r="BY113" s="98">
        <v>7187.4234399999996</v>
      </c>
      <c r="BZ113" s="98">
        <v>7488.3715700000002</v>
      </c>
      <c r="CA113" s="98">
        <v>6855.4927500000003</v>
      </c>
      <c r="CB113" s="98">
        <v>6987.8608800000002</v>
      </c>
      <c r="CC113" s="98">
        <v>8139.6929300000002</v>
      </c>
      <c r="CD113" s="98">
        <v>7376.9579800000001</v>
      </c>
      <c r="CE113" s="98">
        <v>2209.8786100000002</v>
      </c>
      <c r="CF113" s="76">
        <v>-258.99041999999997</v>
      </c>
      <c r="CG113" s="76">
        <v>-733.10892000000001</v>
      </c>
      <c r="CH113" s="76">
        <v>-358.08911000000001</v>
      </c>
      <c r="CI113" s="76">
        <v>-78.495049999999495</v>
      </c>
      <c r="CJ113" s="76">
        <v>-1081.4927399999999</v>
      </c>
      <c r="CK113" s="76">
        <v>347.05903000000001</v>
      </c>
      <c r="CL113" s="76">
        <v>-938.84333000000095</v>
      </c>
      <c r="CM113" s="76">
        <v>-435.55673999999999</v>
      </c>
      <c r="CN113" s="76">
        <v>-583.74467000000004</v>
      </c>
      <c r="CO113" s="76">
        <v>-1597.85815</v>
      </c>
      <c r="CP113" s="76">
        <v>-2083.6661800000002</v>
      </c>
      <c r="CQ113" s="76">
        <v>-1893.11798</v>
      </c>
      <c r="CR113" s="76">
        <v>-1030.55081</v>
      </c>
      <c r="CS113" s="76">
        <v>-1063.93127</v>
      </c>
      <c r="CT113" s="76">
        <v>-2729.4484499999999</v>
      </c>
      <c r="CU113" s="76">
        <v>-3232.6972700000001</v>
      </c>
      <c r="CV113" s="76">
        <v>-3730.5300999999999</v>
      </c>
      <c r="CW113" s="76">
        <v>-3285.2197700000002</v>
      </c>
      <c r="CX113" s="76">
        <v>-3417.65978</v>
      </c>
      <c r="CY113" s="76">
        <v>-3603.3914500000001</v>
      </c>
      <c r="CZ113" s="98">
        <v>1116</v>
      </c>
      <c r="DA113" s="98">
        <v>1146</v>
      </c>
      <c r="DB113" s="98">
        <v>1128</v>
      </c>
      <c r="DC113" s="98">
        <v>1090</v>
      </c>
      <c r="DD113" s="98">
        <v>1085</v>
      </c>
      <c r="DE113" s="98">
        <v>1078</v>
      </c>
      <c r="DF113" s="98">
        <v>1039</v>
      </c>
      <c r="DG113" s="98">
        <v>998</v>
      </c>
      <c r="DH113" s="98">
        <v>1014</v>
      </c>
      <c r="DI113" s="98">
        <v>1008</v>
      </c>
      <c r="DJ113" s="76">
        <v>-190.54820000000001</v>
      </c>
      <c r="DK113" s="76">
        <v>-862.56717000000003</v>
      </c>
      <c r="DL113" s="76">
        <v>33.380459999999999</v>
      </c>
      <c r="DM113" s="76">
        <v>1665.5171800000001</v>
      </c>
      <c r="DN113" s="76">
        <v>503.15282000000002</v>
      </c>
      <c r="DO113" s="76">
        <v>523.20782999999994</v>
      </c>
      <c r="DP113" s="76">
        <v>-445.31033000000002</v>
      </c>
      <c r="DQ113" s="76">
        <v>132.32001</v>
      </c>
      <c r="DR113" s="76">
        <v>168.39058</v>
      </c>
      <c r="DS113" s="76">
        <v>-961.46275000000003</v>
      </c>
      <c r="DT113" s="76">
        <v>70.700180000000003</v>
      </c>
      <c r="DU113" s="76">
        <v>89.382819999999995</v>
      </c>
      <c r="DV113" s="76">
        <v>73.774969999999996</v>
      </c>
      <c r="DW113" s="76">
        <v>82.571569999999994</v>
      </c>
      <c r="DX113" s="76">
        <v>72.641050000000007</v>
      </c>
      <c r="DY113" s="76">
        <v>99.800449999999998</v>
      </c>
      <c r="DZ113" s="76">
        <v>99.967140000000001</v>
      </c>
      <c r="EA113" s="76">
        <v>94.068849999999998</v>
      </c>
      <c r="EB113" s="76">
        <v>99.220070000000007</v>
      </c>
      <c r="EC113" s="76">
        <v>5.7631800000000002</v>
      </c>
      <c r="ED113" s="76">
        <v>525.92642000000001</v>
      </c>
      <c r="EE113" s="76">
        <v>938.88091999999995</v>
      </c>
      <c r="EF113" s="76">
        <v>568.78310999999997</v>
      </c>
      <c r="EG113" s="76">
        <v>217.08505</v>
      </c>
      <c r="EH113" s="76">
        <v>1267.0417399999999</v>
      </c>
      <c r="EI113" s="76">
        <v>-207.01003</v>
      </c>
      <c r="EJ113" s="76">
        <v>1107.3273300000001</v>
      </c>
      <c r="EK113" s="76">
        <v>602.97374000000002</v>
      </c>
      <c r="EL113" s="76">
        <v>751.47967000000006</v>
      </c>
      <c r="EM113" s="76">
        <v>1816.1611499999999</v>
      </c>
      <c r="EN113" s="98">
        <v>7469.4090800000004</v>
      </c>
      <c r="EO113" s="98">
        <v>8103.3636100000003</v>
      </c>
      <c r="EP113" s="98">
        <v>7491.76487</v>
      </c>
      <c r="EQ113" s="98">
        <v>8251.3547099999996</v>
      </c>
      <c r="ER113" s="98">
        <v>10217.820019999999</v>
      </c>
      <c r="ES113" s="98">
        <v>10088.19002</v>
      </c>
      <c r="ET113" s="98">
        <v>10718.39098</v>
      </c>
      <c r="EU113" s="98">
        <v>11424.912700000001</v>
      </c>
      <c r="EV113" s="98">
        <v>10794.617759999999</v>
      </c>
      <c r="EW113" s="98">
        <v>5813.2700599999998</v>
      </c>
      <c r="EX113" s="98">
        <v>5895367</v>
      </c>
      <c r="EY113" s="98">
        <v>7031834</v>
      </c>
      <c r="EZ113" s="98">
        <v>6023742</v>
      </c>
      <c r="FA113" s="98">
        <v>6479892</v>
      </c>
      <c r="FB113" s="98">
        <v>7541615</v>
      </c>
      <c r="FC113" s="98">
        <v>5501285</v>
      </c>
      <c r="FD113" s="98">
        <v>6309782</v>
      </c>
      <c r="FE113" s="98">
        <v>5743838</v>
      </c>
      <c r="FF113" s="98">
        <v>5178384</v>
      </c>
      <c r="FG113" s="103">
        <v>6736527</v>
      </c>
      <c r="FH113" s="76">
        <v>53.99926</v>
      </c>
      <c r="FI113" s="76">
        <v>149.69398000000001</v>
      </c>
      <c r="FJ113" s="76">
        <v>321.18162999999998</v>
      </c>
      <c r="FK113" s="76">
        <v>884.42259999999999</v>
      </c>
      <c r="FL113" s="76">
        <v>16.98</v>
      </c>
      <c r="FM113" s="76">
        <v>103.09591</v>
      </c>
      <c r="FN113" s="76">
        <v>135.43854999999999</v>
      </c>
      <c r="FO113" s="76">
        <v>26.873999999999999</v>
      </c>
      <c r="FP113" s="76">
        <v>156.90700000000001</v>
      </c>
      <c r="FQ113" s="77">
        <v>1</v>
      </c>
    </row>
    <row r="114" spans="1:173" x14ac:dyDescent="0.25">
      <c r="A114" s="96" t="s">
        <v>305</v>
      </c>
      <c r="B114" s="96">
        <v>5855</v>
      </c>
      <c r="C114" s="96"/>
      <c r="D114" s="76">
        <v>229.27964</v>
      </c>
      <c r="E114" s="76">
        <v>222.44992999999999</v>
      </c>
      <c r="F114" s="76">
        <v>225.73066</v>
      </c>
      <c r="G114" s="76">
        <v>223.32455999999999</v>
      </c>
      <c r="H114" s="76">
        <v>73.388769999999994</v>
      </c>
      <c r="I114" s="76">
        <v>208.87306000000001</v>
      </c>
      <c r="J114" s="76">
        <v>300.94265999999999</v>
      </c>
      <c r="K114" s="76">
        <v>221.99767</v>
      </c>
      <c r="L114" s="76">
        <v>123.61423000000001</v>
      </c>
      <c r="M114" s="76">
        <v>195.27145999999999</v>
      </c>
      <c r="N114" s="97">
        <v>6860.72667</v>
      </c>
      <c r="O114" s="97">
        <v>6985.7627899999998</v>
      </c>
      <c r="P114" s="97">
        <v>7403.2490100000005</v>
      </c>
      <c r="Q114" s="97">
        <v>6774.2395999999999</v>
      </c>
      <c r="R114" s="97">
        <v>7224.0558899999996</v>
      </c>
      <c r="S114" s="97">
        <v>6294.2562399999997</v>
      </c>
      <c r="T114" s="97">
        <v>6508.1597199999997</v>
      </c>
      <c r="U114" s="97">
        <v>6304.9439000000002</v>
      </c>
      <c r="V114" s="97">
        <v>5774.6532299999999</v>
      </c>
      <c r="W114" s="97">
        <v>5334.0055000000002</v>
      </c>
      <c r="X114" s="98">
        <v>13240</v>
      </c>
      <c r="Y114" s="98">
        <v>12763.44</v>
      </c>
      <c r="Z114" s="98">
        <v>12490</v>
      </c>
      <c r="AA114" s="98">
        <v>11415</v>
      </c>
      <c r="AB114" s="98">
        <v>11177.0646</v>
      </c>
      <c r="AC114" s="98">
        <v>11598.1824</v>
      </c>
      <c r="AD114" s="98">
        <v>11627.976699999999</v>
      </c>
      <c r="AE114" s="98">
        <v>11829.810799999999</v>
      </c>
      <c r="AF114" s="98">
        <v>12140</v>
      </c>
      <c r="AG114" s="98">
        <v>6190</v>
      </c>
      <c r="AH114" s="97">
        <v>6682.3883699999997</v>
      </c>
      <c r="AI114" s="97">
        <v>6830.2627899999998</v>
      </c>
      <c r="AJ114" s="97">
        <v>7247.7490100000005</v>
      </c>
      <c r="AK114" s="97">
        <v>6628.0396000000001</v>
      </c>
      <c r="AL114" s="97">
        <v>7077.8558899999998</v>
      </c>
      <c r="AM114" s="97">
        <v>6163.7562399999997</v>
      </c>
      <c r="AN114" s="97">
        <v>6306.9464200000002</v>
      </c>
      <c r="AO114" s="97">
        <v>6185.4439000000002</v>
      </c>
      <c r="AP114" s="97">
        <v>5689.1532299999999</v>
      </c>
      <c r="AQ114" s="97">
        <v>5124.8326999999999</v>
      </c>
      <c r="AR114" s="98">
        <v>82.631100000000004</v>
      </c>
      <c r="AS114" s="98">
        <v>59.16648</v>
      </c>
      <c r="AT114" s="98">
        <v>69.735399999999998</v>
      </c>
      <c r="AU114" s="98">
        <v>162.8057</v>
      </c>
      <c r="AV114" s="98">
        <v>44.262349999999998</v>
      </c>
      <c r="AW114" s="98">
        <v>626.01166999999998</v>
      </c>
      <c r="AX114" s="98">
        <v>570.17020000000002</v>
      </c>
      <c r="AY114" s="98">
        <v>126.84068000000001</v>
      </c>
      <c r="AZ114" s="98">
        <v>1136.52466</v>
      </c>
      <c r="BA114" s="98">
        <v>570.30489999999998</v>
      </c>
      <c r="BB114" s="76">
        <v>82.631100000000004</v>
      </c>
      <c r="BC114" s="76">
        <v>49.165480000000002</v>
      </c>
      <c r="BD114" s="76">
        <v>69.735399999999998</v>
      </c>
      <c r="BE114" s="76">
        <v>113.0057</v>
      </c>
      <c r="BF114" s="76">
        <v>41.3416</v>
      </c>
      <c r="BG114" s="76">
        <v>621.01166999999998</v>
      </c>
      <c r="BH114" s="76">
        <v>504.47120000000001</v>
      </c>
      <c r="BI114" s="76">
        <v>126.84068000000001</v>
      </c>
      <c r="BJ114" s="76">
        <v>1135.36466</v>
      </c>
      <c r="BK114" s="76">
        <v>565.84455000000003</v>
      </c>
      <c r="BL114" s="76">
        <v>6765.0194700000002</v>
      </c>
      <c r="BM114" s="76">
        <v>6889.4292699999996</v>
      </c>
      <c r="BN114" s="76">
        <v>7317.48441</v>
      </c>
      <c r="BO114" s="76">
        <v>6790.8453</v>
      </c>
      <c r="BP114" s="76">
        <v>7122.1182399999998</v>
      </c>
      <c r="BQ114" s="76">
        <v>6789.7679099999996</v>
      </c>
      <c r="BR114" s="76">
        <v>6877.1166199999998</v>
      </c>
      <c r="BS114" s="76">
        <v>6312.2845799999996</v>
      </c>
      <c r="BT114" s="76">
        <v>6825.6778899999999</v>
      </c>
      <c r="BU114" s="76">
        <v>5695.1376</v>
      </c>
      <c r="BV114" s="98">
        <v>14985.3387</v>
      </c>
      <c r="BW114" s="98">
        <v>13607.27205</v>
      </c>
      <c r="BX114" s="98">
        <v>12945.819</v>
      </c>
      <c r="BY114" s="98">
        <v>11804.65337</v>
      </c>
      <c r="BZ114" s="98">
        <v>12059.786550000001</v>
      </c>
      <c r="CA114" s="98">
        <v>12808.189039999999</v>
      </c>
      <c r="CB114" s="98">
        <v>12606.68512</v>
      </c>
      <c r="CC114" s="98">
        <v>12182.944799999999</v>
      </c>
      <c r="CD114" s="98">
        <v>12308.27708</v>
      </c>
      <c r="CE114" s="98">
        <v>6429.10664</v>
      </c>
      <c r="CF114" s="76">
        <v>-635.43026999999995</v>
      </c>
      <c r="CG114" s="76">
        <v>-46.721770000000099</v>
      </c>
      <c r="CH114" s="76">
        <v>779.98056000000099</v>
      </c>
      <c r="CI114" s="76">
        <v>416.45499999999998</v>
      </c>
      <c r="CJ114" s="76">
        <v>90.344669999999496</v>
      </c>
      <c r="CK114" s="76">
        <v>511.47730999999902</v>
      </c>
      <c r="CL114" s="76">
        <v>-159.507720000001</v>
      </c>
      <c r="CM114" s="76">
        <v>422.08515</v>
      </c>
      <c r="CN114" s="76">
        <v>-230.71418</v>
      </c>
      <c r="CO114" s="76">
        <v>-704.80129999999997</v>
      </c>
      <c r="CP114" s="76">
        <v>-5214.1589000000004</v>
      </c>
      <c r="CQ114" s="76">
        <v>-4483.0214299999998</v>
      </c>
      <c r="CR114" s="76">
        <v>-4394.9651400000002</v>
      </c>
      <c r="CS114" s="76">
        <v>-5089.1810999999998</v>
      </c>
      <c r="CT114" s="76">
        <v>-5472.4417999999996</v>
      </c>
      <c r="CU114" s="76">
        <v>-5457.9280699999999</v>
      </c>
      <c r="CV114" s="76">
        <v>-6459.91705</v>
      </c>
      <c r="CW114" s="76">
        <v>-6603.66723</v>
      </c>
      <c r="CX114" s="76">
        <v>-7197.5380599999999</v>
      </c>
      <c r="CY114" s="76">
        <v>-8016.3385399999997</v>
      </c>
      <c r="CZ114" s="98">
        <v>631</v>
      </c>
      <c r="DA114" s="98">
        <v>634</v>
      </c>
      <c r="DB114" s="98">
        <v>628</v>
      </c>
      <c r="DC114" s="98">
        <v>639</v>
      </c>
      <c r="DD114" s="98">
        <v>635</v>
      </c>
      <c r="DE114" s="98">
        <v>640</v>
      </c>
      <c r="DF114" s="98">
        <v>633</v>
      </c>
      <c r="DG114" s="98">
        <v>636</v>
      </c>
      <c r="DH114" s="98">
        <v>612</v>
      </c>
      <c r="DI114" s="98">
        <v>559</v>
      </c>
      <c r="DJ114" s="76">
        <v>-731.13747000000001</v>
      </c>
      <c r="DK114" s="76">
        <v>-153.05628999999999</v>
      </c>
      <c r="DL114" s="76">
        <v>694.21596</v>
      </c>
      <c r="DM114" s="76">
        <v>383.26069999999999</v>
      </c>
      <c r="DN114" s="76">
        <v>-14.513730000000001</v>
      </c>
      <c r="DO114" s="76">
        <v>1001.98898</v>
      </c>
      <c r="DP114" s="76">
        <v>143.75018</v>
      </c>
      <c r="DQ114" s="76">
        <v>429.42583000000002</v>
      </c>
      <c r="DR114" s="76">
        <v>819.15048000000002</v>
      </c>
      <c r="DS114" s="76">
        <v>-348.12954999999999</v>
      </c>
      <c r="DT114" s="76">
        <v>50.94164</v>
      </c>
      <c r="DU114" s="76">
        <v>66.949929999999995</v>
      </c>
      <c r="DV114" s="76">
        <v>70.23066</v>
      </c>
      <c r="DW114" s="76">
        <v>77.124560000000002</v>
      </c>
      <c r="DX114" s="76">
        <v>-72.811229999999995</v>
      </c>
      <c r="DY114" s="76">
        <v>78.373059999999995</v>
      </c>
      <c r="DZ114" s="76">
        <v>99.729659999999996</v>
      </c>
      <c r="EA114" s="76">
        <v>102.49767</v>
      </c>
      <c r="EB114" s="76">
        <v>38.114229999999999</v>
      </c>
      <c r="EC114" s="76">
        <v>-13.901540000000001</v>
      </c>
      <c r="ED114" s="76">
        <v>813.76856999999995</v>
      </c>
      <c r="EE114" s="76">
        <v>202.22176999999999</v>
      </c>
      <c r="EF114" s="76">
        <v>-624.48056000000099</v>
      </c>
      <c r="EG114" s="76">
        <v>-270.255</v>
      </c>
      <c r="EH114" s="76">
        <v>55.855330000000301</v>
      </c>
      <c r="EI114" s="76">
        <v>-380.97730999999902</v>
      </c>
      <c r="EJ114" s="76">
        <v>360.72102000000001</v>
      </c>
      <c r="EK114" s="76">
        <v>-302.58515</v>
      </c>
      <c r="EL114" s="76">
        <v>316.21418</v>
      </c>
      <c r="EM114" s="76">
        <v>913.97410000000002</v>
      </c>
      <c r="EN114" s="98">
        <v>20199.497599999999</v>
      </c>
      <c r="EO114" s="98">
        <v>18090.29348</v>
      </c>
      <c r="EP114" s="98">
        <v>17340.78414</v>
      </c>
      <c r="EQ114" s="98">
        <v>16893.834470000002</v>
      </c>
      <c r="ER114" s="98">
        <v>17532.228350000001</v>
      </c>
      <c r="ES114" s="98">
        <v>18266.117109999999</v>
      </c>
      <c r="ET114" s="98">
        <v>19066.602169999998</v>
      </c>
      <c r="EU114" s="98">
        <v>18786.61203</v>
      </c>
      <c r="EV114" s="98">
        <v>19505.815139999999</v>
      </c>
      <c r="EW114" s="98">
        <v>14445.445180000001</v>
      </c>
      <c r="EX114" s="98">
        <v>7496157</v>
      </c>
      <c r="EY114" s="98">
        <v>7032485</v>
      </c>
      <c r="EZ114" s="98">
        <v>6623268</v>
      </c>
      <c r="FA114" s="98">
        <v>6357785</v>
      </c>
      <c r="FB114" s="98">
        <v>7133711</v>
      </c>
      <c r="FC114" s="98">
        <v>5782779</v>
      </c>
      <c r="FD114" s="98">
        <v>6667667</v>
      </c>
      <c r="FE114" s="98">
        <v>5882859</v>
      </c>
      <c r="FF114" s="98">
        <v>6005367</v>
      </c>
      <c r="FG114" s="103">
        <v>6038807</v>
      </c>
      <c r="FH114" s="76">
        <v>0</v>
      </c>
      <c r="FI114" s="76">
        <v>10.000999999999999</v>
      </c>
      <c r="FJ114" s="76">
        <v>0</v>
      </c>
      <c r="FK114" s="76">
        <v>49.8</v>
      </c>
      <c r="FL114" s="76">
        <v>2.92075</v>
      </c>
      <c r="FM114" s="76">
        <v>5</v>
      </c>
      <c r="FN114" s="76">
        <v>65.698999999999998</v>
      </c>
      <c r="FO114" s="76">
        <v>0</v>
      </c>
      <c r="FP114" s="76">
        <v>1.1599999999999999</v>
      </c>
      <c r="FQ114" s="77">
        <v>4.46035</v>
      </c>
    </row>
    <row r="115" spans="1:173" x14ac:dyDescent="0.25">
      <c r="A115" s="96" t="s">
        <v>304</v>
      </c>
      <c r="B115" s="96">
        <v>5518</v>
      </c>
      <c r="C115" s="96"/>
      <c r="D115" s="76">
        <v>2300.4275400000001</v>
      </c>
      <c r="E115" s="76">
        <v>2238.40587</v>
      </c>
      <c r="F115" s="76">
        <v>1992.6235099999999</v>
      </c>
      <c r="G115" s="76">
        <v>2651.3132000000001</v>
      </c>
      <c r="H115" s="76">
        <v>1949.3919599999999</v>
      </c>
      <c r="I115" s="76">
        <v>2090.7605600000002</v>
      </c>
      <c r="J115" s="76">
        <v>2392.8420900000001</v>
      </c>
      <c r="K115" s="76">
        <v>2736.7827499999999</v>
      </c>
      <c r="L115" s="76">
        <v>4303.0003999999999</v>
      </c>
      <c r="M115" s="76">
        <v>3420.5981000000002</v>
      </c>
      <c r="N115" s="97">
        <v>28906.358509999998</v>
      </c>
      <c r="O115" s="97">
        <v>29113.23979</v>
      </c>
      <c r="P115" s="97">
        <v>28355.406459999998</v>
      </c>
      <c r="Q115" s="97">
        <v>29699.235990000001</v>
      </c>
      <c r="R115" s="97">
        <v>27792.605599999999</v>
      </c>
      <c r="S115" s="97">
        <v>28194.979189999998</v>
      </c>
      <c r="T115" s="97">
        <v>27697.59031</v>
      </c>
      <c r="U115" s="97">
        <v>27087.916399999998</v>
      </c>
      <c r="V115" s="97">
        <v>28445.42944</v>
      </c>
      <c r="W115" s="97">
        <v>26209.879710000001</v>
      </c>
      <c r="X115" s="98">
        <v>53333.5</v>
      </c>
      <c r="Y115" s="98">
        <v>54568.125</v>
      </c>
      <c r="Z115" s="98">
        <v>60802.75</v>
      </c>
      <c r="AA115" s="98">
        <v>66367.375</v>
      </c>
      <c r="AB115" s="98">
        <v>67613.399999999994</v>
      </c>
      <c r="AC115" s="98">
        <v>57060.425000000003</v>
      </c>
      <c r="AD115" s="98">
        <v>54637.45</v>
      </c>
      <c r="AE115" s="98">
        <v>53591.888050000001</v>
      </c>
      <c r="AF115" s="98">
        <v>53231.5</v>
      </c>
      <c r="AG115" s="98">
        <v>60478.525000000001</v>
      </c>
      <c r="AH115" s="97">
        <v>26944.290560000001</v>
      </c>
      <c r="AI115" s="97">
        <v>27224.536789999998</v>
      </c>
      <c r="AJ115" s="97">
        <v>26820.52461</v>
      </c>
      <c r="AK115" s="97">
        <v>27806.347989999998</v>
      </c>
      <c r="AL115" s="97">
        <v>26424.212149999999</v>
      </c>
      <c r="AM115" s="97">
        <v>26699.41589</v>
      </c>
      <c r="AN115" s="97">
        <v>26279.330859999998</v>
      </c>
      <c r="AO115" s="97">
        <v>25632.2801</v>
      </c>
      <c r="AP115" s="97">
        <v>25562.206839999999</v>
      </c>
      <c r="AQ115" s="97">
        <v>24240.598109999999</v>
      </c>
      <c r="AR115" s="98">
        <v>4664.8980499999998</v>
      </c>
      <c r="AS115" s="98">
        <v>2177.4755</v>
      </c>
      <c r="AT115" s="98">
        <v>4942.2407300000004</v>
      </c>
      <c r="AU115" s="98">
        <v>6556.8777499999997</v>
      </c>
      <c r="AV115" s="98">
        <v>10872.2953</v>
      </c>
      <c r="AW115" s="98">
        <v>5627.0526600000003</v>
      </c>
      <c r="AX115" s="98">
        <v>3633.4803499999998</v>
      </c>
      <c r="AY115" s="98">
        <v>3787.3481000000002</v>
      </c>
      <c r="AZ115" s="98">
        <v>5089.0945599999995</v>
      </c>
      <c r="BA115" s="98">
        <v>4714.3597499999996</v>
      </c>
      <c r="BB115" s="76">
        <v>4502.9750899999999</v>
      </c>
      <c r="BC115" s="76">
        <v>1950.6756</v>
      </c>
      <c r="BD115" s="76">
        <v>4471.2687400000004</v>
      </c>
      <c r="BE115" s="76">
        <v>5610.6160499999996</v>
      </c>
      <c r="BF115" s="76">
        <v>7777.76307</v>
      </c>
      <c r="BG115" s="76">
        <v>5162.4299600000004</v>
      </c>
      <c r="BH115" s="76">
        <v>3207.2979</v>
      </c>
      <c r="BI115" s="76">
        <v>3751.14815</v>
      </c>
      <c r="BJ115" s="76">
        <v>-1494.7468899999999</v>
      </c>
      <c r="BK115" s="76">
        <v>4549.5458500000004</v>
      </c>
      <c r="BL115" s="76">
        <v>31609.188610000001</v>
      </c>
      <c r="BM115" s="76">
        <v>29402.012289999999</v>
      </c>
      <c r="BN115" s="76">
        <v>31762.765340000002</v>
      </c>
      <c r="BO115" s="76">
        <v>34363.225740000002</v>
      </c>
      <c r="BP115" s="76">
        <v>37296.507449999997</v>
      </c>
      <c r="BQ115" s="76">
        <v>32326.468550000001</v>
      </c>
      <c r="BR115" s="76">
        <v>29912.81121</v>
      </c>
      <c r="BS115" s="76">
        <v>29419.628199999999</v>
      </c>
      <c r="BT115" s="76">
        <v>30651.3014</v>
      </c>
      <c r="BU115" s="76">
        <v>28954.957859999999</v>
      </c>
      <c r="BV115" s="98">
        <v>59366.845459999997</v>
      </c>
      <c r="BW115" s="98">
        <v>58734.79421</v>
      </c>
      <c r="BX115" s="98">
        <v>64738.813549999999</v>
      </c>
      <c r="BY115" s="98">
        <v>71182.941420000003</v>
      </c>
      <c r="BZ115" s="98">
        <v>69900.492230000003</v>
      </c>
      <c r="CA115" s="98">
        <v>60207.548130000003</v>
      </c>
      <c r="CB115" s="98">
        <v>57260.937890000001</v>
      </c>
      <c r="CC115" s="98">
        <v>56051.491300000002</v>
      </c>
      <c r="CD115" s="98">
        <v>55483.544739999998</v>
      </c>
      <c r="CE115" s="98">
        <v>63620.10385</v>
      </c>
      <c r="CF115" s="76">
        <v>-3861.0781499999998</v>
      </c>
      <c r="CG115" s="76">
        <v>-7002.7185099999997</v>
      </c>
      <c r="CH115" s="76">
        <v>-9429.6137600000002</v>
      </c>
      <c r="CI115" s="76">
        <v>-8110.8229899999997</v>
      </c>
      <c r="CJ115" s="76">
        <v>-858.48775000000001</v>
      </c>
      <c r="CK115" s="76">
        <v>-778.57227999999998</v>
      </c>
      <c r="CL115" s="76">
        <v>-1447.9466199999999</v>
      </c>
      <c r="CM115" s="76">
        <v>-1794.8457699999999</v>
      </c>
      <c r="CN115" s="76">
        <v>-3619.6709000000001</v>
      </c>
      <c r="CO115" s="76">
        <v>-1172.1430700000001</v>
      </c>
      <c r="CP115" s="76">
        <v>15639.602010000001</v>
      </c>
      <c r="CQ115" s="76">
        <v>17027.18348</v>
      </c>
      <c r="CR115" s="76">
        <v>23967.929390000001</v>
      </c>
      <c r="CS115" s="76">
        <v>30461.15626</v>
      </c>
      <c r="CT115" s="76">
        <v>34847.013800000001</v>
      </c>
      <c r="CU115" s="76">
        <v>29296.13193</v>
      </c>
      <c r="CV115" s="76">
        <v>26407.83755</v>
      </c>
      <c r="CW115" s="76">
        <v>26066.745719999999</v>
      </c>
      <c r="CX115" s="76">
        <v>25566.07964</v>
      </c>
      <c r="CY115" s="76">
        <v>33563.720029999997</v>
      </c>
      <c r="CZ115" s="98">
        <v>5816</v>
      </c>
      <c r="DA115" s="98">
        <v>5739</v>
      </c>
      <c r="DB115" s="98">
        <v>5731</v>
      </c>
      <c r="DC115" s="98">
        <v>5725</v>
      </c>
      <c r="DD115" s="98">
        <v>5742</v>
      </c>
      <c r="DE115" s="98">
        <v>5728</v>
      </c>
      <c r="DF115" s="98">
        <v>5677</v>
      </c>
      <c r="DG115" s="98">
        <v>5606</v>
      </c>
      <c r="DH115" s="98">
        <v>5485</v>
      </c>
      <c r="DI115" s="98">
        <v>5372</v>
      </c>
      <c r="DJ115" s="76">
        <v>-1320.17101</v>
      </c>
      <c r="DK115" s="76">
        <v>-6940.7459099999996</v>
      </c>
      <c r="DL115" s="76">
        <v>-6493.2268700000004</v>
      </c>
      <c r="DM115" s="76">
        <v>-4393.09494</v>
      </c>
      <c r="DN115" s="76">
        <v>5550.8818700000002</v>
      </c>
      <c r="DO115" s="76">
        <v>2888.2943799999998</v>
      </c>
      <c r="DP115" s="76">
        <v>341.09183000000002</v>
      </c>
      <c r="DQ115" s="76">
        <v>500.66608000000002</v>
      </c>
      <c r="DR115" s="76">
        <v>-7997.6403899999996</v>
      </c>
      <c r="DS115" s="76">
        <v>1408.1211800000001</v>
      </c>
      <c r="DT115" s="76">
        <v>338.35953999999998</v>
      </c>
      <c r="DU115" s="76">
        <v>349.70287000000002</v>
      </c>
      <c r="DV115" s="76">
        <v>457.74151000000001</v>
      </c>
      <c r="DW115" s="76">
        <v>758.42520000000002</v>
      </c>
      <c r="DX115" s="76">
        <v>580.99896000000001</v>
      </c>
      <c r="DY115" s="76">
        <v>595.19755999999995</v>
      </c>
      <c r="DZ115" s="76">
        <v>974.58308999999997</v>
      </c>
      <c r="EA115" s="76">
        <v>1281.1467500000001</v>
      </c>
      <c r="EB115" s="76">
        <v>1419.7773999999999</v>
      </c>
      <c r="EC115" s="76">
        <v>1451.3161</v>
      </c>
      <c r="ED115" s="76">
        <v>5823.1460999999999</v>
      </c>
      <c r="EE115" s="76">
        <v>8891.4215100000001</v>
      </c>
      <c r="EF115" s="76">
        <v>10964.49561</v>
      </c>
      <c r="EG115" s="76">
        <v>10003.71099</v>
      </c>
      <c r="EH115" s="76">
        <v>2226.8811999999998</v>
      </c>
      <c r="EI115" s="76">
        <v>2274.1355800000001</v>
      </c>
      <c r="EJ115" s="76">
        <v>2866.2060700000002</v>
      </c>
      <c r="EK115" s="76">
        <v>3250.48207</v>
      </c>
      <c r="EL115" s="76">
        <v>6502.8935000000001</v>
      </c>
      <c r="EM115" s="76">
        <v>3141.4246699999999</v>
      </c>
      <c r="EN115" s="98">
        <v>43727.243450000002</v>
      </c>
      <c r="EO115" s="98">
        <v>41707.61073</v>
      </c>
      <c r="EP115" s="98">
        <v>40770.884160000001</v>
      </c>
      <c r="EQ115" s="98">
        <v>40721.785159999999</v>
      </c>
      <c r="ER115" s="98">
        <v>35053.478430000003</v>
      </c>
      <c r="ES115" s="98">
        <v>30911.4162</v>
      </c>
      <c r="ET115" s="98">
        <v>30853.100340000001</v>
      </c>
      <c r="EU115" s="98">
        <v>29984.745579999999</v>
      </c>
      <c r="EV115" s="98">
        <v>29917.465100000001</v>
      </c>
      <c r="EW115" s="98">
        <v>30056.383819999999</v>
      </c>
      <c r="EX115" s="98">
        <v>32767437</v>
      </c>
      <c r="EY115" s="98">
        <v>36115958</v>
      </c>
      <c r="EZ115" s="98">
        <v>37785020</v>
      </c>
      <c r="FA115" s="98">
        <v>37810059</v>
      </c>
      <c r="FB115" s="98">
        <v>28651093</v>
      </c>
      <c r="FC115" s="98">
        <v>28973551</v>
      </c>
      <c r="FD115" s="98">
        <v>29145537</v>
      </c>
      <c r="FE115" s="98">
        <v>28882762</v>
      </c>
      <c r="FF115" s="98">
        <v>32065100</v>
      </c>
      <c r="FG115" s="103">
        <v>27382023</v>
      </c>
      <c r="FH115" s="76">
        <v>161.92295999999999</v>
      </c>
      <c r="FI115" s="76">
        <v>226.79990000000001</v>
      </c>
      <c r="FJ115" s="76">
        <v>470.97199000000001</v>
      </c>
      <c r="FK115" s="76">
        <v>946.26170000000002</v>
      </c>
      <c r="FL115" s="76">
        <v>3094.5322299999998</v>
      </c>
      <c r="FM115" s="76">
        <v>464.62270000000001</v>
      </c>
      <c r="FN115" s="76">
        <v>426.18245000000002</v>
      </c>
      <c r="FO115" s="76">
        <v>36.199950000000001</v>
      </c>
      <c r="FP115" s="76">
        <v>6583.8414499999999</v>
      </c>
      <c r="FQ115" s="77">
        <v>164.81389999999999</v>
      </c>
    </row>
    <row r="116" spans="1:173" x14ac:dyDescent="0.25">
      <c r="A116" s="96" t="s">
        <v>303</v>
      </c>
      <c r="B116" s="96">
        <v>5633</v>
      </c>
      <c r="C116" s="96"/>
      <c r="D116" s="76">
        <v>782.41566</v>
      </c>
      <c r="E116" s="76">
        <v>733.52704000000006</v>
      </c>
      <c r="F116" s="76">
        <v>2013.33185</v>
      </c>
      <c r="G116" s="76">
        <v>568.59925999999996</v>
      </c>
      <c r="H116" s="76">
        <v>195.75331</v>
      </c>
      <c r="I116" s="76">
        <v>6.4800200000000103</v>
      </c>
      <c r="J116" s="76">
        <v>191.08703</v>
      </c>
      <c r="K116" s="76">
        <v>77.684259999999995</v>
      </c>
      <c r="L116" s="76">
        <v>47.64649</v>
      </c>
      <c r="M116" s="76">
        <v>1.9987300000000101</v>
      </c>
      <c r="N116" s="97">
        <v>15617.1518</v>
      </c>
      <c r="O116" s="97">
        <v>14740.718940000001</v>
      </c>
      <c r="P116" s="97">
        <v>17142.37671</v>
      </c>
      <c r="Q116" s="97">
        <v>15658.921909999999</v>
      </c>
      <c r="R116" s="97">
        <v>13979.74157</v>
      </c>
      <c r="S116" s="97">
        <v>12951.751539999999</v>
      </c>
      <c r="T116" s="97">
        <v>12599.407440000001</v>
      </c>
      <c r="U116" s="97">
        <v>11500.621649999999</v>
      </c>
      <c r="V116" s="97">
        <v>11136.013370000001</v>
      </c>
      <c r="W116" s="97">
        <v>11297.39813</v>
      </c>
      <c r="X116" s="98">
        <v>4000</v>
      </c>
      <c r="Y116" s="98">
        <v>4000</v>
      </c>
      <c r="Z116" s="98">
        <v>4000</v>
      </c>
      <c r="AA116" s="98">
        <v>4080</v>
      </c>
      <c r="AB116" s="98">
        <v>4080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7">
        <v>14776.5939</v>
      </c>
      <c r="AI116" s="97">
        <v>13945.79889</v>
      </c>
      <c r="AJ116" s="97">
        <v>15062.18216</v>
      </c>
      <c r="AK116" s="97">
        <v>14994.30356</v>
      </c>
      <c r="AL116" s="97">
        <v>13679.44297</v>
      </c>
      <c r="AM116" s="97">
        <v>12828.38154</v>
      </c>
      <c r="AN116" s="97">
        <v>12286.792289999999</v>
      </c>
      <c r="AO116" s="97">
        <v>11293.941650000001</v>
      </c>
      <c r="AP116" s="97">
        <v>10947.23337</v>
      </c>
      <c r="AQ116" s="97">
        <v>11185.055480000001</v>
      </c>
      <c r="AR116" s="98">
        <v>1201.5496700000001</v>
      </c>
      <c r="AS116" s="98">
        <v>1441.0337999999999</v>
      </c>
      <c r="AT116" s="98">
        <v>2924.24746</v>
      </c>
      <c r="AU116" s="98">
        <v>5389.6241499999996</v>
      </c>
      <c r="AV116" s="98">
        <v>5525.1671500000002</v>
      </c>
      <c r="AW116" s="98">
        <v>1255.1476500000001</v>
      </c>
      <c r="AX116" s="98">
        <v>3244.0192999999999</v>
      </c>
      <c r="AY116" s="98">
        <v>1650.2453</v>
      </c>
      <c r="AZ116" s="98">
        <v>789.04385000000002</v>
      </c>
      <c r="BA116" s="98">
        <v>1104.6124500000001</v>
      </c>
      <c r="BB116" s="76">
        <v>1093.6350199999999</v>
      </c>
      <c r="BC116" s="76">
        <v>-207.02125000000001</v>
      </c>
      <c r="BD116" s="76">
        <v>2875.7001100000002</v>
      </c>
      <c r="BE116" s="76">
        <v>5348.8241500000004</v>
      </c>
      <c r="BF116" s="76">
        <v>4948.7697500000004</v>
      </c>
      <c r="BG116" s="76">
        <v>-1034.41635</v>
      </c>
      <c r="BH116" s="76">
        <v>3190.9193</v>
      </c>
      <c r="BI116" s="76">
        <v>1650.2453</v>
      </c>
      <c r="BJ116" s="76">
        <v>789.04385000000002</v>
      </c>
      <c r="BK116" s="76">
        <v>1104.6124500000001</v>
      </c>
      <c r="BL116" s="76">
        <v>15978.14357</v>
      </c>
      <c r="BM116" s="76">
        <v>15386.832689999999</v>
      </c>
      <c r="BN116" s="76">
        <v>17986.429619999999</v>
      </c>
      <c r="BO116" s="76">
        <v>20383.92771</v>
      </c>
      <c r="BP116" s="76">
        <v>19204.610120000001</v>
      </c>
      <c r="BQ116" s="76">
        <v>14083.529189999999</v>
      </c>
      <c r="BR116" s="76">
        <v>15530.811589999999</v>
      </c>
      <c r="BS116" s="76">
        <v>12944.186949999999</v>
      </c>
      <c r="BT116" s="76">
        <v>11736.27722</v>
      </c>
      <c r="BU116" s="76">
        <v>12289.66793</v>
      </c>
      <c r="BV116" s="98">
        <v>8827.7230799999998</v>
      </c>
      <c r="BW116" s="98">
        <v>7913.9499100000003</v>
      </c>
      <c r="BX116" s="98">
        <v>9706.7576900000004</v>
      </c>
      <c r="BY116" s="98">
        <v>6453.2473099999997</v>
      </c>
      <c r="BZ116" s="98">
        <v>5174.1628199999996</v>
      </c>
      <c r="CA116" s="98">
        <v>1808.5294100000001</v>
      </c>
      <c r="CB116" s="98">
        <v>1576.24361</v>
      </c>
      <c r="CC116" s="98">
        <v>1781.6767299999999</v>
      </c>
      <c r="CD116" s="98">
        <v>1858.1393399999999</v>
      </c>
      <c r="CE116" s="98">
        <v>1814.7764299999999</v>
      </c>
      <c r="CF116" s="76">
        <v>-76.465390000001193</v>
      </c>
      <c r="CG116" s="76">
        <v>-4836.9144500000002</v>
      </c>
      <c r="CH116" s="76">
        <v>1849.02936</v>
      </c>
      <c r="CI116" s="76">
        <v>188.544279999998</v>
      </c>
      <c r="CJ116" s="76">
        <v>927.05031000000099</v>
      </c>
      <c r="CK116" s="76">
        <v>-158.27758</v>
      </c>
      <c r="CL116" s="76">
        <v>-644.92834999999798</v>
      </c>
      <c r="CM116" s="76">
        <v>-1497.2801999999999</v>
      </c>
      <c r="CN116" s="76">
        <v>-2416.33599</v>
      </c>
      <c r="CO116" s="76">
        <v>-68.394070000000298</v>
      </c>
      <c r="CP116" s="76">
        <v>-9999.9219499999999</v>
      </c>
      <c r="CQ116" s="76">
        <v>-10173.807919999999</v>
      </c>
      <c r="CR116" s="76">
        <v>-4376.4399700000004</v>
      </c>
      <c r="CS116" s="76">
        <v>-7077.9913800000004</v>
      </c>
      <c r="CT116" s="76">
        <v>-11495.08466</v>
      </c>
      <c r="CU116" s="76">
        <v>-17035.927380000001</v>
      </c>
      <c r="CV116" s="76">
        <v>-16280.1242</v>
      </c>
      <c r="CW116" s="76">
        <v>-18472.738649999999</v>
      </c>
      <c r="CX116" s="76">
        <v>-18437.714599999999</v>
      </c>
      <c r="CY116" s="76">
        <v>-16681.207859999999</v>
      </c>
      <c r="CZ116" s="98">
        <v>2891</v>
      </c>
      <c r="DA116" s="98">
        <v>2775</v>
      </c>
      <c r="DB116" s="98">
        <v>2743</v>
      </c>
      <c r="DC116" s="98">
        <v>2739</v>
      </c>
      <c r="DD116" s="98">
        <v>2789</v>
      </c>
      <c r="DE116" s="98">
        <v>2757</v>
      </c>
      <c r="DF116" s="98">
        <v>2731</v>
      </c>
      <c r="DG116" s="98">
        <v>2631</v>
      </c>
      <c r="DH116" s="98">
        <v>2405</v>
      </c>
      <c r="DI116" s="98">
        <v>2235</v>
      </c>
      <c r="DJ116" s="76">
        <v>176.61172999999999</v>
      </c>
      <c r="DK116" s="76">
        <v>-5838.8557499999997</v>
      </c>
      <c r="DL116" s="76">
        <v>2644.5349200000001</v>
      </c>
      <c r="DM116" s="76">
        <v>4872.7500799999998</v>
      </c>
      <c r="DN116" s="76">
        <v>5575.5214599999999</v>
      </c>
      <c r="DO116" s="76">
        <v>-1316.06393</v>
      </c>
      <c r="DP116" s="76">
        <v>2233.3757999999998</v>
      </c>
      <c r="DQ116" s="76">
        <v>-53.7149</v>
      </c>
      <c r="DR116" s="76">
        <v>-1816.07214</v>
      </c>
      <c r="DS116" s="76">
        <v>923.87572999999998</v>
      </c>
      <c r="DT116" s="76">
        <v>-58.142339999999997</v>
      </c>
      <c r="DU116" s="76">
        <v>-61.392960000000002</v>
      </c>
      <c r="DV116" s="76">
        <v>-66.863150000000005</v>
      </c>
      <c r="DW116" s="76">
        <v>-96.018739999999994</v>
      </c>
      <c r="DX116" s="76">
        <v>-104.54568999999999</v>
      </c>
      <c r="DY116" s="76">
        <v>-116.88997999999999</v>
      </c>
      <c r="DZ116" s="76">
        <v>-121.52797</v>
      </c>
      <c r="EA116" s="76">
        <v>-128.99574000000001</v>
      </c>
      <c r="EB116" s="76">
        <v>-141.13351</v>
      </c>
      <c r="EC116" s="76">
        <v>-110.34426999999999</v>
      </c>
      <c r="ED116" s="76">
        <v>917.023290000001</v>
      </c>
      <c r="EE116" s="76">
        <v>5631.8344999999999</v>
      </c>
      <c r="EF116" s="76">
        <v>231.16519</v>
      </c>
      <c r="EG116" s="76">
        <v>476.07407000000097</v>
      </c>
      <c r="EH116" s="76">
        <v>-626.75171</v>
      </c>
      <c r="EI116" s="76">
        <v>281.64757999999898</v>
      </c>
      <c r="EJ116" s="76">
        <v>957.54349999999999</v>
      </c>
      <c r="EK116" s="76">
        <v>1703.9602</v>
      </c>
      <c r="EL116" s="76">
        <v>2605.1159899999998</v>
      </c>
      <c r="EM116" s="76">
        <v>180.736719999999</v>
      </c>
      <c r="EN116" s="98">
        <v>18827.64503</v>
      </c>
      <c r="EO116" s="98">
        <v>18087.757829999999</v>
      </c>
      <c r="EP116" s="98">
        <v>14083.19766</v>
      </c>
      <c r="EQ116" s="98">
        <v>13531.23869</v>
      </c>
      <c r="ER116" s="98">
        <v>16669.247480000002</v>
      </c>
      <c r="ES116" s="98">
        <v>18844.45679</v>
      </c>
      <c r="ET116" s="98">
        <v>17856.36781</v>
      </c>
      <c r="EU116" s="98">
        <v>20254.415379999999</v>
      </c>
      <c r="EV116" s="98">
        <v>20295.853940000001</v>
      </c>
      <c r="EW116" s="98">
        <v>18495.98429</v>
      </c>
      <c r="EX116" s="98">
        <v>15693617</v>
      </c>
      <c r="EY116" s="98">
        <v>19577633</v>
      </c>
      <c r="EZ116" s="98">
        <v>15293347</v>
      </c>
      <c r="FA116" s="98">
        <v>15470378</v>
      </c>
      <c r="FB116" s="98">
        <v>13052691</v>
      </c>
      <c r="FC116" s="98">
        <v>13110029</v>
      </c>
      <c r="FD116" s="98">
        <v>13244336</v>
      </c>
      <c r="FE116" s="98">
        <v>12997902</v>
      </c>
      <c r="FF116" s="98">
        <v>13552349</v>
      </c>
      <c r="FG116" s="103">
        <v>11365792</v>
      </c>
      <c r="FH116" s="76">
        <v>107.91464999999999</v>
      </c>
      <c r="FI116" s="76">
        <v>1648.0550499999999</v>
      </c>
      <c r="FJ116" s="76">
        <v>48.547350000000002</v>
      </c>
      <c r="FK116" s="76">
        <v>40.799999999999997</v>
      </c>
      <c r="FL116" s="76">
        <v>576.39739999999995</v>
      </c>
      <c r="FM116" s="76">
        <v>2289.5639999999999</v>
      </c>
      <c r="FN116" s="76">
        <v>53.1</v>
      </c>
      <c r="FO116" s="76">
        <v>0</v>
      </c>
      <c r="FP116" s="76">
        <v>0</v>
      </c>
      <c r="FQ116" s="77">
        <v>0</v>
      </c>
    </row>
    <row r="117" spans="1:173" x14ac:dyDescent="0.25">
      <c r="A117" s="96" t="s">
        <v>302</v>
      </c>
      <c r="B117" s="96">
        <v>5634</v>
      </c>
      <c r="C117" s="96"/>
      <c r="D117" s="76">
        <v>1018.58922</v>
      </c>
      <c r="E117" s="76">
        <v>964.03522999999996</v>
      </c>
      <c r="F117" s="76">
        <v>1089.1270500000001</v>
      </c>
      <c r="G117" s="76">
        <v>910.06214999999997</v>
      </c>
      <c r="H117" s="76">
        <v>915.86309000000006</v>
      </c>
      <c r="I117" s="76">
        <v>936.61899000000005</v>
      </c>
      <c r="J117" s="76">
        <v>896.98294999999996</v>
      </c>
      <c r="K117" s="76">
        <v>839.65701999999999</v>
      </c>
      <c r="L117" s="76">
        <v>893.65427999999997</v>
      </c>
      <c r="M117" s="76">
        <v>411.25887</v>
      </c>
      <c r="N117" s="97">
        <v>17099.048409999999</v>
      </c>
      <c r="O117" s="97">
        <v>17218.346089999999</v>
      </c>
      <c r="P117" s="97">
        <v>19042.702799999999</v>
      </c>
      <c r="Q117" s="97">
        <v>16229.8303</v>
      </c>
      <c r="R117" s="97">
        <v>14499.403609999999</v>
      </c>
      <c r="S117" s="97">
        <v>14555.43808</v>
      </c>
      <c r="T117" s="97">
        <v>13400.39266</v>
      </c>
      <c r="U117" s="97">
        <v>12769.344639999999</v>
      </c>
      <c r="V117" s="97">
        <v>12953.7389</v>
      </c>
      <c r="W117" s="97">
        <v>13420.25569</v>
      </c>
      <c r="X117" s="98">
        <v>31600</v>
      </c>
      <c r="Y117" s="98">
        <v>30000</v>
      </c>
      <c r="Z117" s="98">
        <v>25800</v>
      </c>
      <c r="AA117" s="98">
        <v>19700</v>
      </c>
      <c r="AB117" s="98">
        <v>20550</v>
      </c>
      <c r="AC117" s="98">
        <v>21150</v>
      </c>
      <c r="AD117" s="98">
        <v>21750</v>
      </c>
      <c r="AE117" s="98">
        <v>22450</v>
      </c>
      <c r="AF117" s="98">
        <v>21400</v>
      </c>
      <c r="AG117" s="98">
        <v>13150</v>
      </c>
      <c r="AH117" s="97">
        <v>16209.535260000001</v>
      </c>
      <c r="AI117" s="97">
        <v>16311.07849</v>
      </c>
      <c r="AJ117" s="97">
        <v>18036.862000000001</v>
      </c>
      <c r="AK117" s="97">
        <v>15400.9303</v>
      </c>
      <c r="AL117" s="97">
        <v>13700.00361</v>
      </c>
      <c r="AM117" s="97">
        <v>13754.43808</v>
      </c>
      <c r="AN117" s="97">
        <v>12634.39266</v>
      </c>
      <c r="AO117" s="97">
        <v>12050.344639999999</v>
      </c>
      <c r="AP117" s="97">
        <v>12237.7389</v>
      </c>
      <c r="AQ117" s="97">
        <v>13156.25569</v>
      </c>
      <c r="AR117" s="98">
        <v>4822.7867100000003</v>
      </c>
      <c r="AS117" s="98">
        <v>6811.2658700000002</v>
      </c>
      <c r="AT117" s="98">
        <v>3405.8109399999998</v>
      </c>
      <c r="AU117" s="98">
        <v>1475.0935500000001</v>
      </c>
      <c r="AV117" s="98">
        <v>1747.0562500000001</v>
      </c>
      <c r="AW117" s="98">
        <v>1215.28505</v>
      </c>
      <c r="AX117" s="98">
        <v>1919.9148499999999</v>
      </c>
      <c r="AY117" s="98">
        <v>676.34664999999995</v>
      </c>
      <c r="AZ117" s="98">
        <v>9529.1603500000001</v>
      </c>
      <c r="BA117" s="98">
        <v>1949.6266000000001</v>
      </c>
      <c r="BB117" s="76">
        <v>4730.4437099999996</v>
      </c>
      <c r="BC117" s="76">
        <v>6811.2658700000002</v>
      </c>
      <c r="BD117" s="76">
        <v>3238.3864899999999</v>
      </c>
      <c r="BE117" s="76">
        <v>1439.77855</v>
      </c>
      <c r="BF117" s="76">
        <v>1747.0562500000001</v>
      </c>
      <c r="BG117" s="76">
        <v>1189.3290500000001</v>
      </c>
      <c r="BH117" s="76">
        <v>1919.9148499999999</v>
      </c>
      <c r="BI117" s="76">
        <v>579.34664999999995</v>
      </c>
      <c r="BJ117" s="76">
        <v>9397.0385000000006</v>
      </c>
      <c r="BK117" s="76">
        <v>1887.95155</v>
      </c>
      <c r="BL117" s="76">
        <v>21032.321970000001</v>
      </c>
      <c r="BM117" s="76">
        <v>23122.344359999999</v>
      </c>
      <c r="BN117" s="76">
        <v>21442.67294</v>
      </c>
      <c r="BO117" s="76">
        <v>16876.023850000001</v>
      </c>
      <c r="BP117" s="76">
        <v>15447.059859999999</v>
      </c>
      <c r="BQ117" s="76">
        <v>14969.72313</v>
      </c>
      <c r="BR117" s="76">
        <v>14554.307510000001</v>
      </c>
      <c r="BS117" s="76">
        <v>12726.691290000001</v>
      </c>
      <c r="BT117" s="76">
        <v>21766.899249999999</v>
      </c>
      <c r="BU117" s="76">
        <v>15105.88229</v>
      </c>
      <c r="BV117" s="98">
        <v>35047.763890000002</v>
      </c>
      <c r="BW117" s="98">
        <v>32835.0334</v>
      </c>
      <c r="BX117" s="98">
        <v>28212.78558</v>
      </c>
      <c r="BY117" s="98">
        <v>22558.838889999999</v>
      </c>
      <c r="BZ117" s="98">
        <v>22900.30888</v>
      </c>
      <c r="CA117" s="98">
        <v>23414.271000000001</v>
      </c>
      <c r="CB117" s="98">
        <v>23128.875339999999</v>
      </c>
      <c r="CC117" s="98">
        <v>23595.989750000001</v>
      </c>
      <c r="CD117" s="98">
        <v>23245.125639999998</v>
      </c>
      <c r="CE117" s="98">
        <v>14920.756820000001</v>
      </c>
      <c r="CF117" s="76">
        <v>-2549.1609100000001</v>
      </c>
      <c r="CG117" s="76">
        <v>-920.35618000000204</v>
      </c>
      <c r="CH117" s="76">
        <v>1016.89558</v>
      </c>
      <c r="CI117" s="76">
        <v>-1724.4125899999999</v>
      </c>
      <c r="CJ117" s="76">
        <v>-3686.8878399999999</v>
      </c>
      <c r="CK117" s="76">
        <v>287.10237000000097</v>
      </c>
      <c r="CL117" s="76">
        <v>-4488.3930399999999</v>
      </c>
      <c r="CM117" s="76">
        <v>-241.34512000000001</v>
      </c>
      <c r="CN117" s="76">
        <v>-335.45173999999997</v>
      </c>
      <c r="CO117" s="76">
        <v>1142.3065300000001</v>
      </c>
      <c r="CP117" s="76">
        <v>14385.671539999999</v>
      </c>
      <c r="CQ117" s="76">
        <v>13103.901889999999</v>
      </c>
      <c r="CR117" s="76">
        <v>8390.2597999999998</v>
      </c>
      <c r="CS117" s="76">
        <v>5140.8185299999996</v>
      </c>
      <c r="CT117" s="76">
        <v>6254.35257</v>
      </c>
      <c r="CU117" s="76">
        <v>8993.5841600000003</v>
      </c>
      <c r="CV117" s="76">
        <v>8318.1527399999995</v>
      </c>
      <c r="CW117" s="76">
        <v>11652.630929999999</v>
      </c>
      <c r="CX117" s="76">
        <v>12046.6294</v>
      </c>
      <c r="CY117" s="76">
        <v>3701.0426400000001</v>
      </c>
      <c r="CZ117" s="98">
        <v>3211</v>
      </c>
      <c r="DA117" s="98">
        <v>3142</v>
      </c>
      <c r="DB117" s="98">
        <v>3127</v>
      </c>
      <c r="DC117" s="98">
        <v>3077</v>
      </c>
      <c r="DD117" s="98">
        <v>3050</v>
      </c>
      <c r="DE117" s="98">
        <v>2712</v>
      </c>
      <c r="DF117" s="98">
        <v>2639</v>
      </c>
      <c r="DG117" s="98">
        <v>2585</v>
      </c>
      <c r="DH117" s="98">
        <v>2570</v>
      </c>
      <c r="DI117" s="98">
        <v>2550</v>
      </c>
      <c r="DJ117" s="76">
        <v>1291.76965</v>
      </c>
      <c r="DK117" s="76">
        <v>4983.6420900000003</v>
      </c>
      <c r="DL117" s="76">
        <v>3249.4412699999998</v>
      </c>
      <c r="DM117" s="76">
        <v>-1113.53404</v>
      </c>
      <c r="DN117" s="76">
        <v>-2739.2315899999999</v>
      </c>
      <c r="DO117" s="76">
        <v>675.43142</v>
      </c>
      <c r="DP117" s="76">
        <v>-3334.4781899999998</v>
      </c>
      <c r="DQ117" s="76">
        <v>-380.99847</v>
      </c>
      <c r="DR117" s="76">
        <v>8345.5867600000001</v>
      </c>
      <c r="DS117" s="76">
        <v>2766.2580800000001</v>
      </c>
      <c r="DT117" s="76">
        <v>129.07622000000001</v>
      </c>
      <c r="DU117" s="76">
        <v>56.767229999999998</v>
      </c>
      <c r="DV117" s="76">
        <v>83.286050000000003</v>
      </c>
      <c r="DW117" s="76">
        <v>81.162149999999997</v>
      </c>
      <c r="DX117" s="76">
        <v>116.46308999999999</v>
      </c>
      <c r="DY117" s="76">
        <v>135.61899</v>
      </c>
      <c r="DZ117" s="76">
        <v>130.98294999999999</v>
      </c>
      <c r="EA117" s="76">
        <v>120.65702</v>
      </c>
      <c r="EB117" s="76">
        <v>177.65428</v>
      </c>
      <c r="EC117" s="76">
        <v>147.25887</v>
      </c>
      <c r="ED117" s="76">
        <v>3438.6740599999998</v>
      </c>
      <c r="EE117" s="76">
        <v>1827.6237799999999</v>
      </c>
      <c r="EF117" s="76">
        <v>-11.0547800000022</v>
      </c>
      <c r="EG117" s="76">
        <v>2553.31259</v>
      </c>
      <c r="EH117" s="76">
        <v>4486.28784</v>
      </c>
      <c r="EI117" s="76">
        <v>513.89762999999903</v>
      </c>
      <c r="EJ117" s="76">
        <v>5254.3930399999999</v>
      </c>
      <c r="EK117" s="76">
        <v>960.34511999999995</v>
      </c>
      <c r="EL117" s="76">
        <v>1051.45174</v>
      </c>
      <c r="EM117" s="76">
        <v>-878.30652999999995</v>
      </c>
      <c r="EN117" s="98">
        <v>20662.092349999999</v>
      </c>
      <c r="EO117" s="98">
        <v>19731.131509999999</v>
      </c>
      <c r="EP117" s="98">
        <v>19822.52578</v>
      </c>
      <c r="EQ117" s="98">
        <v>17418.020359999999</v>
      </c>
      <c r="ER117" s="98">
        <v>16645.956310000001</v>
      </c>
      <c r="ES117" s="98">
        <v>14420.68684</v>
      </c>
      <c r="ET117" s="98">
        <v>14810.722599999999</v>
      </c>
      <c r="EU117" s="98">
        <v>11943.358819999999</v>
      </c>
      <c r="EV117" s="98">
        <v>11198.49624</v>
      </c>
      <c r="EW117" s="98">
        <v>11219.714180000001</v>
      </c>
      <c r="EX117" s="98">
        <v>19648209</v>
      </c>
      <c r="EY117" s="98">
        <v>18138702</v>
      </c>
      <c r="EZ117" s="98">
        <v>18025807</v>
      </c>
      <c r="FA117" s="98">
        <v>17954243</v>
      </c>
      <c r="FB117" s="98">
        <v>18186291</v>
      </c>
      <c r="FC117" s="98">
        <v>14268336</v>
      </c>
      <c r="FD117" s="98">
        <v>17888786</v>
      </c>
      <c r="FE117" s="98">
        <v>13010690</v>
      </c>
      <c r="FF117" s="98">
        <v>13289191</v>
      </c>
      <c r="FG117" s="103">
        <v>12277949</v>
      </c>
      <c r="FH117" s="76">
        <v>92.343000000000004</v>
      </c>
      <c r="FI117" s="76">
        <v>0</v>
      </c>
      <c r="FJ117" s="76">
        <v>167.42445000000001</v>
      </c>
      <c r="FK117" s="76">
        <v>35.314999999999998</v>
      </c>
      <c r="FL117" s="76">
        <v>0</v>
      </c>
      <c r="FM117" s="76">
        <v>25.956</v>
      </c>
      <c r="FN117" s="76">
        <v>0</v>
      </c>
      <c r="FO117" s="76">
        <v>97</v>
      </c>
      <c r="FP117" s="76">
        <v>132.12184999999999</v>
      </c>
      <c r="FQ117" s="77">
        <v>61.675049999999999</v>
      </c>
    </row>
    <row r="118" spans="1:173" x14ac:dyDescent="0.25">
      <c r="A118" s="96" t="s">
        <v>301</v>
      </c>
      <c r="B118" s="96">
        <v>5482</v>
      </c>
      <c r="C118" s="96"/>
      <c r="D118" s="76">
        <v>197.78876</v>
      </c>
      <c r="E118" s="76">
        <v>204.93248</v>
      </c>
      <c r="F118" s="76">
        <v>205.45559</v>
      </c>
      <c r="G118" s="76">
        <v>257.60617999999999</v>
      </c>
      <c r="H118" s="76">
        <v>252.3921</v>
      </c>
      <c r="I118" s="76">
        <v>196.91247999999999</v>
      </c>
      <c r="J118" s="76">
        <v>205.19078999999999</v>
      </c>
      <c r="K118" s="76">
        <v>209.40763000000001</v>
      </c>
      <c r="L118" s="76">
        <v>169.40304</v>
      </c>
      <c r="M118" s="76">
        <v>193.97112999999999</v>
      </c>
      <c r="N118" s="97">
        <v>6599.2691199999999</v>
      </c>
      <c r="O118" s="97">
        <v>6222.8624099999997</v>
      </c>
      <c r="P118" s="97">
        <v>6523.3234199999997</v>
      </c>
      <c r="Q118" s="97">
        <v>6181.3067000000001</v>
      </c>
      <c r="R118" s="97">
        <v>7563.7643699999999</v>
      </c>
      <c r="S118" s="97">
        <v>5973.4562500000002</v>
      </c>
      <c r="T118" s="97">
        <v>6109.9616599999999</v>
      </c>
      <c r="U118" s="97">
        <v>10735.43649</v>
      </c>
      <c r="V118" s="97">
        <v>6627.6791000000003</v>
      </c>
      <c r="W118" s="97">
        <v>7081.3050599999997</v>
      </c>
      <c r="X118" s="98">
        <v>3055.2</v>
      </c>
      <c r="Y118" s="98">
        <v>3315.2</v>
      </c>
      <c r="Z118" s="98">
        <v>3815.2</v>
      </c>
      <c r="AA118" s="98">
        <v>3955.2</v>
      </c>
      <c r="AB118" s="98">
        <v>4095.2</v>
      </c>
      <c r="AC118" s="98">
        <v>5365.2</v>
      </c>
      <c r="AD118" s="98">
        <v>4457.2</v>
      </c>
      <c r="AE118" s="98">
        <v>3509.2</v>
      </c>
      <c r="AF118" s="98">
        <v>4321.2</v>
      </c>
      <c r="AG118" s="98">
        <v>1873.2</v>
      </c>
      <c r="AH118" s="97">
        <v>6344.6481199999998</v>
      </c>
      <c r="AI118" s="97">
        <v>5965.1265599999997</v>
      </c>
      <c r="AJ118" s="97">
        <v>6269.7189699999999</v>
      </c>
      <c r="AK118" s="97">
        <v>5875.6740499999996</v>
      </c>
      <c r="AL118" s="97">
        <v>7270.7332200000001</v>
      </c>
      <c r="AM118" s="97">
        <v>5720.7955700000002</v>
      </c>
      <c r="AN118" s="97">
        <v>5883.56736</v>
      </c>
      <c r="AO118" s="97">
        <v>10503.04544</v>
      </c>
      <c r="AP118" s="97">
        <v>6435.1890999999996</v>
      </c>
      <c r="AQ118" s="97">
        <v>6889.15236</v>
      </c>
      <c r="AR118" s="98">
        <v>600.79740000000004</v>
      </c>
      <c r="AS118" s="98">
        <v>130.90844999999999</v>
      </c>
      <c r="AT118" s="98">
        <v>260.3032</v>
      </c>
      <c r="AU118" s="98">
        <v>403.96145000000001</v>
      </c>
      <c r="AV118" s="98">
        <v>1550.8289</v>
      </c>
      <c r="AW118" s="98">
        <v>1461.6496</v>
      </c>
      <c r="AX118" s="98">
        <v>1011.5252</v>
      </c>
      <c r="AY118" s="98">
        <v>517.33240000000001</v>
      </c>
      <c r="AZ118" s="98">
        <v>338.66332999999997</v>
      </c>
      <c r="BA118" s="98">
        <v>220.22315</v>
      </c>
      <c r="BB118" s="76">
        <v>513.99739999999997</v>
      </c>
      <c r="BC118" s="76">
        <v>130.90844999999999</v>
      </c>
      <c r="BD118" s="76">
        <v>254.3032</v>
      </c>
      <c r="BE118" s="76">
        <v>403.96145000000001</v>
      </c>
      <c r="BF118" s="76">
        <v>1450.7417499999999</v>
      </c>
      <c r="BG118" s="76">
        <v>1252.01785</v>
      </c>
      <c r="BH118" s="76">
        <v>995.52520000000004</v>
      </c>
      <c r="BI118" s="76">
        <v>502.94054999999997</v>
      </c>
      <c r="BJ118" s="76">
        <v>337.89582999999999</v>
      </c>
      <c r="BK118" s="76">
        <v>220.22315</v>
      </c>
      <c r="BL118" s="76">
        <v>6945.4455200000002</v>
      </c>
      <c r="BM118" s="76">
        <v>6096.0350099999996</v>
      </c>
      <c r="BN118" s="76">
        <v>6530.0221700000002</v>
      </c>
      <c r="BO118" s="76">
        <v>6279.6355000000003</v>
      </c>
      <c r="BP118" s="76">
        <v>8821.5621200000005</v>
      </c>
      <c r="BQ118" s="76">
        <v>7182.44517</v>
      </c>
      <c r="BR118" s="76">
        <v>6895.09256</v>
      </c>
      <c r="BS118" s="76">
        <v>11020.377839999999</v>
      </c>
      <c r="BT118" s="76">
        <v>6773.8524299999999</v>
      </c>
      <c r="BU118" s="76">
        <v>7109.3755099999998</v>
      </c>
      <c r="BV118" s="98">
        <v>3739.0360099999998</v>
      </c>
      <c r="BW118" s="98">
        <v>3856.34283</v>
      </c>
      <c r="BX118" s="98">
        <v>5333.5547999999999</v>
      </c>
      <c r="BY118" s="98">
        <v>4739.0937999999996</v>
      </c>
      <c r="BZ118" s="98">
        <v>6356.5832</v>
      </c>
      <c r="CA118" s="98">
        <v>6200.9081500000002</v>
      </c>
      <c r="CB118" s="98">
        <v>5146.7533999999996</v>
      </c>
      <c r="CC118" s="98">
        <v>4518.8701000000001</v>
      </c>
      <c r="CD118" s="98">
        <v>6419.62878</v>
      </c>
      <c r="CE118" s="98">
        <v>3413.9717900000001</v>
      </c>
      <c r="CF118" s="76">
        <v>-410.67723000000001</v>
      </c>
      <c r="CG118" s="76">
        <v>-346.76326999999998</v>
      </c>
      <c r="CH118" s="76">
        <v>-344.22873000000101</v>
      </c>
      <c r="CI118" s="76">
        <v>-42.276479999999502</v>
      </c>
      <c r="CJ118" s="76">
        <v>-406.43337000000002</v>
      </c>
      <c r="CK118" s="76">
        <v>-808.52468999999996</v>
      </c>
      <c r="CL118" s="76">
        <v>-887.23964000000001</v>
      </c>
      <c r="CM118" s="76">
        <v>3936.94263</v>
      </c>
      <c r="CN118" s="76">
        <v>-1175.3657900000001</v>
      </c>
      <c r="CO118" s="76">
        <v>247.25362999999899</v>
      </c>
      <c r="CP118" s="76">
        <v>-5984.8067799999999</v>
      </c>
      <c r="CQ118" s="76">
        <v>-5833.5059499999998</v>
      </c>
      <c r="CR118" s="76">
        <v>-5359.9152800000002</v>
      </c>
      <c r="CS118" s="76">
        <v>-5016.3852999999999</v>
      </c>
      <c r="CT118" s="76">
        <v>-5072.4376199999997</v>
      </c>
      <c r="CU118" s="76">
        <v>-5823.7148500000003</v>
      </c>
      <c r="CV118" s="76">
        <v>-6014.5473300000003</v>
      </c>
      <c r="CW118" s="76">
        <v>-5896.4385899999997</v>
      </c>
      <c r="CX118" s="76">
        <v>-10103.93072</v>
      </c>
      <c r="CY118" s="76">
        <v>-9073.9707600000002</v>
      </c>
      <c r="CZ118" s="98">
        <v>1199</v>
      </c>
      <c r="DA118" s="98">
        <v>1198</v>
      </c>
      <c r="DB118" s="98">
        <v>1220</v>
      </c>
      <c r="DC118" s="98">
        <v>1222</v>
      </c>
      <c r="DD118" s="98">
        <v>1211</v>
      </c>
      <c r="DE118" s="98">
        <v>1091</v>
      </c>
      <c r="DF118" s="98">
        <v>1043</v>
      </c>
      <c r="DG118" s="98">
        <v>1039</v>
      </c>
      <c r="DH118" s="98">
        <v>1010</v>
      </c>
      <c r="DI118" s="98">
        <v>1020</v>
      </c>
      <c r="DJ118" s="76">
        <v>-151.30082999999999</v>
      </c>
      <c r="DK118" s="76">
        <v>-473.59066999999999</v>
      </c>
      <c r="DL118" s="76">
        <v>-343.52998000000002</v>
      </c>
      <c r="DM118" s="76">
        <v>56.052320000000002</v>
      </c>
      <c r="DN118" s="76">
        <v>751.27723000000003</v>
      </c>
      <c r="DO118" s="76">
        <v>190.83248</v>
      </c>
      <c r="DP118" s="76">
        <v>-118.10874</v>
      </c>
      <c r="DQ118" s="76">
        <v>4207.4921299999996</v>
      </c>
      <c r="DR118" s="76">
        <v>-1029.9599599999999</v>
      </c>
      <c r="DS118" s="76">
        <v>275.32407999999998</v>
      </c>
      <c r="DT118" s="76">
        <v>-56.832239999999999</v>
      </c>
      <c r="DU118" s="76">
        <v>-52.803519999999999</v>
      </c>
      <c r="DV118" s="76">
        <v>-48.148409999999998</v>
      </c>
      <c r="DW118" s="76">
        <v>-48.026820000000001</v>
      </c>
      <c r="DX118" s="76">
        <v>-40.6389</v>
      </c>
      <c r="DY118" s="76">
        <v>-55.748519999999999</v>
      </c>
      <c r="DZ118" s="76">
        <v>-21.203209999999999</v>
      </c>
      <c r="EA118" s="76">
        <v>-22.983370000000001</v>
      </c>
      <c r="EB118" s="76">
        <v>-23.086960000000001</v>
      </c>
      <c r="EC118" s="76">
        <v>1.81813</v>
      </c>
      <c r="ED118" s="76">
        <v>665.29822999999999</v>
      </c>
      <c r="EE118" s="76">
        <v>604.49911999999995</v>
      </c>
      <c r="EF118" s="76">
        <v>597.83318000000099</v>
      </c>
      <c r="EG118" s="76">
        <v>347.90913</v>
      </c>
      <c r="EH118" s="76">
        <v>699.46451999999999</v>
      </c>
      <c r="EI118" s="76">
        <v>1061.1853699999999</v>
      </c>
      <c r="EJ118" s="76">
        <v>1113.6339399999999</v>
      </c>
      <c r="EK118" s="76">
        <v>-3704.5515799999998</v>
      </c>
      <c r="EL118" s="76">
        <v>1367.8557900000001</v>
      </c>
      <c r="EM118" s="76">
        <v>-55.1009299999996</v>
      </c>
      <c r="EN118" s="98">
        <v>9723.8427900000006</v>
      </c>
      <c r="EO118" s="98">
        <v>9689.8487800000003</v>
      </c>
      <c r="EP118" s="98">
        <v>10693.470079999999</v>
      </c>
      <c r="EQ118" s="98">
        <v>9755.4791000000005</v>
      </c>
      <c r="ER118" s="98">
        <v>11429.02082</v>
      </c>
      <c r="ES118" s="98">
        <v>12024.623</v>
      </c>
      <c r="ET118" s="98">
        <v>11161.300730000001</v>
      </c>
      <c r="EU118" s="98">
        <v>10415.30869</v>
      </c>
      <c r="EV118" s="98">
        <v>16523.559499999999</v>
      </c>
      <c r="EW118" s="98">
        <v>12487.94255</v>
      </c>
      <c r="EX118" s="98">
        <v>7009946</v>
      </c>
      <c r="EY118" s="98">
        <v>6569626</v>
      </c>
      <c r="EZ118" s="98">
        <v>6867552</v>
      </c>
      <c r="FA118" s="98">
        <v>6223583</v>
      </c>
      <c r="FB118" s="98">
        <v>7970198</v>
      </c>
      <c r="FC118" s="98">
        <v>6781981</v>
      </c>
      <c r="FD118" s="98">
        <v>6997201</v>
      </c>
      <c r="FE118" s="98">
        <v>6798494</v>
      </c>
      <c r="FF118" s="98">
        <v>7803045</v>
      </c>
      <c r="FG118" s="103">
        <v>6834051</v>
      </c>
      <c r="FH118" s="76">
        <v>86.8</v>
      </c>
      <c r="FI118" s="76">
        <v>0</v>
      </c>
      <c r="FJ118" s="76">
        <v>6</v>
      </c>
      <c r="FK118" s="76">
        <v>0</v>
      </c>
      <c r="FL118" s="76">
        <v>100.08714999999999</v>
      </c>
      <c r="FM118" s="76">
        <v>209.63175000000001</v>
      </c>
      <c r="FN118" s="76">
        <v>16</v>
      </c>
      <c r="FO118" s="76">
        <v>14.39185</v>
      </c>
      <c r="FP118" s="76">
        <v>0.76749999999999996</v>
      </c>
      <c r="FQ118" s="77">
        <v>0</v>
      </c>
    </row>
    <row r="119" spans="1:173" x14ac:dyDescent="0.25">
      <c r="A119" s="96" t="s">
        <v>300</v>
      </c>
      <c r="B119" s="96">
        <v>5635</v>
      </c>
      <c r="C119" s="96"/>
      <c r="D119" s="76">
        <v>4280.54432</v>
      </c>
      <c r="E119" s="76">
        <v>4175.99532</v>
      </c>
      <c r="F119" s="76">
        <v>4484.2969800000001</v>
      </c>
      <c r="G119" s="76">
        <v>3214.2716999999998</v>
      </c>
      <c r="H119" s="76">
        <v>2862.2148499999998</v>
      </c>
      <c r="I119" s="76">
        <v>2856.3703500000001</v>
      </c>
      <c r="J119" s="76">
        <v>3084.7728699999998</v>
      </c>
      <c r="K119" s="76">
        <v>2541.5366399999998</v>
      </c>
      <c r="L119" s="76">
        <v>2277.9088400000001</v>
      </c>
      <c r="M119" s="76">
        <v>2277.7491199999999</v>
      </c>
      <c r="N119" s="97">
        <v>68009.614249999999</v>
      </c>
      <c r="O119" s="97">
        <v>84498.532689999993</v>
      </c>
      <c r="P119" s="97">
        <v>75795.849749999994</v>
      </c>
      <c r="Q119" s="97">
        <v>67690.673840000003</v>
      </c>
      <c r="R119" s="97">
        <v>64317.785550000001</v>
      </c>
      <c r="S119" s="97">
        <v>62719.58827</v>
      </c>
      <c r="T119" s="97">
        <v>61816.909630000002</v>
      </c>
      <c r="U119" s="97">
        <v>56970.564409999999</v>
      </c>
      <c r="V119" s="97">
        <v>52415.07677</v>
      </c>
      <c r="W119" s="97">
        <v>49868.12556</v>
      </c>
      <c r="X119" s="98">
        <v>31012.09837</v>
      </c>
      <c r="Y119" s="98">
        <v>25002.752199999999</v>
      </c>
      <c r="Z119" s="98">
        <v>32002.680240000002</v>
      </c>
      <c r="AA119" s="98">
        <v>32002.577600000001</v>
      </c>
      <c r="AB119" s="98">
        <v>19002.4126</v>
      </c>
      <c r="AC119" s="98">
        <v>11002.3524</v>
      </c>
      <c r="AD119" s="98">
        <v>15001.33899</v>
      </c>
      <c r="AE119" s="98">
        <v>15000.94866</v>
      </c>
      <c r="AF119" s="98">
        <v>11000.26261</v>
      </c>
      <c r="AG119" s="98">
        <v>11004.08281</v>
      </c>
      <c r="AH119" s="97">
        <v>63681.874179999999</v>
      </c>
      <c r="AI119" s="97">
        <v>80326.880560000005</v>
      </c>
      <c r="AJ119" s="97">
        <v>71430.029469999994</v>
      </c>
      <c r="AK119" s="97">
        <v>64544.980759999999</v>
      </c>
      <c r="AL119" s="97">
        <v>61480.828800000003</v>
      </c>
      <c r="AM119" s="97">
        <v>59826.28426</v>
      </c>
      <c r="AN119" s="97">
        <v>58531.113069999999</v>
      </c>
      <c r="AO119" s="97">
        <v>54490.000390000001</v>
      </c>
      <c r="AP119" s="97">
        <v>50134.705170000001</v>
      </c>
      <c r="AQ119" s="97">
        <v>47634.67252</v>
      </c>
      <c r="AR119" s="98">
        <v>6410.9005900000002</v>
      </c>
      <c r="AS119" s="98">
        <v>13611.00318</v>
      </c>
      <c r="AT119" s="98">
        <v>9769.5965300000007</v>
      </c>
      <c r="AU119" s="98">
        <v>16401.784899999999</v>
      </c>
      <c r="AV119" s="98">
        <v>12943.2117</v>
      </c>
      <c r="AW119" s="98">
        <v>8866.7612800000006</v>
      </c>
      <c r="AX119" s="98">
        <v>5991.45237</v>
      </c>
      <c r="AY119" s="98">
        <v>4686.0344400000004</v>
      </c>
      <c r="AZ119" s="98">
        <v>4345.8477199999998</v>
      </c>
      <c r="BA119" s="98">
        <v>1313.37763</v>
      </c>
      <c r="BB119" s="76">
        <v>3816.4607900000001</v>
      </c>
      <c r="BC119" s="76">
        <v>12085.55566</v>
      </c>
      <c r="BD119" s="76">
        <v>8699.0811799999992</v>
      </c>
      <c r="BE119" s="76">
        <v>15107.052299999999</v>
      </c>
      <c r="BF119" s="76">
        <v>12731.787549999999</v>
      </c>
      <c r="BG119" s="76">
        <v>7599.1111300000002</v>
      </c>
      <c r="BH119" s="76">
        <v>5681.3241200000002</v>
      </c>
      <c r="BI119" s="76">
        <v>3906.48434</v>
      </c>
      <c r="BJ119" s="76">
        <v>4270.12003</v>
      </c>
      <c r="BK119" s="76">
        <v>983.27083000000005</v>
      </c>
      <c r="BL119" s="76">
        <v>70092.774770000004</v>
      </c>
      <c r="BM119" s="76">
        <v>93937.883740000005</v>
      </c>
      <c r="BN119" s="76">
        <v>81199.626000000004</v>
      </c>
      <c r="BO119" s="76">
        <v>80946.765660000005</v>
      </c>
      <c r="BP119" s="76">
        <v>74424.040500000003</v>
      </c>
      <c r="BQ119" s="76">
        <v>68693.045540000006</v>
      </c>
      <c r="BR119" s="76">
        <v>64522.565439999998</v>
      </c>
      <c r="BS119" s="76">
        <v>59176.034829999997</v>
      </c>
      <c r="BT119" s="76">
        <v>54480.552889999999</v>
      </c>
      <c r="BU119" s="76">
        <v>48948.050150000003</v>
      </c>
      <c r="BV119" s="98">
        <v>39786.845820000002</v>
      </c>
      <c r="BW119" s="98">
        <v>54195.647779999999</v>
      </c>
      <c r="BX119" s="98">
        <v>54588.094510000003</v>
      </c>
      <c r="BY119" s="98">
        <v>40485.618139999999</v>
      </c>
      <c r="BZ119" s="98">
        <v>30299.062310000001</v>
      </c>
      <c r="CA119" s="98">
        <v>18257.721229999999</v>
      </c>
      <c r="CB119" s="98">
        <v>21173.681219999999</v>
      </c>
      <c r="CC119" s="98">
        <v>19884.069299999999</v>
      </c>
      <c r="CD119" s="98">
        <v>17563.79205</v>
      </c>
      <c r="CE119" s="98">
        <v>16801.321970000001</v>
      </c>
      <c r="CF119" s="76">
        <v>-6121.56819000001</v>
      </c>
      <c r="CG119" s="76">
        <v>-7517.8365599999997</v>
      </c>
      <c r="CH119" s="76">
        <v>-3318.23614000001</v>
      </c>
      <c r="CI119" s="76">
        <v>-1460.44553</v>
      </c>
      <c r="CJ119" s="76">
        <v>-1491.4169400000001</v>
      </c>
      <c r="CK119" s="76">
        <v>-1835.7070699999999</v>
      </c>
      <c r="CL119" s="76">
        <v>401.85939000000502</v>
      </c>
      <c r="CM119" s="76">
        <v>490.252489999999</v>
      </c>
      <c r="CN119" s="76">
        <v>-1382.5862099999999</v>
      </c>
      <c r="CO119" s="76">
        <v>193.84083000000101</v>
      </c>
      <c r="CP119" s="76">
        <v>5096.8902399999997</v>
      </c>
      <c r="CQ119" s="76">
        <v>11729.737709999999</v>
      </c>
      <c r="CR119" s="76">
        <v>11333.67074</v>
      </c>
      <c r="CS119" s="76">
        <v>10318.645979999999</v>
      </c>
      <c r="CT119" s="76">
        <v>-182.26770999999999</v>
      </c>
      <c r="CU119" s="76">
        <v>-8585.6815700000006</v>
      </c>
      <c r="CV119" s="76">
        <v>-11455.78162</v>
      </c>
      <c r="CW119" s="76">
        <v>-14253.16857</v>
      </c>
      <c r="CX119" s="76">
        <v>-16169.34138</v>
      </c>
      <c r="CY119" s="76">
        <v>-16776.5036</v>
      </c>
      <c r="CZ119" s="98">
        <v>13129</v>
      </c>
      <c r="DA119" s="98">
        <v>13214</v>
      </c>
      <c r="DB119" s="98">
        <v>13164</v>
      </c>
      <c r="DC119" s="98">
        <v>13089</v>
      </c>
      <c r="DD119" s="98">
        <v>12939</v>
      </c>
      <c r="DE119" s="98">
        <v>12560</v>
      </c>
      <c r="DF119" s="98">
        <v>12340</v>
      </c>
      <c r="DG119" s="98">
        <v>12288</v>
      </c>
      <c r="DH119" s="98">
        <v>12181</v>
      </c>
      <c r="DI119" s="98">
        <v>12009</v>
      </c>
      <c r="DJ119" s="76">
        <v>-6632.8474699999997</v>
      </c>
      <c r="DK119" s="76">
        <v>396.06697000000003</v>
      </c>
      <c r="DL119" s="76">
        <v>1015.02476</v>
      </c>
      <c r="DM119" s="76">
        <v>10500.913689999999</v>
      </c>
      <c r="DN119" s="76">
        <v>8403.4138600000006</v>
      </c>
      <c r="DO119" s="76">
        <v>2870.10005</v>
      </c>
      <c r="DP119" s="76">
        <v>2797.3869500000001</v>
      </c>
      <c r="DQ119" s="76">
        <v>1916.17281</v>
      </c>
      <c r="DR119" s="76">
        <v>607.16222000000005</v>
      </c>
      <c r="DS119" s="76">
        <v>-1056.3413800000001</v>
      </c>
      <c r="DT119" s="76">
        <v>-47.195680000000003</v>
      </c>
      <c r="DU119" s="76">
        <v>4.3433200000000003</v>
      </c>
      <c r="DV119" s="76">
        <v>118.47698</v>
      </c>
      <c r="DW119" s="76">
        <v>68.578699999999998</v>
      </c>
      <c r="DX119" s="76">
        <v>25.257850000000001</v>
      </c>
      <c r="DY119" s="76">
        <v>-36.93365</v>
      </c>
      <c r="DZ119" s="76">
        <v>-201.02413000000001</v>
      </c>
      <c r="EA119" s="76">
        <v>60.972639999999998</v>
      </c>
      <c r="EB119" s="76">
        <v>-2.4631599999999998</v>
      </c>
      <c r="EC119" s="76">
        <v>44.296120000000002</v>
      </c>
      <c r="ED119" s="76">
        <v>10449.30826</v>
      </c>
      <c r="EE119" s="76">
        <v>11689.48869</v>
      </c>
      <c r="EF119" s="76">
        <v>7684.0564200000099</v>
      </c>
      <c r="EG119" s="76">
        <v>4606.13861</v>
      </c>
      <c r="EH119" s="76">
        <v>4328.3736899999903</v>
      </c>
      <c r="EI119" s="76">
        <v>4729.0110800000002</v>
      </c>
      <c r="EJ119" s="76">
        <v>2883.9371700000002</v>
      </c>
      <c r="EK119" s="76">
        <v>1990.3115299999999</v>
      </c>
      <c r="EL119" s="76">
        <v>3662.9578099999999</v>
      </c>
      <c r="EM119" s="76">
        <v>2039.61221</v>
      </c>
      <c r="EN119" s="98">
        <v>34689.955580000002</v>
      </c>
      <c r="EO119" s="98">
        <v>42465.910069999998</v>
      </c>
      <c r="EP119" s="98">
        <v>43254.423770000001</v>
      </c>
      <c r="EQ119" s="98">
        <v>30166.972160000001</v>
      </c>
      <c r="ER119" s="98">
        <v>30481.330020000001</v>
      </c>
      <c r="ES119" s="98">
        <v>26843.4028</v>
      </c>
      <c r="ET119" s="98">
        <v>32629.46284</v>
      </c>
      <c r="EU119" s="98">
        <v>34137.237869999997</v>
      </c>
      <c r="EV119" s="98">
        <v>33733.133430000002</v>
      </c>
      <c r="EW119" s="98">
        <v>33577.825570000001</v>
      </c>
      <c r="EX119" s="98">
        <v>74131182</v>
      </c>
      <c r="EY119" s="98">
        <v>92016369</v>
      </c>
      <c r="EZ119" s="98">
        <v>79114086</v>
      </c>
      <c r="FA119" s="98">
        <v>69151119</v>
      </c>
      <c r="FB119" s="98">
        <v>65809202</v>
      </c>
      <c r="FC119" s="98">
        <v>64555295</v>
      </c>
      <c r="FD119" s="98">
        <v>61415050</v>
      </c>
      <c r="FE119" s="98">
        <v>56480312</v>
      </c>
      <c r="FF119" s="98">
        <v>53797663</v>
      </c>
      <c r="FG119" s="103">
        <v>49674285</v>
      </c>
      <c r="FH119" s="76">
        <v>2594.4398000000001</v>
      </c>
      <c r="FI119" s="76">
        <v>1525.4475199999999</v>
      </c>
      <c r="FJ119" s="76">
        <v>1070.5153499999999</v>
      </c>
      <c r="FK119" s="76">
        <v>1294.7326</v>
      </c>
      <c r="FL119" s="76">
        <v>211.42415</v>
      </c>
      <c r="FM119" s="76">
        <v>1267.6501499999999</v>
      </c>
      <c r="FN119" s="76">
        <v>310.12824999999998</v>
      </c>
      <c r="FO119" s="76">
        <v>779.55010000000004</v>
      </c>
      <c r="FP119" s="76">
        <v>75.727689999999996</v>
      </c>
      <c r="FQ119" s="77">
        <v>330.10680000000002</v>
      </c>
    </row>
    <row r="120" spans="1:173" x14ac:dyDescent="0.25">
      <c r="A120" s="96" t="s">
        <v>299</v>
      </c>
      <c r="B120" s="96">
        <v>5584</v>
      </c>
      <c r="C120" s="96"/>
      <c r="D120" s="76">
        <v>3009.0464299999999</v>
      </c>
      <c r="E120" s="76">
        <v>2799.9739800000002</v>
      </c>
      <c r="F120" s="76">
        <v>2685.8901599999999</v>
      </c>
      <c r="G120" s="76">
        <v>2556.0720700000002</v>
      </c>
      <c r="H120" s="76">
        <v>2456.70829</v>
      </c>
      <c r="I120" s="76">
        <v>2253.1108800000002</v>
      </c>
      <c r="J120" s="76">
        <v>2243.1649499999999</v>
      </c>
      <c r="K120" s="76">
        <v>2222.5869899999998</v>
      </c>
      <c r="L120" s="76">
        <v>2130.5499300000001</v>
      </c>
      <c r="M120" s="76">
        <v>4458.7450500000004</v>
      </c>
      <c r="N120" s="97">
        <v>53666.639320000002</v>
      </c>
      <c r="O120" s="97">
        <v>51462.02117</v>
      </c>
      <c r="P120" s="97">
        <v>51096.743329999998</v>
      </c>
      <c r="Q120" s="97">
        <v>50407.336620000002</v>
      </c>
      <c r="R120" s="97">
        <v>51679.381370000003</v>
      </c>
      <c r="S120" s="97">
        <v>48162.817499999997</v>
      </c>
      <c r="T120" s="97">
        <v>46674.320679999997</v>
      </c>
      <c r="U120" s="97">
        <v>42833.905489999997</v>
      </c>
      <c r="V120" s="97">
        <v>45175.225039999998</v>
      </c>
      <c r="W120" s="97">
        <v>44940.397510000003</v>
      </c>
      <c r="X120" s="98">
        <v>63323.323550000001</v>
      </c>
      <c r="Y120" s="98">
        <v>52989.5576</v>
      </c>
      <c r="Z120" s="98">
        <v>40031.224600000001</v>
      </c>
      <c r="AA120" s="98">
        <v>36931.224600000001</v>
      </c>
      <c r="AB120" s="98">
        <v>37020.54855</v>
      </c>
      <c r="AC120" s="98">
        <v>34549.942439999999</v>
      </c>
      <c r="AD120" s="98">
        <v>36123.68806</v>
      </c>
      <c r="AE120" s="98">
        <v>39741.125059999998</v>
      </c>
      <c r="AF120" s="98">
        <v>38387.563869999998</v>
      </c>
      <c r="AG120" s="98">
        <v>38725.2762</v>
      </c>
      <c r="AH120" s="97">
        <v>50979.477379999997</v>
      </c>
      <c r="AI120" s="97">
        <v>48995.181629999999</v>
      </c>
      <c r="AJ120" s="97">
        <v>48670.279949999996</v>
      </c>
      <c r="AK120" s="97">
        <v>48151.950429999997</v>
      </c>
      <c r="AL120" s="97">
        <v>49535.326130000001</v>
      </c>
      <c r="AM120" s="97">
        <v>46261.124280000004</v>
      </c>
      <c r="AN120" s="97">
        <v>44807.102189999998</v>
      </c>
      <c r="AO120" s="97">
        <v>40948.328390000002</v>
      </c>
      <c r="AP120" s="97">
        <v>43500.391770000002</v>
      </c>
      <c r="AQ120" s="97">
        <v>41070.52291</v>
      </c>
      <c r="AR120" s="98">
        <v>16555.020909999999</v>
      </c>
      <c r="AS120" s="98">
        <v>18801.780299999999</v>
      </c>
      <c r="AT120" s="98">
        <v>10998.695589999999</v>
      </c>
      <c r="AU120" s="98">
        <v>3410.1637900000001</v>
      </c>
      <c r="AV120" s="98">
        <v>8104.4238500000001</v>
      </c>
      <c r="AW120" s="98">
        <v>7489.9040999999997</v>
      </c>
      <c r="AX120" s="98">
        <v>7253.73434</v>
      </c>
      <c r="AY120" s="98">
        <v>6629.1145999999999</v>
      </c>
      <c r="AZ120" s="98">
        <v>3298.6054100000001</v>
      </c>
      <c r="BA120" s="98">
        <v>3752.2830100000001</v>
      </c>
      <c r="BB120" s="76">
        <v>16506.389709999999</v>
      </c>
      <c r="BC120" s="76">
        <v>18752.657039999998</v>
      </c>
      <c r="BD120" s="76">
        <v>10875.735629999999</v>
      </c>
      <c r="BE120" s="76">
        <v>2252.06916</v>
      </c>
      <c r="BF120" s="76">
        <v>7898.0538500000002</v>
      </c>
      <c r="BG120" s="76">
        <v>7356.9296000000004</v>
      </c>
      <c r="BH120" s="76">
        <v>7240.4993400000003</v>
      </c>
      <c r="BI120" s="76">
        <v>6629.1145999999999</v>
      </c>
      <c r="BJ120" s="76">
        <v>3298.6054100000001</v>
      </c>
      <c r="BK120" s="76">
        <v>3639.8710099999998</v>
      </c>
      <c r="BL120" s="76">
        <v>67534.498290000003</v>
      </c>
      <c r="BM120" s="76">
        <v>67796.961930000005</v>
      </c>
      <c r="BN120" s="76">
        <v>59668.975539999999</v>
      </c>
      <c r="BO120" s="76">
        <v>51562.114220000003</v>
      </c>
      <c r="BP120" s="76">
        <v>57639.749980000001</v>
      </c>
      <c r="BQ120" s="76">
        <v>53751.028380000003</v>
      </c>
      <c r="BR120" s="76">
        <v>52060.83653</v>
      </c>
      <c r="BS120" s="76">
        <v>47577.442990000003</v>
      </c>
      <c r="BT120" s="76">
        <v>46798.997179999998</v>
      </c>
      <c r="BU120" s="76">
        <v>44822.805919999999</v>
      </c>
      <c r="BV120" s="98">
        <v>69680.392269999997</v>
      </c>
      <c r="BW120" s="98">
        <v>57846.424290000003</v>
      </c>
      <c r="BX120" s="98">
        <v>43618.753429999997</v>
      </c>
      <c r="BY120" s="98">
        <v>39160.765789999998</v>
      </c>
      <c r="BZ120" s="98">
        <v>40249.739629999996</v>
      </c>
      <c r="CA120" s="98">
        <v>38196.488599999997</v>
      </c>
      <c r="CB120" s="98">
        <v>38622.906629999998</v>
      </c>
      <c r="CC120" s="98">
        <v>42403.363319999997</v>
      </c>
      <c r="CD120" s="98">
        <v>41260.385499999997</v>
      </c>
      <c r="CE120" s="98">
        <v>41173.70566</v>
      </c>
      <c r="CF120" s="76">
        <v>-826.86410999999498</v>
      </c>
      <c r="CG120" s="76">
        <v>-3370.9412900000002</v>
      </c>
      <c r="CH120" s="76">
        <v>-198.343230000006</v>
      </c>
      <c r="CI120" s="76">
        <v>470.48593000000301</v>
      </c>
      <c r="CJ120" s="76">
        <v>-5842.4111700000003</v>
      </c>
      <c r="CK120" s="76">
        <v>1854.0218199999899</v>
      </c>
      <c r="CL120" s="76">
        <v>-1898.3251299999999</v>
      </c>
      <c r="CM120" s="76">
        <v>-4529.8229600000004</v>
      </c>
      <c r="CN120" s="76">
        <v>426.24645999999501</v>
      </c>
      <c r="CO120" s="76">
        <v>-727.91799999999796</v>
      </c>
      <c r="CP120" s="76">
        <v>53183.165480000003</v>
      </c>
      <c r="CQ120" s="76">
        <v>40345.942560000003</v>
      </c>
      <c r="CR120" s="76">
        <v>27367.979759999998</v>
      </c>
      <c r="CS120" s="76">
        <v>19133.40826</v>
      </c>
      <c r="CT120" s="76">
        <v>18657.963309999999</v>
      </c>
      <c r="CU120" s="76">
        <v>19450.207910000001</v>
      </c>
      <c r="CV120" s="76">
        <v>16214.645329999999</v>
      </c>
      <c r="CW120" s="76">
        <v>14357.026610000001</v>
      </c>
      <c r="CX120" s="76">
        <v>14789.650879999999</v>
      </c>
      <c r="CY120" s="76">
        <v>13178.84461</v>
      </c>
      <c r="CZ120" s="98">
        <v>9825</v>
      </c>
      <c r="DA120" s="98">
        <v>9813</v>
      </c>
      <c r="DB120" s="98">
        <v>9755</v>
      </c>
      <c r="DC120" s="98">
        <v>9701</v>
      </c>
      <c r="DD120" s="98">
        <v>9624</v>
      </c>
      <c r="DE120" s="98">
        <v>9335</v>
      </c>
      <c r="DF120" s="98">
        <v>9297</v>
      </c>
      <c r="DG120" s="98">
        <v>9185</v>
      </c>
      <c r="DH120" s="98">
        <v>8912</v>
      </c>
      <c r="DI120" s="98">
        <v>8922</v>
      </c>
      <c r="DJ120" s="76">
        <v>12992.363660000001</v>
      </c>
      <c r="DK120" s="76">
        <v>12914.87621</v>
      </c>
      <c r="DL120" s="76">
        <v>8250.9290199999996</v>
      </c>
      <c r="DM120" s="76">
        <v>467.16890000000001</v>
      </c>
      <c r="DN120" s="76">
        <v>-88.412559999999999</v>
      </c>
      <c r="DO120" s="76">
        <v>7309.2582000000002</v>
      </c>
      <c r="DP120" s="76">
        <v>3474.9557199999999</v>
      </c>
      <c r="DQ120" s="76">
        <v>213.71454</v>
      </c>
      <c r="DR120" s="76">
        <v>2050.0185999999999</v>
      </c>
      <c r="DS120" s="76">
        <v>-957.92159000000004</v>
      </c>
      <c r="DT120" s="76">
        <v>321.88443000000001</v>
      </c>
      <c r="DU120" s="76">
        <v>333.13398000000001</v>
      </c>
      <c r="DV120" s="76">
        <v>259.42716000000001</v>
      </c>
      <c r="DW120" s="76">
        <v>300.68606999999997</v>
      </c>
      <c r="DX120" s="76">
        <v>312.65329000000003</v>
      </c>
      <c r="DY120" s="76">
        <v>351.41788000000003</v>
      </c>
      <c r="DZ120" s="76">
        <v>375.94695000000002</v>
      </c>
      <c r="EA120" s="76">
        <v>337.00999000000002</v>
      </c>
      <c r="EB120" s="76">
        <v>455.71692999999999</v>
      </c>
      <c r="EC120" s="76">
        <v>588.87004999999999</v>
      </c>
      <c r="ED120" s="76">
        <v>3514.0260499999999</v>
      </c>
      <c r="EE120" s="76">
        <v>5837.7808299999997</v>
      </c>
      <c r="EF120" s="76">
        <v>2624.8066100000101</v>
      </c>
      <c r="EG120" s="76">
        <v>1784.9002599999999</v>
      </c>
      <c r="EH120" s="76">
        <v>7986.46641</v>
      </c>
      <c r="EI120" s="76">
        <v>47.671399999999302</v>
      </c>
      <c r="EJ120" s="76">
        <v>3765.5436199999999</v>
      </c>
      <c r="EK120" s="76">
        <v>6415.4000599999999</v>
      </c>
      <c r="EL120" s="76">
        <v>1248.58681</v>
      </c>
      <c r="EM120" s="76">
        <v>4597.7925999999998</v>
      </c>
      <c r="EN120" s="98">
        <v>16497.226790000001</v>
      </c>
      <c r="EO120" s="98">
        <v>17500.48173</v>
      </c>
      <c r="EP120" s="98">
        <v>16250.77367</v>
      </c>
      <c r="EQ120" s="98">
        <v>20027.357530000001</v>
      </c>
      <c r="ER120" s="98">
        <v>21591.776320000001</v>
      </c>
      <c r="ES120" s="98">
        <v>18746.28069</v>
      </c>
      <c r="ET120" s="98">
        <v>22408.261299999998</v>
      </c>
      <c r="EU120" s="98">
        <v>28046.33671</v>
      </c>
      <c r="EV120" s="98">
        <v>26470.734619999999</v>
      </c>
      <c r="EW120" s="98">
        <v>27994.86105</v>
      </c>
      <c r="EX120" s="98">
        <v>54493503</v>
      </c>
      <c r="EY120" s="98">
        <v>54832962</v>
      </c>
      <c r="EZ120" s="98">
        <v>51295087</v>
      </c>
      <c r="FA120" s="98">
        <v>49936851</v>
      </c>
      <c r="FB120" s="98">
        <v>57521793</v>
      </c>
      <c r="FC120" s="98">
        <v>46308796</v>
      </c>
      <c r="FD120" s="98">
        <v>48572646</v>
      </c>
      <c r="FE120" s="98">
        <v>47363728</v>
      </c>
      <c r="FF120" s="98">
        <v>44748979</v>
      </c>
      <c r="FG120" s="103">
        <v>45668316</v>
      </c>
      <c r="FH120" s="76">
        <v>48.6312</v>
      </c>
      <c r="FI120" s="76">
        <v>49.123260000000002</v>
      </c>
      <c r="FJ120" s="76">
        <v>122.95996</v>
      </c>
      <c r="FK120" s="76">
        <v>1158.0946300000001</v>
      </c>
      <c r="FL120" s="76">
        <v>206.37</v>
      </c>
      <c r="FM120" s="76">
        <v>132.97450000000001</v>
      </c>
      <c r="FN120" s="76">
        <v>13.234999999999999</v>
      </c>
      <c r="FO120" s="76">
        <v>0</v>
      </c>
      <c r="FP120" s="76">
        <v>0</v>
      </c>
      <c r="FQ120" s="77">
        <v>112.41200000000001</v>
      </c>
    </row>
    <row r="121" spans="1:173" x14ac:dyDescent="0.25">
      <c r="A121" s="96" t="s">
        <v>298</v>
      </c>
      <c r="B121" s="96">
        <v>5914</v>
      </c>
      <c r="C121" s="96"/>
      <c r="D121" s="76">
        <v>67.709959999999995</v>
      </c>
      <c r="E121" s="76">
        <v>93.995549999999994</v>
      </c>
      <c r="F121" s="76">
        <v>70.678340000000006</v>
      </c>
      <c r="G121" s="76">
        <v>49.476889999999997</v>
      </c>
      <c r="H121" s="76">
        <v>52.505549999999999</v>
      </c>
      <c r="I121" s="76">
        <v>50.344650000000001</v>
      </c>
      <c r="J121" s="76">
        <v>41.647829999999999</v>
      </c>
      <c r="K121" s="76">
        <v>25.692170000000001</v>
      </c>
      <c r="L121" s="76">
        <v>73.715909999999994</v>
      </c>
      <c r="M121" s="76">
        <v>74.853520000000003</v>
      </c>
      <c r="N121" s="97">
        <v>1740.69434</v>
      </c>
      <c r="O121" s="97">
        <v>1593.42509</v>
      </c>
      <c r="P121" s="97">
        <v>1625.4046900000001</v>
      </c>
      <c r="Q121" s="97">
        <v>1547.97711</v>
      </c>
      <c r="R121" s="97">
        <v>1436.2382</v>
      </c>
      <c r="S121" s="97">
        <v>1354.3252500000001</v>
      </c>
      <c r="T121" s="97">
        <v>1198.9081900000001</v>
      </c>
      <c r="U121" s="97">
        <v>1333.31681</v>
      </c>
      <c r="V121" s="97">
        <v>1222.0886599999999</v>
      </c>
      <c r="W121" s="97">
        <v>1279.24767</v>
      </c>
      <c r="X121" s="98">
        <v>780</v>
      </c>
      <c r="Y121" s="98">
        <v>830</v>
      </c>
      <c r="Z121" s="98">
        <v>902.85554999999999</v>
      </c>
      <c r="AA121" s="98">
        <v>938.40610000000004</v>
      </c>
      <c r="AB121" s="98">
        <v>996.23244999999997</v>
      </c>
      <c r="AC121" s="98">
        <v>1046.1972499999999</v>
      </c>
      <c r="AD121" s="98">
        <v>1078.0338999999999</v>
      </c>
      <c r="AE121" s="98">
        <v>1118.2682</v>
      </c>
      <c r="AF121" s="98">
        <v>1204.8032499999999</v>
      </c>
      <c r="AG121" s="98">
        <v>1223.85096</v>
      </c>
      <c r="AH121" s="97">
        <v>1658.3039200000001</v>
      </c>
      <c r="AI121" s="97">
        <v>1493.07752</v>
      </c>
      <c r="AJ121" s="97">
        <v>1543.5846899999999</v>
      </c>
      <c r="AK121" s="97">
        <v>1491.7515100000001</v>
      </c>
      <c r="AL121" s="97">
        <v>1380.4110599999999</v>
      </c>
      <c r="AM121" s="97">
        <v>1300.8741500000001</v>
      </c>
      <c r="AN121" s="97">
        <v>1154.35734</v>
      </c>
      <c r="AO121" s="97">
        <v>1306.33231</v>
      </c>
      <c r="AP121" s="97">
        <v>1154.7886599999999</v>
      </c>
      <c r="AQ121" s="97">
        <v>1211.94767</v>
      </c>
      <c r="AR121" s="98">
        <v>317.43909000000002</v>
      </c>
      <c r="AS121" s="98">
        <v>578.68299999999999</v>
      </c>
      <c r="AT121" s="98">
        <v>195.00164000000001</v>
      </c>
      <c r="AU121" s="98">
        <v>249.03094999999999</v>
      </c>
      <c r="AV121" s="98">
        <v>99.06944</v>
      </c>
      <c r="AW121" s="98">
        <v>202.76859999999999</v>
      </c>
      <c r="AX121" s="98">
        <v>116.7025</v>
      </c>
      <c r="AY121" s="98">
        <v>276.82835</v>
      </c>
      <c r="AZ121" s="98">
        <v>91.849699999999999</v>
      </c>
      <c r="BA121" s="98">
        <v>32.034799999999997</v>
      </c>
      <c r="BB121" s="76">
        <v>258.88434000000001</v>
      </c>
      <c r="BC121" s="76">
        <v>509.45699999999999</v>
      </c>
      <c r="BD121" s="76">
        <v>195.00164000000001</v>
      </c>
      <c r="BE121" s="76">
        <v>245.86895000000001</v>
      </c>
      <c r="BF121" s="76">
        <v>42.569540000000003</v>
      </c>
      <c r="BG121" s="76">
        <v>202.76859999999999</v>
      </c>
      <c r="BH121" s="76">
        <v>116.7025</v>
      </c>
      <c r="BI121" s="76">
        <v>276.82835</v>
      </c>
      <c r="BJ121" s="76">
        <v>91.849699999999999</v>
      </c>
      <c r="BK121" s="76">
        <v>32.034799999999997</v>
      </c>
      <c r="BL121" s="76">
        <v>1975.7430099999999</v>
      </c>
      <c r="BM121" s="76">
        <v>2071.7605199999998</v>
      </c>
      <c r="BN121" s="76">
        <v>1738.5863300000001</v>
      </c>
      <c r="BO121" s="76">
        <v>1740.7824599999999</v>
      </c>
      <c r="BP121" s="76">
        <v>1479.4804999999999</v>
      </c>
      <c r="BQ121" s="76">
        <v>1503.64275</v>
      </c>
      <c r="BR121" s="76">
        <v>1271.0598399999999</v>
      </c>
      <c r="BS121" s="76">
        <v>1583.16066</v>
      </c>
      <c r="BT121" s="76">
        <v>1246.6383599999999</v>
      </c>
      <c r="BU121" s="76">
        <v>1243.9824699999999</v>
      </c>
      <c r="BV121" s="98">
        <v>1142.9955500000001</v>
      </c>
      <c r="BW121" s="98">
        <v>1080.1076800000001</v>
      </c>
      <c r="BX121" s="98">
        <v>1132.5066899999999</v>
      </c>
      <c r="BY121" s="98">
        <v>1092.10025</v>
      </c>
      <c r="BZ121" s="98">
        <v>1176.46137</v>
      </c>
      <c r="CA121" s="98">
        <v>1296.0155299999999</v>
      </c>
      <c r="CB121" s="98">
        <v>1214.5687</v>
      </c>
      <c r="CC121" s="98">
        <v>1296.3968</v>
      </c>
      <c r="CD121" s="98">
        <v>1268.7153499999999</v>
      </c>
      <c r="CE121" s="98">
        <v>1349.60286</v>
      </c>
      <c r="CF121" s="76">
        <v>-556.92427999999995</v>
      </c>
      <c r="CG121" s="76">
        <v>-65.166049999999998</v>
      </c>
      <c r="CH121" s="76">
        <v>15.514640000000099</v>
      </c>
      <c r="CI121" s="76">
        <v>12.368320000000001</v>
      </c>
      <c r="CJ121" s="76">
        <v>-1377.9908600000001</v>
      </c>
      <c r="CK121" s="76">
        <v>-397.46487999999999</v>
      </c>
      <c r="CL121" s="76">
        <v>-806.78981999999996</v>
      </c>
      <c r="CM121" s="76">
        <v>38.871450000000102</v>
      </c>
      <c r="CN121" s="76">
        <v>-63.244030000000102</v>
      </c>
      <c r="CO121" s="76">
        <v>-310.87103999999999</v>
      </c>
      <c r="CP121" s="76">
        <v>-2001.91211</v>
      </c>
      <c r="CQ121" s="76">
        <v>-1621.4817499999999</v>
      </c>
      <c r="CR121" s="76">
        <v>-1942.5695800000001</v>
      </c>
      <c r="CS121" s="76">
        <v>-2085.71531</v>
      </c>
      <c r="CT121" s="76">
        <v>-2283.0626299999999</v>
      </c>
      <c r="CU121" s="76">
        <v>-948.34927000000005</v>
      </c>
      <c r="CV121" s="76">
        <v>-718.36523999999997</v>
      </c>
      <c r="CW121" s="76">
        <v>6.5072299999999998</v>
      </c>
      <c r="CX121" s="76">
        <v>-245.67302000000001</v>
      </c>
      <c r="CY121" s="76">
        <v>-237.93127999999999</v>
      </c>
      <c r="CZ121" s="98">
        <v>372</v>
      </c>
      <c r="DA121" s="98">
        <v>381</v>
      </c>
      <c r="DB121" s="98">
        <v>388</v>
      </c>
      <c r="DC121" s="98">
        <v>357</v>
      </c>
      <c r="DD121" s="98">
        <v>360</v>
      </c>
      <c r="DE121" s="98">
        <v>361</v>
      </c>
      <c r="DF121" s="98">
        <v>350</v>
      </c>
      <c r="DG121" s="98">
        <v>345</v>
      </c>
      <c r="DH121" s="98">
        <v>344</v>
      </c>
      <c r="DI121" s="98">
        <v>331</v>
      </c>
      <c r="DJ121" s="76">
        <v>-380.43036000000001</v>
      </c>
      <c r="DK121" s="76">
        <v>343.94337999999999</v>
      </c>
      <c r="DL121" s="76">
        <v>128.69628</v>
      </c>
      <c r="DM121" s="76">
        <v>202.01167000000001</v>
      </c>
      <c r="DN121" s="76">
        <v>-1391.24846</v>
      </c>
      <c r="DO121" s="76">
        <v>-248.14738</v>
      </c>
      <c r="DP121" s="76">
        <v>-734.63816999999995</v>
      </c>
      <c r="DQ121" s="76">
        <v>288.71530000000001</v>
      </c>
      <c r="DR121" s="76">
        <v>-38.694330000000001</v>
      </c>
      <c r="DS121" s="76">
        <v>-346.13623999999999</v>
      </c>
      <c r="DT121" s="76">
        <v>-14.68004</v>
      </c>
      <c r="DU121" s="76">
        <v>-6.3524500000000002</v>
      </c>
      <c r="DV121" s="76">
        <v>-11.14166</v>
      </c>
      <c r="DW121" s="76">
        <v>-6.7491099999999999</v>
      </c>
      <c r="DX121" s="76">
        <v>-3.32145</v>
      </c>
      <c r="DY121" s="76">
        <v>-3.1063499999999999</v>
      </c>
      <c r="DZ121" s="76">
        <v>-2.9031699999999998</v>
      </c>
      <c r="EA121" s="76">
        <v>-1.2928299999999999</v>
      </c>
      <c r="EB121" s="76">
        <v>6.4159100000000002</v>
      </c>
      <c r="EC121" s="76">
        <v>7.5535199999999998</v>
      </c>
      <c r="ED121" s="76">
        <v>639.31470000000002</v>
      </c>
      <c r="EE121" s="76">
        <v>165.51362</v>
      </c>
      <c r="EF121" s="76">
        <v>66.305360000000107</v>
      </c>
      <c r="EG121" s="76">
        <v>43.857279999999903</v>
      </c>
      <c r="EH121" s="76">
        <v>1433.818</v>
      </c>
      <c r="EI121" s="76">
        <v>450.91597999999999</v>
      </c>
      <c r="EJ121" s="76">
        <v>851.34067000000005</v>
      </c>
      <c r="EK121" s="76">
        <v>-11.8869500000001</v>
      </c>
      <c r="EL121" s="76">
        <v>130.54402999999999</v>
      </c>
      <c r="EM121" s="76">
        <v>378.17104</v>
      </c>
      <c r="EN121" s="98">
        <v>3144.9076599999999</v>
      </c>
      <c r="EO121" s="98">
        <v>2701.58943</v>
      </c>
      <c r="EP121" s="98">
        <v>3075.07627</v>
      </c>
      <c r="EQ121" s="98">
        <v>3177.81556</v>
      </c>
      <c r="ER121" s="98">
        <v>3459.5239999999999</v>
      </c>
      <c r="ES121" s="98">
        <v>2244.3647999999998</v>
      </c>
      <c r="ET121" s="98">
        <v>1932.9339399999999</v>
      </c>
      <c r="EU121" s="98">
        <v>1289.88957</v>
      </c>
      <c r="EV121" s="98">
        <v>1514.3883699999999</v>
      </c>
      <c r="EW121" s="98">
        <v>1587.53414</v>
      </c>
      <c r="EX121" s="98">
        <v>2297619</v>
      </c>
      <c r="EY121" s="98">
        <v>1658591</v>
      </c>
      <c r="EZ121" s="98">
        <v>1609890</v>
      </c>
      <c r="FA121" s="98">
        <v>1535609</v>
      </c>
      <c r="FB121" s="98">
        <v>2814229</v>
      </c>
      <c r="FC121" s="98">
        <v>1751790</v>
      </c>
      <c r="FD121" s="98">
        <v>2005698</v>
      </c>
      <c r="FE121" s="98">
        <v>1294445</v>
      </c>
      <c r="FF121" s="98">
        <v>1285333</v>
      </c>
      <c r="FG121" s="103">
        <v>1590119</v>
      </c>
      <c r="FH121" s="76">
        <v>58.554749999999999</v>
      </c>
      <c r="FI121" s="76">
        <v>69.225999999999999</v>
      </c>
      <c r="FJ121" s="76">
        <v>0</v>
      </c>
      <c r="FK121" s="76">
        <v>3.1619999999999999</v>
      </c>
      <c r="FL121" s="76">
        <v>56.499899999999997</v>
      </c>
      <c r="FM121" s="76">
        <v>0</v>
      </c>
      <c r="FN121" s="76">
        <v>0</v>
      </c>
      <c r="FO121" s="76">
        <v>0</v>
      </c>
      <c r="FP121" s="76">
        <v>0</v>
      </c>
      <c r="FQ121" s="77">
        <v>0</v>
      </c>
    </row>
    <row r="122" spans="1:173" x14ac:dyDescent="0.25">
      <c r="A122" s="96" t="s">
        <v>297</v>
      </c>
      <c r="B122" s="96">
        <v>5856</v>
      </c>
      <c r="C122" s="96"/>
      <c r="D122" s="76">
        <v>184.9787</v>
      </c>
      <c r="E122" s="76">
        <v>156.80208999999999</v>
      </c>
      <c r="F122" s="76">
        <v>174.48235</v>
      </c>
      <c r="G122" s="76">
        <v>143.89055999999999</v>
      </c>
      <c r="H122" s="76">
        <v>108.67919999999999</v>
      </c>
      <c r="I122" s="76">
        <v>102.31874999999999</v>
      </c>
      <c r="J122" s="76">
        <v>170.57085000000001</v>
      </c>
      <c r="K122" s="76">
        <v>175.55593999999999</v>
      </c>
      <c r="L122" s="76">
        <v>265.11455000000001</v>
      </c>
      <c r="M122" s="76">
        <v>182.15806000000001</v>
      </c>
      <c r="N122" s="97">
        <v>3841.4753500000002</v>
      </c>
      <c r="O122" s="97">
        <v>4140.71587</v>
      </c>
      <c r="P122" s="97">
        <v>3662.6757699999998</v>
      </c>
      <c r="Q122" s="97">
        <v>3736.66581</v>
      </c>
      <c r="R122" s="97">
        <v>3691.3998000000001</v>
      </c>
      <c r="S122" s="97">
        <v>3635.2531899999999</v>
      </c>
      <c r="T122" s="97">
        <v>3333.0526399999999</v>
      </c>
      <c r="U122" s="97">
        <v>3324.7464300000001</v>
      </c>
      <c r="V122" s="97">
        <v>3360.8409299999998</v>
      </c>
      <c r="W122" s="97">
        <v>3470.5644400000001</v>
      </c>
      <c r="X122" s="98">
        <v>4089.79313</v>
      </c>
      <c r="Y122" s="98">
        <v>3852.74028</v>
      </c>
      <c r="Z122" s="98">
        <v>3951.32195</v>
      </c>
      <c r="AA122" s="98">
        <v>4068.0744500000001</v>
      </c>
      <c r="AB122" s="98">
        <v>3174.4214999999999</v>
      </c>
      <c r="AC122" s="98">
        <v>2829.2119499999999</v>
      </c>
      <c r="AD122" s="98">
        <v>2983.8716899999999</v>
      </c>
      <c r="AE122" s="98">
        <v>3117.67328</v>
      </c>
      <c r="AF122" s="98">
        <v>3261.1284300000002</v>
      </c>
      <c r="AG122" s="98">
        <v>3810.4443999999999</v>
      </c>
      <c r="AH122" s="97">
        <v>3639.5753500000001</v>
      </c>
      <c r="AI122" s="97">
        <v>3951.0158700000002</v>
      </c>
      <c r="AJ122" s="97">
        <v>3477.20577</v>
      </c>
      <c r="AK122" s="97">
        <v>3576.13681</v>
      </c>
      <c r="AL122" s="97">
        <v>3565.6498000000001</v>
      </c>
      <c r="AM122" s="97">
        <v>3518.7031900000002</v>
      </c>
      <c r="AN122" s="97">
        <v>3205.0026400000002</v>
      </c>
      <c r="AO122" s="97">
        <v>3196.69643</v>
      </c>
      <c r="AP122" s="97">
        <v>3187.8971299999998</v>
      </c>
      <c r="AQ122" s="97">
        <v>3365.9644400000002</v>
      </c>
      <c r="AR122" s="98">
        <v>913.64855</v>
      </c>
      <c r="AS122" s="98">
        <v>765.37657000000002</v>
      </c>
      <c r="AT122" s="98">
        <v>741.20018000000005</v>
      </c>
      <c r="AU122" s="98">
        <v>715.76720999999998</v>
      </c>
      <c r="AV122" s="98">
        <v>830.66738999999995</v>
      </c>
      <c r="AW122" s="98">
        <v>453.39935000000003</v>
      </c>
      <c r="AX122" s="98">
        <v>125.59533</v>
      </c>
      <c r="AY122" s="98">
        <v>57.37621</v>
      </c>
      <c r="AZ122" s="98">
        <v>5.3490000000000002</v>
      </c>
      <c r="BA122" s="98">
        <v>1079.1636000000001</v>
      </c>
      <c r="BB122" s="76">
        <v>876.40155000000004</v>
      </c>
      <c r="BC122" s="76">
        <v>640.27428999999995</v>
      </c>
      <c r="BD122" s="76">
        <v>317.39578999999998</v>
      </c>
      <c r="BE122" s="76">
        <v>715.76720999999998</v>
      </c>
      <c r="BF122" s="76">
        <v>699.42958999999996</v>
      </c>
      <c r="BG122" s="76">
        <v>435.39935000000003</v>
      </c>
      <c r="BH122" s="76">
        <v>125.59533</v>
      </c>
      <c r="BI122" s="76">
        <v>-118.24979</v>
      </c>
      <c r="BJ122" s="76">
        <v>-192.52600000000001</v>
      </c>
      <c r="BK122" s="76">
        <v>1025.9156</v>
      </c>
      <c r="BL122" s="76">
        <v>4553.2239</v>
      </c>
      <c r="BM122" s="76">
        <v>4716.3924399999996</v>
      </c>
      <c r="BN122" s="76">
        <v>4218.4059500000003</v>
      </c>
      <c r="BO122" s="76">
        <v>4291.9040199999999</v>
      </c>
      <c r="BP122" s="76">
        <v>4396.3171899999998</v>
      </c>
      <c r="BQ122" s="76">
        <v>3972.1025399999999</v>
      </c>
      <c r="BR122" s="76">
        <v>3330.5979699999998</v>
      </c>
      <c r="BS122" s="76">
        <v>3254.0726399999999</v>
      </c>
      <c r="BT122" s="76">
        <v>3193.24613</v>
      </c>
      <c r="BU122" s="76">
        <v>4445.1280399999996</v>
      </c>
      <c r="BV122" s="98">
        <v>4581.2426800000003</v>
      </c>
      <c r="BW122" s="98">
        <v>4326.5816199999999</v>
      </c>
      <c r="BX122" s="98">
        <v>4133.3906900000002</v>
      </c>
      <c r="BY122" s="98">
        <v>4332.9842699999999</v>
      </c>
      <c r="BZ122" s="98">
        <v>3688.5075000000002</v>
      </c>
      <c r="CA122" s="98">
        <v>3498.7899499999999</v>
      </c>
      <c r="CB122" s="98">
        <v>3340.1868899999999</v>
      </c>
      <c r="CC122" s="98">
        <v>3550.35358</v>
      </c>
      <c r="CD122" s="98">
        <v>3920.9466299999999</v>
      </c>
      <c r="CE122" s="98">
        <v>3969.1024000000002</v>
      </c>
      <c r="CF122" s="76">
        <v>-18.329170000000001</v>
      </c>
      <c r="CG122" s="76">
        <v>-462.35070999999999</v>
      </c>
      <c r="CH122" s="76">
        <v>-228.17183</v>
      </c>
      <c r="CI122" s="76">
        <v>-71.285150000000201</v>
      </c>
      <c r="CJ122" s="76">
        <v>-347.45341000000002</v>
      </c>
      <c r="CK122" s="76">
        <v>-212.95817</v>
      </c>
      <c r="CL122" s="76">
        <v>-3.39667000000009</v>
      </c>
      <c r="CM122" s="76">
        <v>101.76877</v>
      </c>
      <c r="CN122" s="76">
        <v>-403.69432999999998</v>
      </c>
      <c r="CO122" s="76">
        <v>499.50882000000001</v>
      </c>
      <c r="CP122" s="76">
        <v>1460.28343</v>
      </c>
      <c r="CQ122" s="76">
        <v>804.11104999999998</v>
      </c>
      <c r="CR122" s="76">
        <v>815.88747000000001</v>
      </c>
      <c r="CS122" s="76">
        <v>912.13351</v>
      </c>
      <c r="CT122" s="76">
        <v>428.18045000000001</v>
      </c>
      <c r="CU122" s="76">
        <v>201.95427000000001</v>
      </c>
      <c r="CV122" s="76">
        <v>96.063090000000003</v>
      </c>
      <c r="CW122" s="76">
        <v>101.91443</v>
      </c>
      <c r="CX122" s="76">
        <v>246.44544999999999</v>
      </c>
      <c r="CY122" s="76">
        <v>1015.6095800000001</v>
      </c>
      <c r="CZ122" s="98">
        <v>749</v>
      </c>
      <c r="DA122" s="98">
        <v>753</v>
      </c>
      <c r="DB122" s="98">
        <v>740</v>
      </c>
      <c r="DC122" s="98">
        <v>722</v>
      </c>
      <c r="DD122" s="98">
        <v>726</v>
      </c>
      <c r="DE122" s="98">
        <v>696</v>
      </c>
      <c r="DF122" s="98">
        <v>695</v>
      </c>
      <c r="DG122" s="98">
        <v>700</v>
      </c>
      <c r="DH122" s="98">
        <v>698</v>
      </c>
      <c r="DI122" s="98">
        <v>676</v>
      </c>
      <c r="DJ122" s="76">
        <v>656.17237999999998</v>
      </c>
      <c r="DK122" s="76">
        <v>-11.77642</v>
      </c>
      <c r="DL122" s="76">
        <v>-96.246039999999994</v>
      </c>
      <c r="DM122" s="76">
        <v>483.95305999999999</v>
      </c>
      <c r="DN122" s="76">
        <v>226.22618</v>
      </c>
      <c r="DO122" s="76">
        <v>105.89118000000001</v>
      </c>
      <c r="DP122" s="76">
        <v>-5.8513400000000004</v>
      </c>
      <c r="DQ122" s="76">
        <v>-144.53102000000001</v>
      </c>
      <c r="DR122" s="76">
        <v>-769.16413</v>
      </c>
      <c r="DS122" s="76">
        <v>1420.8244199999999</v>
      </c>
      <c r="DT122" s="76">
        <v>-16.921299999999999</v>
      </c>
      <c r="DU122" s="76">
        <v>-32.897910000000003</v>
      </c>
      <c r="DV122" s="76">
        <v>-10.98765</v>
      </c>
      <c r="DW122" s="76">
        <v>-16.638439999999999</v>
      </c>
      <c r="DX122" s="76">
        <v>-17.070799999999998</v>
      </c>
      <c r="DY122" s="76">
        <v>-14.231249999999999</v>
      </c>
      <c r="DZ122" s="76">
        <v>42.520850000000003</v>
      </c>
      <c r="EA122" s="76">
        <v>47.505940000000002</v>
      </c>
      <c r="EB122" s="76">
        <v>92.170550000000006</v>
      </c>
      <c r="EC122" s="76">
        <v>77.558059999999998</v>
      </c>
      <c r="ED122" s="76">
        <v>220.22917000000001</v>
      </c>
      <c r="EE122" s="76">
        <v>652.05070999999998</v>
      </c>
      <c r="EF122" s="76">
        <v>413.64183000000003</v>
      </c>
      <c r="EG122" s="76">
        <v>231.81415000000001</v>
      </c>
      <c r="EH122" s="76">
        <v>473.20341000000002</v>
      </c>
      <c r="EI122" s="76">
        <v>329.50817000000001</v>
      </c>
      <c r="EJ122" s="76">
        <v>131.44667000000001</v>
      </c>
      <c r="EK122" s="76">
        <v>26.2812300000001</v>
      </c>
      <c r="EL122" s="76">
        <v>576.63813000000005</v>
      </c>
      <c r="EM122" s="76">
        <v>-394.90881999999999</v>
      </c>
      <c r="EN122" s="98">
        <v>3120.9592499999999</v>
      </c>
      <c r="EO122" s="98">
        <v>3522.47057</v>
      </c>
      <c r="EP122" s="98">
        <v>3317.5032200000001</v>
      </c>
      <c r="EQ122" s="98">
        <v>3420.8507599999998</v>
      </c>
      <c r="ER122" s="98">
        <v>3260.3270499999999</v>
      </c>
      <c r="ES122" s="98">
        <v>3296.8356800000001</v>
      </c>
      <c r="ET122" s="98">
        <v>3244.1237999999998</v>
      </c>
      <c r="EU122" s="98">
        <v>3448.4391500000002</v>
      </c>
      <c r="EV122" s="98">
        <v>3674.5011800000002</v>
      </c>
      <c r="EW122" s="98">
        <v>2953.4928199999999</v>
      </c>
      <c r="EX122" s="98">
        <v>3859805</v>
      </c>
      <c r="EY122" s="98">
        <v>4603067</v>
      </c>
      <c r="EZ122" s="98">
        <v>3890848</v>
      </c>
      <c r="FA122" s="98">
        <v>3807951</v>
      </c>
      <c r="FB122" s="98">
        <v>4038853</v>
      </c>
      <c r="FC122" s="98">
        <v>3848211</v>
      </c>
      <c r="FD122" s="98">
        <v>3336449</v>
      </c>
      <c r="FE122" s="98">
        <v>3222978</v>
      </c>
      <c r="FF122" s="98">
        <v>3764535</v>
      </c>
      <c r="FG122" s="103">
        <v>2971056</v>
      </c>
      <c r="FH122" s="76">
        <v>37.247</v>
      </c>
      <c r="FI122" s="76">
        <v>125.10227999999999</v>
      </c>
      <c r="FJ122" s="76">
        <v>423.80439000000001</v>
      </c>
      <c r="FK122" s="76">
        <v>0</v>
      </c>
      <c r="FL122" s="76">
        <v>131.23779999999999</v>
      </c>
      <c r="FM122" s="76">
        <v>18</v>
      </c>
      <c r="FN122" s="76">
        <v>0</v>
      </c>
      <c r="FO122" s="76">
        <v>175.626</v>
      </c>
      <c r="FP122" s="76">
        <v>197.875</v>
      </c>
      <c r="FQ122" s="77">
        <v>53.247999999999998</v>
      </c>
    </row>
    <row r="123" spans="1:173" ht="25.5" x14ac:dyDescent="0.25">
      <c r="A123" s="96" t="s">
        <v>296</v>
      </c>
      <c r="B123" s="96">
        <v>5520</v>
      </c>
      <c r="C123" s="96"/>
      <c r="D123" s="76">
        <v>688.24788999999998</v>
      </c>
      <c r="E123" s="76">
        <v>469.44976000000003</v>
      </c>
      <c r="F123" s="76">
        <v>283.67644999999999</v>
      </c>
      <c r="G123" s="76">
        <v>265.29133999999999</v>
      </c>
      <c r="H123" s="76">
        <v>280.59848</v>
      </c>
      <c r="I123" s="76">
        <v>271.13574999999997</v>
      </c>
      <c r="J123" s="76">
        <v>241.48743999999999</v>
      </c>
      <c r="K123" s="76">
        <v>254.10673</v>
      </c>
      <c r="L123" s="76">
        <v>264.27271000000002</v>
      </c>
      <c r="M123" s="76">
        <v>230.41422</v>
      </c>
      <c r="N123" s="97">
        <v>4718.2788</v>
      </c>
      <c r="O123" s="97">
        <v>4371.5763800000004</v>
      </c>
      <c r="P123" s="97">
        <v>4171.0998900000004</v>
      </c>
      <c r="Q123" s="97">
        <v>3984.8224700000001</v>
      </c>
      <c r="R123" s="97">
        <v>3809.7596699999999</v>
      </c>
      <c r="S123" s="97">
        <v>4024.3692799999999</v>
      </c>
      <c r="T123" s="97">
        <v>3447.2484599999998</v>
      </c>
      <c r="U123" s="97">
        <v>3399.1860000000001</v>
      </c>
      <c r="V123" s="97">
        <v>3464.3349699999999</v>
      </c>
      <c r="W123" s="97">
        <v>3154.1710899999998</v>
      </c>
      <c r="X123" s="98">
        <v>7922.7332500000002</v>
      </c>
      <c r="Y123" s="98">
        <v>6982.7665999999999</v>
      </c>
      <c r="Z123" s="98">
        <v>6064.9299499999997</v>
      </c>
      <c r="AA123" s="98">
        <v>5562.3001400000003</v>
      </c>
      <c r="AB123" s="98">
        <v>5193.3397100000002</v>
      </c>
      <c r="AC123" s="98">
        <v>5088.0538999999999</v>
      </c>
      <c r="AD123" s="98">
        <v>4876.5</v>
      </c>
      <c r="AE123" s="98">
        <v>4490.33</v>
      </c>
      <c r="AF123" s="98">
        <v>4668.16</v>
      </c>
      <c r="AG123" s="98">
        <v>4886.49</v>
      </c>
      <c r="AH123" s="97">
        <v>4051.0374499999998</v>
      </c>
      <c r="AI123" s="97">
        <v>3901.6744800000001</v>
      </c>
      <c r="AJ123" s="97">
        <v>3904.9657400000001</v>
      </c>
      <c r="AK123" s="97">
        <v>3746.47912</v>
      </c>
      <c r="AL123" s="97">
        <v>3566.8223200000002</v>
      </c>
      <c r="AM123" s="97">
        <v>3798.4820800000002</v>
      </c>
      <c r="AN123" s="97">
        <v>3245.1984600000001</v>
      </c>
      <c r="AO123" s="97">
        <v>3196.636</v>
      </c>
      <c r="AP123" s="97">
        <v>3261.7849700000002</v>
      </c>
      <c r="AQ123" s="97">
        <v>2996.0710899999999</v>
      </c>
      <c r="AR123" s="98">
        <v>4533.9848199999997</v>
      </c>
      <c r="AS123" s="98">
        <v>3304.0913399999999</v>
      </c>
      <c r="AT123" s="98">
        <v>944.32726000000002</v>
      </c>
      <c r="AU123" s="98">
        <v>134.45348999999999</v>
      </c>
      <c r="AV123" s="98">
        <v>90.217100000000002</v>
      </c>
      <c r="AW123" s="98">
        <v>552.79818</v>
      </c>
      <c r="AX123" s="98">
        <v>775.21901000000003</v>
      </c>
      <c r="AY123" s="98">
        <v>330.95209999999997</v>
      </c>
      <c r="AZ123" s="98">
        <v>51.5</v>
      </c>
      <c r="BA123" s="98">
        <v>724.60630000000003</v>
      </c>
      <c r="BB123" s="76">
        <v>1916.5645999999999</v>
      </c>
      <c r="BC123" s="76">
        <v>1410.67509</v>
      </c>
      <c r="BD123" s="76">
        <v>817.92250999999999</v>
      </c>
      <c r="BE123" s="76">
        <v>134.45348999999999</v>
      </c>
      <c r="BF123" s="76">
        <v>90.217100000000002</v>
      </c>
      <c r="BG123" s="76">
        <v>357.16098</v>
      </c>
      <c r="BH123" s="76">
        <v>775.21901000000003</v>
      </c>
      <c r="BI123" s="76">
        <v>330.95209999999997</v>
      </c>
      <c r="BJ123" s="76">
        <v>51.5</v>
      </c>
      <c r="BK123" s="76">
        <v>686.36630000000002</v>
      </c>
      <c r="BL123" s="76">
        <v>8585.0222699999995</v>
      </c>
      <c r="BM123" s="76">
        <v>7205.7658199999996</v>
      </c>
      <c r="BN123" s="76">
        <v>4849.2929999999997</v>
      </c>
      <c r="BO123" s="76">
        <v>3880.9326099999998</v>
      </c>
      <c r="BP123" s="76">
        <v>3657.0394200000001</v>
      </c>
      <c r="BQ123" s="76">
        <v>4351.2802600000005</v>
      </c>
      <c r="BR123" s="76">
        <v>4020.4174699999999</v>
      </c>
      <c r="BS123" s="76">
        <v>3527.5880999999999</v>
      </c>
      <c r="BT123" s="76">
        <v>3313.2849700000002</v>
      </c>
      <c r="BU123" s="76">
        <v>3720.6773899999998</v>
      </c>
      <c r="BV123" s="98">
        <v>9204.7248400000008</v>
      </c>
      <c r="BW123" s="98">
        <v>7137.9833099999996</v>
      </c>
      <c r="BX123" s="98">
        <v>6309.2778699999999</v>
      </c>
      <c r="BY123" s="98">
        <v>5949.0673100000004</v>
      </c>
      <c r="BZ123" s="98">
        <v>5694.7513300000001</v>
      </c>
      <c r="CA123" s="98">
        <v>5883.1371200000003</v>
      </c>
      <c r="CB123" s="98">
        <v>5138.3370800000002</v>
      </c>
      <c r="CC123" s="98">
        <v>4696.9928499999996</v>
      </c>
      <c r="CD123" s="98">
        <v>5073.2320799999998</v>
      </c>
      <c r="CE123" s="98">
        <v>5214.5802999999996</v>
      </c>
      <c r="CF123" s="76">
        <v>-175.52536000000001</v>
      </c>
      <c r="CG123" s="76">
        <v>-229.72765000000001</v>
      </c>
      <c r="CH123" s="76">
        <v>18.2971500000003</v>
      </c>
      <c r="CI123" s="76">
        <v>53.664760000000101</v>
      </c>
      <c r="CJ123" s="76">
        <v>-329.78480999999999</v>
      </c>
      <c r="CK123" s="76">
        <v>-82.3817099999997</v>
      </c>
      <c r="CL123" s="76">
        <v>4.8953699999997298</v>
      </c>
      <c r="CM123" s="76">
        <v>-205.77094</v>
      </c>
      <c r="CN123" s="76">
        <v>-124.57859999999999</v>
      </c>
      <c r="CO123" s="76">
        <v>-262.69265999999999</v>
      </c>
      <c r="CP123" s="76">
        <v>3213.9449100000002</v>
      </c>
      <c r="CQ123" s="76">
        <v>2148.2272699999999</v>
      </c>
      <c r="CR123" s="76">
        <v>1352.44136</v>
      </c>
      <c r="CS123" s="76">
        <v>779.17325000000005</v>
      </c>
      <c r="CT123" s="76">
        <v>827.52194999999995</v>
      </c>
      <c r="CU123" s="76">
        <v>1310.02701</v>
      </c>
      <c r="CV123" s="76">
        <v>1261.1349399999999</v>
      </c>
      <c r="CW123" s="76">
        <v>683.07056</v>
      </c>
      <c r="CX123" s="76">
        <v>760.43939999999998</v>
      </c>
      <c r="CY123" s="76">
        <v>1036.068</v>
      </c>
      <c r="CZ123" s="98">
        <v>1081</v>
      </c>
      <c r="DA123" s="98">
        <v>1059</v>
      </c>
      <c r="DB123" s="98">
        <v>1036</v>
      </c>
      <c r="DC123" s="98">
        <v>1030</v>
      </c>
      <c r="DD123" s="98">
        <v>1024</v>
      </c>
      <c r="DE123" s="98">
        <v>981</v>
      </c>
      <c r="DF123" s="98">
        <v>943</v>
      </c>
      <c r="DG123" s="98">
        <v>945</v>
      </c>
      <c r="DH123" s="98">
        <v>908</v>
      </c>
      <c r="DI123" s="98">
        <v>894</v>
      </c>
      <c r="DJ123" s="76">
        <v>1073.7978900000001</v>
      </c>
      <c r="DK123" s="76">
        <v>711.04553999999996</v>
      </c>
      <c r="DL123" s="76">
        <v>570.08551</v>
      </c>
      <c r="DM123" s="76">
        <v>-50.225099999999998</v>
      </c>
      <c r="DN123" s="76">
        <v>-482.50506000000001</v>
      </c>
      <c r="DO123" s="76">
        <v>48.892069999999997</v>
      </c>
      <c r="DP123" s="76">
        <v>578.06438000000003</v>
      </c>
      <c r="DQ123" s="76">
        <v>-77.368840000000006</v>
      </c>
      <c r="DR123" s="76">
        <v>-275.62860000000001</v>
      </c>
      <c r="DS123" s="76">
        <v>265.57364000000001</v>
      </c>
      <c r="DT123" s="76">
        <v>21.006889999999999</v>
      </c>
      <c r="DU123" s="76">
        <v>-0.45223999999999998</v>
      </c>
      <c r="DV123" s="76">
        <v>17.542449999999999</v>
      </c>
      <c r="DW123" s="76">
        <v>26.948340000000002</v>
      </c>
      <c r="DX123" s="76">
        <v>37.661479999999997</v>
      </c>
      <c r="DY123" s="76">
        <v>45.248750000000001</v>
      </c>
      <c r="DZ123" s="76">
        <v>39.437440000000002</v>
      </c>
      <c r="EA123" s="76">
        <v>51.556730000000002</v>
      </c>
      <c r="EB123" s="76">
        <v>61.722709999999999</v>
      </c>
      <c r="EC123" s="76">
        <v>72.314220000000006</v>
      </c>
      <c r="ED123" s="76">
        <v>842.76670999999999</v>
      </c>
      <c r="EE123" s="76">
        <v>699.62954999999999</v>
      </c>
      <c r="EF123" s="76">
        <v>247.83699999999999</v>
      </c>
      <c r="EG123" s="76">
        <v>184.67859000000001</v>
      </c>
      <c r="EH123" s="76">
        <v>572.72215999999901</v>
      </c>
      <c r="EI123" s="76">
        <v>308.26890999999898</v>
      </c>
      <c r="EJ123" s="76">
        <v>197.15463</v>
      </c>
      <c r="EK123" s="76">
        <v>408.32094000000001</v>
      </c>
      <c r="EL123" s="76">
        <v>327.12860000000001</v>
      </c>
      <c r="EM123" s="76">
        <v>420.79266000000001</v>
      </c>
      <c r="EN123" s="98">
        <v>5990.7799299999997</v>
      </c>
      <c r="EO123" s="98">
        <v>4989.7560400000002</v>
      </c>
      <c r="EP123" s="98">
        <v>4956.8365100000001</v>
      </c>
      <c r="EQ123" s="98">
        <v>5169.8940599999996</v>
      </c>
      <c r="ER123" s="98">
        <v>4867.2293799999998</v>
      </c>
      <c r="ES123" s="98">
        <v>4573.1101099999996</v>
      </c>
      <c r="ET123" s="98">
        <v>3877.2021399999999</v>
      </c>
      <c r="EU123" s="98">
        <v>4013.92229</v>
      </c>
      <c r="EV123" s="98">
        <v>4312.7926799999996</v>
      </c>
      <c r="EW123" s="98">
        <v>4178.5123000000003</v>
      </c>
      <c r="EX123" s="98">
        <v>4893804</v>
      </c>
      <c r="EY123" s="98">
        <v>4601304</v>
      </c>
      <c r="EZ123" s="98">
        <v>4152803</v>
      </c>
      <c r="FA123" s="98">
        <v>3931158</v>
      </c>
      <c r="FB123" s="98">
        <v>4139544</v>
      </c>
      <c r="FC123" s="98">
        <v>4106751</v>
      </c>
      <c r="FD123" s="98">
        <v>3442353</v>
      </c>
      <c r="FE123" s="98">
        <v>3604957</v>
      </c>
      <c r="FF123" s="98">
        <v>3588914</v>
      </c>
      <c r="FG123" s="103">
        <v>3416864</v>
      </c>
      <c r="FH123" s="76">
        <v>2617.42022</v>
      </c>
      <c r="FI123" s="76">
        <v>1893.41625</v>
      </c>
      <c r="FJ123" s="76">
        <v>126.40475000000001</v>
      </c>
      <c r="FK123" s="76">
        <v>0</v>
      </c>
      <c r="FL123" s="76">
        <v>0</v>
      </c>
      <c r="FM123" s="76">
        <v>195.63720000000001</v>
      </c>
      <c r="FN123" s="76">
        <v>0</v>
      </c>
      <c r="FO123" s="76">
        <v>0</v>
      </c>
      <c r="FP123" s="76">
        <v>0</v>
      </c>
      <c r="FQ123" s="77">
        <v>38.24</v>
      </c>
    </row>
    <row r="124" spans="1:173" x14ac:dyDescent="0.25">
      <c r="A124" s="96" t="s">
        <v>295</v>
      </c>
      <c r="B124" s="96">
        <v>5521</v>
      </c>
      <c r="C124" s="96"/>
      <c r="D124" s="76">
        <v>435.56605999999999</v>
      </c>
      <c r="E124" s="76">
        <v>495.35955000000001</v>
      </c>
      <c r="F124" s="76">
        <v>425.83987000000002</v>
      </c>
      <c r="G124" s="76">
        <v>396.31905</v>
      </c>
      <c r="H124" s="76">
        <v>287.08731999999998</v>
      </c>
      <c r="I124" s="76">
        <v>399.70938000000001</v>
      </c>
      <c r="J124" s="76">
        <v>328.42484999999999</v>
      </c>
      <c r="K124" s="76">
        <v>369.40046000000001</v>
      </c>
      <c r="L124" s="76">
        <v>426.29698999999999</v>
      </c>
      <c r="M124" s="76">
        <v>625.17696999999998</v>
      </c>
      <c r="N124" s="97">
        <v>5502.7999300000001</v>
      </c>
      <c r="O124" s="97">
        <v>5348.4081100000003</v>
      </c>
      <c r="P124" s="97">
        <v>5684.4264300000004</v>
      </c>
      <c r="Q124" s="97">
        <v>5795.4329699999998</v>
      </c>
      <c r="R124" s="97">
        <v>5168.1071199999997</v>
      </c>
      <c r="S124" s="97">
        <v>4862.2953399999997</v>
      </c>
      <c r="T124" s="97">
        <v>4923.4167500000003</v>
      </c>
      <c r="U124" s="97">
        <v>4527.3502699999999</v>
      </c>
      <c r="V124" s="97">
        <v>4297.3820800000003</v>
      </c>
      <c r="W124" s="97">
        <v>4475.25731</v>
      </c>
      <c r="X124" s="98">
        <v>8442.5</v>
      </c>
      <c r="Y124" s="98">
        <v>8797.5</v>
      </c>
      <c r="Z124" s="98">
        <v>9252.5</v>
      </c>
      <c r="AA124" s="98">
        <v>9707.5</v>
      </c>
      <c r="AB124" s="98">
        <v>8777.5</v>
      </c>
      <c r="AC124" s="98">
        <v>9737.5</v>
      </c>
      <c r="AD124" s="98">
        <v>10172.5</v>
      </c>
      <c r="AE124" s="98">
        <v>3687.5</v>
      </c>
      <c r="AF124" s="98">
        <v>4950</v>
      </c>
      <c r="AG124" s="98">
        <v>5175</v>
      </c>
      <c r="AH124" s="97">
        <v>5079.3149299999995</v>
      </c>
      <c r="AI124" s="97">
        <v>4861.7791100000004</v>
      </c>
      <c r="AJ124" s="97">
        <v>5271.24143</v>
      </c>
      <c r="AK124" s="97">
        <v>5405.2649700000002</v>
      </c>
      <c r="AL124" s="97">
        <v>4904.7751200000002</v>
      </c>
      <c r="AM124" s="97">
        <v>4520.9953400000004</v>
      </c>
      <c r="AN124" s="97">
        <v>4649.3367500000004</v>
      </c>
      <c r="AO124" s="97">
        <v>4219.7332200000001</v>
      </c>
      <c r="AP124" s="97">
        <v>3962.52513</v>
      </c>
      <c r="AQ124" s="97">
        <v>3957.7993099999999</v>
      </c>
      <c r="AR124" s="98">
        <v>73.048069999999996</v>
      </c>
      <c r="AS124" s="98">
        <v>158.34045</v>
      </c>
      <c r="AT124" s="98">
        <v>851.19815000000006</v>
      </c>
      <c r="AU124" s="98">
        <v>1544.818</v>
      </c>
      <c r="AV124" s="98">
        <v>827.36530000000005</v>
      </c>
      <c r="AW124" s="98">
        <v>2903.5808499999998</v>
      </c>
      <c r="AX124" s="98">
        <v>3263.6149500000001</v>
      </c>
      <c r="AY124" s="98">
        <v>558.74824999999998</v>
      </c>
      <c r="AZ124" s="98">
        <v>196.97128000000001</v>
      </c>
      <c r="BA124" s="98">
        <v>127.8232</v>
      </c>
      <c r="BB124" s="76">
        <v>73.048069999999996</v>
      </c>
      <c r="BC124" s="76">
        <v>158.34045</v>
      </c>
      <c r="BD124" s="76">
        <v>843.90255000000002</v>
      </c>
      <c r="BE124" s="76">
        <v>1380.7734</v>
      </c>
      <c r="BF124" s="76">
        <v>530.43529999999998</v>
      </c>
      <c r="BG124" s="76">
        <v>2840.3078500000001</v>
      </c>
      <c r="BH124" s="76">
        <v>3234.5753500000001</v>
      </c>
      <c r="BI124" s="76">
        <v>554.96310000000005</v>
      </c>
      <c r="BJ124" s="76">
        <v>114.97127999999999</v>
      </c>
      <c r="BK124" s="76">
        <v>117.8232</v>
      </c>
      <c r="BL124" s="76">
        <v>5152.3630000000003</v>
      </c>
      <c r="BM124" s="76">
        <v>5020.1195600000001</v>
      </c>
      <c r="BN124" s="76">
        <v>6122.4395800000002</v>
      </c>
      <c r="BO124" s="76">
        <v>6950.0829700000004</v>
      </c>
      <c r="BP124" s="76">
        <v>5732.1404199999997</v>
      </c>
      <c r="BQ124" s="76">
        <v>7424.5761899999998</v>
      </c>
      <c r="BR124" s="76">
        <v>7912.9516999999996</v>
      </c>
      <c r="BS124" s="76">
        <v>4778.4814699999997</v>
      </c>
      <c r="BT124" s="76">
        <v>4159.4964099999997</v>
      </c>
      <c r="BU124" s="76">
        <v>4085.6225100000001</v>
      </c>
      <c r="BV124" s="98">
        <v>8823.5140300000003</v>
      </c>
      <c r="BW124" s="98">
        <v>9106.3108900000007</v>
      </c>
      <c r="BX124" s="98">
        <v>9836.7825200000007</v>
      </c>
      <c r="BY124" s="98">
        <v>10450.79485</v>
      </c>
      <c r="BZ124" s="98">
        <v>9826.7844600000008</v>
      </c>
      <c r="CA124" s="98">
        <v>10413.067220000001</v>
      </c>
      <c r="CB124" s="98">
        <v>10624.808220000001</v>
      </c>
      <c r="CC124" s="98">
        <v>4066.52232</v>
      </c>
      <c r="CD124" s="98">
        <v>5375.2258000000002</v>
      </c>
      <c r="CE124" s="98">
        <v>5458.0942599999998</v>
      </c>
      <c r="CF124" s="76">
        <v>-1461.7964899999999</v>
      </c>
      <c r="CG124" s="76">
        <v>-507.40217999999999</v>
      </c>
      <c r="CH124" s="76">
        <v>-339.50479000000001</v>
      </c>
      <c r="CI124" s="76">
        <v>-96.969430000000102</v>
      </c>
      <c r="CJ124" s="76">
        <v>-317.43344000000099</v>
      </c>
      <c r="CK124" s="76">
        <v>-313.46859000000001</v>
      </c>
      <c r="CL124" s="76">
        <v>7.4083500000006097</v>
      </c>
      <c r="CM124" s="76">
        <v>-405.39841999999999</v>
      </c>
      <c r="CN124" s="76">
        <v>-409.15842999999899</v>
      </c>
      <c r="CO124" s="76">
        <v>-26.2759900000001</v>
      </c>
      <c r="CP124" s="76">
        <v>3990.57636</v>
      </c>
      <c r="CQ124" s="76">
        <v>5802.8097799999996</v>
      </c>
      <c r="CR124" s="76">
        <v>6638.5005099999998</v>
      </c>
      <c r="CS124" s="76">
        <v>6547.2877500000004</v>
      </c>
      <c r="CT124" s="76">
        <v>5653.6517800000001</v>
      </c>
      <c r="CU124" s="76">
        <v>5703.9819200000002</v>
      </c>
      <c r="CV124" s="76">
        <v>3518.4426600000002</v>
      </c>
      <c r="CW124" s="76">
        <v>550.53895999999997</v>
      </c>
      <c r="CX124" s="76">
        <v>708.59132999999997</v>
      </c>
      <c r="CY124" s="76">
        <v>1337.63543</v>
      </c>
      <c r="CZ124" s="98">
        <v>1154</v>
      </c>
      <c r="DA124" s="98">
        <v>1148</v>
      </c>
      <c r="DB124" s="98">
        <v>1148</v>
      </c>
      <c r="DC124" s="98">
        <v>1143</v>
      </c>
      <c r="DD124" s="98">
        <v>1118</v>
      </c>
      <c r="DE124" s="98">
        <v>1119</v>
      </c>
      <c r="DF124" s="98">
        <v>1118</v>
      </c>
      <c r="DG124" s="98">
        <v>1146</v>
      </c>
      <c r="DH124" s="98">
        <v>1106</v>
      </c>
      <c r="DI124" s="98">
        <v>1080</v>
      </c>
      <c r="DJ124" s="76">
        <v>-1812.23342</v>
      </c>
      <c r="DK124" s="76">
        <v>-835.69073000000003</v>
      </c>
      <c r="DL124" s="76">
        <v>91.212760000000003</v>
      </c>
      <c r="DM124" s="76">
        <v>893.63597000000004</v>
      </c>
      <c r="DN124" s="76">
        <v>-50.33014</v>
      </c>
      <c r="DO124" s="76">
        <v>2185.53926</v>
      </c>
      <c r="DP124" s="76">
        <v>2967.9036999999998</v>
      </c>
      <c r="DQ124" s="76">
        <v>-158.05237</v>
      </c>
      <c r="DR124" s="76">
        <v>-629.04409999999996</v>
      </c>
      <c r="DS124" s="76">
        <v>-425.91079000000002</v>
      </c>
      <c r="DT124" s="76">
        <v>12.081060000000001</v>
      </c>
      <c r="DU124" s="76">
        <v>8.7305499999999991</v>
      </c>
      <c r="DV124" s="76">
        <v>12.654870000000001</v>
      </c>
      <c r="DW124" s="76">
        <v>6.1510499999999997</v>
      </c>
      <c r="DX124" s="76">
        <v>23.755320000000001</v>
      </c>
      <c r="DY124" s="76">
        <v>58.409379999999999</v>
      </c>
      <c r="DZ124" s="76">
        <v>54.344850000000001</v>
      </c>
      <c r="EA124" s="76">
        <v>61.783459999999998</v>
      </c>
      <c r="EB124" s="76">
        <v>91.439989999999995</v>
      </c>
      <c r="EC124" s="76">
        <v>107.71897</v>
      </c>
      <c r="ED124" s="76">
        <v>1885.2814900000001</v>
      </c>
      <c r="EE124" s="76">
        <v>994.03117999999995</v>
      </c>
      <c r="EF124" s="76">
        <v>752.68979000000002</v>
      </c>
      <c r="EG124" s="76">
        <v>487.13742999999999</v>
      </c>
      <c r="EH124" s="76">
        <v>580.76544000000001</v>
      </c>
      <c r="EI124" s="76">
        <v>654.76859000000002</v>
      </c>
      <c r="EJ124" s="76">
        <v>266.67164999999898</v>
      </c>
      <c r="EK124" s="76">
        <v>713.01547000000005</v>
      </c>
      <c r="EL124" s="76">
        <v>744.01538000000005</v>
      </c>
      <c r="EM124" s="76">
        <v>543.73398999999995</v>
      </c>
      <c r="EN124" s="98">
        <v>4832.9376700000003</v>
      </c>
      <c r="EO124" s="98">
        <v>3303.5011100000002</v>
      </c>
      <c r="EP124" s="98">
        <v>3198.2820099999999</v>
      </c>
      <c r="EQ124" s="98">
        <v>3903.5070999999998</v>
      </c>
      <c r="ER124" s="98">
        <v>4173.1326799999997</v>
      </c>
      <c r="ES124" s="98">
        <v>4709.0852999999997</v>
      </c>
      <c r="ET124" s="98">
        <v>7106.3655600000002</v>
      </c>
      <c r="EU124" s="98">
        <v>3515.9833600000002</v>
      </c>
      <c r="EV124" s="98">
        <v>4666.63447</v>
      </c>
      <c r="EW124" s="98">
        <v>4120.4588299999996</v>
      </c>
      <c r="EX124" s="98">
        <v>6964596</v>
      </c>
      <c r="EY124" s="98">
        <v>5855810</v>
      </c>
      <c r="EZ124" s="98">
        <v>6023931</v>
      </c>
      <c r="FA124" s="98">
        <v>5892402</v>
      </c>
      <c r="FB124" s="98">
        <v>5485541</v>
      </c>
      <c r="FC124" s="98">
        <v>5175764</v>
      </c>
      <c r="FD124" s="98">
        <v>4916008</v>
      </c>
      <c r="FE124" s="98">
        <v>4932749</v>
      </c>
      <c r="FF124" s="98">
        <v>4706541</v>
      </c>
      <c r="FG124" s="103">
        <v>4501533</v>
      </c>
      <c r="FH124" s="76">
        <v>0</v>
      </c>
      <c r="FI124" s="76">
        <v>0</v>
      </c>
      <c r="FJ124" s="76">
        <v>7.2956000000000003</v>
      </c>
      <c r="FK124" s="76">
        <v>164.0446</v>
      </c>
      <c r="FL124" s="76">
        <v>296.93</v>
      </c>
      <c r="FM124" s="76">
        <v>63.273000000000003</v>
      </c>
      <c r="FN124" s="76">
        <v>29.0396</v>
      </c>
      <c r="FO124" s="76">
        <v>3.7851499999999998</v>
      </c>
      <c r="FP124" s="76">
        <v>82</v>
      </c>
      <c r="FQ124" s="77">
        <v>10</v>
      </c>
    </row>
    <row r="125" spans="1:173" x14ac:dyDescent="0.25">
      <c r="A125" s="96" t="s">
        <v>294</v>
      </c>
      <c r="B125" s="96">
        <v>5636</v>
      </c>
      <c r="C125" s="96"/>
      <c r="D125" s="76">
        <v>159.00393</v>
      </c>
      <c r="E125" s="76">
        <v>546.80889000000002</v>
      </c>
      <c r="F125" s="76">
        <v>240.4785</v>
      </c>
      <c r="G125" s="76">
        <v>408.57553999999999</v>
      </c>
      <c r="H125" s="76">
        <v>444.21140000000003</v>
      </c>
      <c r="I125" s="76">
        <v>398.86822000000001</v>
      </c>
      <c r="J125" s="76">
        <v>480.46069999999997</v>
      </c>
      <c r="K125" s="76">
        <v>666.92259999999999</v>
      </c>
      <c r="L125" s="76">
        <v>422.85595000000001</v>
      </c>
      <c r="M125" s="76">
        <v>212.97058000000001</v>
      </c>
      <c r="N125" s="97">
        <v>16148.926380000001</v>
      </c>
      <c r="O125" s="97">
        <v>15875.48999</v>
      </c>
      <c r="P125" s="97">
        <v>15099.3256</v>
      </c>
      <c r="Q125" s="97">
        <v>16591.74468</v>
      </c>
      <c r="R125" s="97">
        <v>16514.246469999998</v>
      </c>
      <c r="S125" s="97">
        <v>14918.10874</v>
      </c>
      <c r="T125" s="97">
        <v>16839.562010000001</v>
      </c>
      <c r="U125" s="97">
        <v>14651.72451</v>
      </c>
      <c r="V125" s="97">
        <v>14056.981040000001</v>
      </c>
      <c r="W125" s="97">
        <v>14828.51107</v>
      </c>
      <c r="X125" s="98">
        <v>11700</v>
      </c>
      <c r="Y125" s="98">
        <v>6250</v>
      </c>
      <c r="Z125" s="98">
        <v>4800</v>
      </c>
      <c r="AA125" s="98">
        <v>5125</v>
      </c>
      <c r="AB125" s="98">
        <v>5675</v>
      </c>
      <c r="AC125" s="98">
        <v>8225</v>
      </c>
      <c r="AD125" s="98">
        <v>8775</v>
      </c>
      <c r="AE125" s="98">
        <v>9825</v>
      </c>
      <c r="AF125" s="98">
        <v>11625</v>
      </c>
      <c r="AG125" s="98">
        <v>9125</v>
      </c>
      <c r="AH125" s="97">
        <v>15983.24638</v>
      </c>
      <c r="AI125" s="97">
        <v>15204.18569</v>
      </c>
      <c r="AJ125" s="97">
        <v>14812.525600000001</v>
      </c>
      <c r="AK125" s="97">
        <v>16298.971879999999</v>
      </c>
      <c r="AL125" s="97">
        <v>16091.546469999999</v>
      </c>
      <c r="AM125" s="97">
        <v>14517.408740000001</v>
      </c>
      <c r="AN125" s="97">
        <v>16400.144110000001</v>
      </c>
      <c r="AO125" s="97">
        <v>14095.024509999999</v>
      </c>
      <c r="AP125" s="97">
        <v>13744.50999</v>
      </c>
      <c r="AQ125" s="97">
        <v>14683.91107</v>
      </c>
      <c r="AR125" s="98">
        <v>6808.4858000000004</v>
      </c>
      <c r="AS125" s="98">
        <v>5876.2511999999997</v>
      </c>
      <c r="AT125" s="98">
        <v>407.70258999999999</v>
      </c>
      <c r="AU125" s="98">
        <v>2217.57638</v>
      </c>
      <c r="AV125" s="98">
        <v>796.26364999999998</v>
      </c>
      <c r="AW125" s="98">
        <v>680.64712999999995</v>
      </c>
      <c r="AX125" s="98">
        <v>1252.95255</v>
      </c>
      <c r="AY125" s="98">
        <v>804.38459999999998</v>
      </c>
      <c r="AZ125" s="98">
        <v>6951.66867</v>
      </c>
      <c r="BA125" s="98">
        <v>5347.2655000000004</v>
      </c>
      <c r="BB125" s="76">
        <v>6808.4858000000004</v>
      </c>
      <c r="BC125" s="76">
        <v>5870.6512000000002</v>
      </c>
      <c r="BD125" s="76">
        <v>361.40519</v>
      </c>
      <c r="BE125" s="76">
        <v>2198.1713800000002</v>
      </c>
      <c r="BF125" s="76">
        <v>614.94285000000002</v>
      </c>
      <c r="BG125" s="76">
        <v>440.14713</v>
      </c>
      <c r="BH125" s="76">
        <v>992.95254999999997</v>
      </c>
      <c r="BI125" s="76">
        <v>702.72760000000005</v>
      </c>
      <c r="BJ125" s="76">
        <v>6691.0497699999996</v>
      </c>
      <c r="BK125" s="76">
        <v>4921.2835500000001</v>
      </c>
      <c r="BL125" s="76">
        <v>22791.732179999999</v>
      </c>
      <c r="BM125" s="76">
        <v>21080.436890000001</v>
      </c>
      <c r="BN125" s="76">
        <v>15220.22819</v>
      </c>
      <c r="BO125" s="76">
        <v>18516.54826</v>
      </c>
      <c r="BP125" s="76">
        <v>16887.810119999998</v>
      </c>
      <c r="BQ125" s="76">
        <v>15198.05587</v>
      </c>
      <c r="BR125" s="76">
        <v>17653.096659999999</v>
      </c>
      <c r="BS125" s="76">
        <v>14899.409110000001</v>
      </c>
      <c r="BT125" s="76">
        <v>20696.178660000001</v>
      </c>
      <c r="BU125" s="76">
        <v>20031.17657</v>
      </c>
      <c r="BV125" s="98">
        <v>13224.119860000001</v>
      </c>
      <c r="BW125" s="98">
        <v>7299.3255900000004</v>
      </c>
      <c r="BX125" s="98">
        <v>5774.6568100000004</v>
      </c>
      <c r="BY125" s="98">
        <v>7098.0630199999996</v>
      </c>
      <c r="BZ125" s="98">
        <v>9042.1972900000001</v>
      </c>
      <c r="CA125" s="98">
        <v>10455.85197</v>
      </c>
      <c r="CB125" s="98">
        <v>13542.36081</v>
      </c>
      <c r="CC125" s="98">
        <v>11454.0798</v>
      </c>
      <c r="CD125" s="98">
        <v>13422.362569999999</v>
      </c>
      <c r="CE125" s="98">
        <v>10436.419830000001</v>
      </c>
      <c r="CF125" s="76">
        <v>-2298.6947300000002</v>
      </c>
      <c r="CG125" s="76">
        <v>-2689.63051</v>
      </c>
      <c r="CH125" s="76">
        <v>-1935.33134</v>
      </c>
      <c r="CI125" s="76">
        <v>-974.85697000000096</v>
      </c>
      <c r="CJ125" s="76">
        <v>-2854.4630000000002</v>
      </c>
      <c r="CK125" s="76">
        <v>-1652.8123399999999</v>
      </c>
      <c r="CL125" s="76">
        <v>-3024.0240100000001</v>
      </c>
      <c r="CM125" s="76">
        <v>-1620.9993099999999</v>
      </c>
      <c r="CN125" s="76">
        <v>-2585.8411500000002</v>
      </c>
      <c r="CO125" s="76">
        <v>-965.95796999999902</v>
      </c>
      <c r="CP125" s="76">
        <v>4695.2222400000001</v>
      </c>
      <c r="CQ125" s="76">
        <v>351.11117000000002</v>
      </c>
      <c r="CR125" s="76">
        <v>-2158.6052199999999</v>
      </c>
      <c r="CS125" s="76">
        <v>-297.87907000000001</v>
      </c>
      <c r="CT125" s="76">
        <v>-1228.4206799999999</v>
      </c>
      <c r="CU125" s="76">
        <v>1433.7994699999999</v>
      </c>
      <c r="CV125" s="76">
        <v>3047.1646799999999</v>
      </c>
      <c r="CW125" s="76">
        <v>5517.6540400000004</v>
      </c>
      <c r="CX125" s="76">
        <v>6992.6257500000002</v>
      </c>
      <c r="CY125" s="76">
        <v>3199.8881799999999</v>
      </c>
      <c r="CZ125" s="98">
        <v>2938</v>
      </c>
      <c r="DA125" s="98">
        <v>2918</v>
      </c>
      <c r="DB125" s="98">
        <v>2909</v>
      </c>
      <c r="DC125" s="98">
        <v>2933</v>
      </c>
      <c r="DD125" s="98">
        <v>2905</v>
      </c>
      <c r="DE125" s="98">
        <v>2908</v>
      </c>
      <c r="DF125" s="98">
        <v>2906</v>
      </c>
      <c r="DG125" s="98">
        <v>2932</v>
      </c>
      <c r="DH125" s="98">
        <v>2890</v>
      </c>
      <c r="DI125" s="98">
        <v>2860</v>
      </c>
      <c r="DJ125" s="76">
        <v>4344.1110699999999</v>
      </c>
      <c r="DK125" s="76">
        <v>2509.71639</v>
      </c>
      <c r="DL125" s="76">
        <v>-1860.72615</v>
      </c>
      <c r="DM125" s="76">
        <v>930.54160999999999</v>
      </c>
      <c r="DN125" s="76">
        <v>-2662.2201500000001</v>
      </c>
      <c r="DO125" s="76">
        <v>-1613.3652099999999</v>
      </c>
      <c r="DP125" s="76">
        <v>-2470.48936</v>
      </c>
      <c r="DQ125" s="76">
        <v>-1474.97171</v>
      </c>
      <c r="DR125" s="76">
        <v>3792.7375699999998</v>
      </c>
      <c r="DS125" s="76">
        <v>3810.7255799999998</v>
      </c>
      <c r="DT125" s="76">
        <v>-6.6760700000000002</v>
      </c>
      <c r="DU125" s="76">
        <v>-124.49511</v>
      </c>
      <c r="DV125" s="76">
        <v>-46.3215</v>
      </c>
      <c r="DW125" s="76">
        <v>115.80253999999999</v>
      </c>
      <c r="DX125" s="76">
        <v>21.511399999999998</v>
      </c>
      <c r="DY125" s="76">
        <v>-1.83178</v>
      </c>
      <c r="DZ125" s="76">
        <v>41.042700000000004</v>
      </c>
      <c r="EA125" s="76">
        <v>110.2226</v>
      </c>
      <c r="EB125" s="76">
        <v>110.38495</v>
      </c>
      <c r="EC125" s="76">
        <v>68.370580000000004</v>
      </c>
      <c r="ED125" s="76">
        <v>2464.37473</v>
      </c>
      <c r="EE125" s="76">
        <v>3360.9348100000002</v>
      </c>
      <c r="EF125" s="76">
        <v>2222.1313399999999</v>
      </c>
      <c r="EG125" s="76">
        <v>1267.62977</v>
      </c>
      <c r="EH125" s="76">
        <v>3277.163</v>
      </c>
      <c r="EI125" s="76">
        <v>2053.5123400000002</v>
      </c>
      <c r="EJ125" s="76">
        <v>3463.44191</v>
      </c>
      <c r="EK125" s="76">
        <v>2177.69931</v>
      </c>
      <c r="EL125" s="76">
        <v>2898.3121999999998</v>
      </c>
      <c r="EM125" s="76">
        <v>1110.5579700000001</v>
      </c>
      <c r="EN125" s="98">
        <v>8528.8976199999997</v>
      </c>
      <c r="EO125" s="98">
        <v>6948.2144200000002</v>
      </c>
      <c r="EP125" s="98">
        <v>7933.2620299999999</v>
      </c>
      <c r="EQ125" s="98">
        <v>7395.9420899999996</v>
      </c>
      <c r="ER125" s="98">
        <v>10270.617969999999</v>
      </c>
      <c r="ES125" s="98">
        <v>9022.0524999999998</v>
      </c>
      <c r="ET125" s="98">
        <v>10495.19613</v>
      </c>
      <c r="EU125" s="98">
        <v>5936.4257600000001</v>
      </c>
      <c r="EV125" s="98">
        <v>6429.7368200000001</v>
      </c>
      <c r="EW125" s="98">
        <v>7236.5316499999999</v>
      </c>
      <c r="EX125" s="98">
        <v>18447621</v>
      </c>
      <c r="EY125" s="98">
        <v>18565121</v>
      </c>
      <c r="EZ125" s="98">
        <v>17034657</v>
      </c>
      <c r="FA125" s="98">
        <v>17566602</v>
      </c>
      <c r="FB125" s="98">
        <v>19368709</v>
      </c>
      <c r="FC125" s="98">
        <v>16570921</v>
      </c>
      <c r="FD125" s="98">
        <v>19863586</v>
      </c>
      <c r="FE125" s="98">
        <v>16272724</v>
      </c>
      <c r="FF125" s="98">
        <v>16642822</v>
      </c>
      <c r="FG125" s="103">
        <v>15794469</v>
      </c>
      <c r="FH125" s="76">
        <v>0</v>
      </c>
      <c r="FI125" s="76">
        <v>5.6</v>
      </c>
      <c r="FJ125" s="76">
        <v>46.297400000000003</v>
      </c>
      <c r="FK125" s="76">
        <v>19.405000000000001</v>
      </c>
      <c r="FL125" s="76">
        <v>181.32079999999999</v>
      </c>
      <c r="FM125" s="76">
        <v>240.5</v>
      </c>
      <c r="FN125" s="76">
        <v>260</v>
      </c>
      <c r="FO125" s="76">
        <v>101.657</v>
      </c>
      <c r="FP125" s="76">
        <v>260.6189</v>
      </c>
      <c r="FQ125" s="77">
        <v>425.98194999999998</v>
      </c>
    </row>
    <row r="126" spans="1:173" x14ac:dyDescent="0.25">
      <c r="A126" s="96" t="s">
        <v>293</v>
      </c>
      <c r="B126" s="96">
        <v>5716</v>
      </c>
      <c r="C126" s="96"/>
      <c r="D126" s="76">
        <v>-77.461830000000006</v>
      </c>
      <c r="E126" s="76">
        <v>67.645700000000005</v>
      </c>
      <c r="F126" s="76">
        <v>-11.06132</v>
      </c>
      <c r="G126" s="76">
        <v>100.5051</v>
      </c>
      <c r="H126" s="76">
        <v>93.389349999999993</v>
      </c>
      <c r="I126" s="76">
        <v>190.93253000000001</v>
      </c>
      <c r="J126" s="76">
        <v>185.11991</v>
      </c>
      <c r="K126" s="76">
        <v>164.81833</v>
      </c>
      <c r="L126" s="76">
        <v>280.28570999999999</v>
      </c>
      <c r="M126" s="76">
        <v>1229.2190499999999</v>
      </c>
      <c r="N126" s="97">
        <v>15533.496870000001</v>
      </c>
      <c r="O126" s="97">
        <v>14865.31445</v>
      </c>
      <c r="P126" s="97">
        <v>20814.014050000002</v>
      </c>
      <c r="Q126" s="97">
        <v>14650.53354</v>
      </c>
      <c r="R126" s="97">
        <v>12611.018110000001</v>
      </c>
      <c r="S126" s="97">
        <v>11039.401400000001</v>
      </c>
      <c r="T126" s="97">
        <v>10143.966479999999</v>
      </c>
      <c r="U126" s="97">
        <v>12831.13336</v>
      </c>
      <c r="V126" s="97">
        <v>10891.98417</v>
      </c>
      <c r="W126" s="97">
        <v>11762.11931</v>
      </c>
      <c r="X126" s="98">
        <v>3000</v>
      </c>
      <c r="Y126" s="98">
        <v>4720</v>
      </c>
      <c r="Z126" s="98">
        <v>4720</v>
      </c>
      <c r="AA126" s="98">
        <v>6220</v>
      </c>
      <c r="AB126" s="98">
        <v>3220</v>
      </c>
      <c r="AC126" s="98">
        <v>6720</v>
      </c>
      <c r="AD126" s="98">
        <v>8220</v>
      </c>
      <c r="AE126" s="98">
        <v>7970</v>
      </c>
      <c r="AF126" s="98">
        <v>4970</v>
      </c>
      <c r="AG126" s="98">
        <v>4970</v>
      </c>
      <c r="AH126" s="97">
        <v>15533.496870000001</v>
      </c>
      <c r="AI126" s="97">
        <v>14749.95685</v>
      </c>
      <c r="AJ126" s="97">
        <v>20747.014050000002</v>
      </c>
      <c r="AK126" s="97">
        <v>14514.069289999999</v>
      </c>
      <c r="AL126" s="97">
        <v>12486.518110000001</v>
      </c>
      <c r="AM126" s="97">
        <v>10861.401400000001</v>
      </c>
      <c r="AN126" s="97">
        <v>9979.8664800000006</v>
      </c>
      <c r="AO126" s="97">
        <v>12654.033359999999</v>
      </c>
      <c r="AP126" s="97">
        <v>10727.583119999999</v>
      </c>
      <c r="AQ126" s="97">
        <v>10528.746859999999</v>
      </c>
      <c r="AR126" s="98">
        <v>393.29937000000001</v>
      </c>
      <c r="AS126" s="98">
        <v>463.81948999999997</v>
      </c>
      <c r="AT126" s="98">
        <v>302.03984000000003</v>
      </c>
      <c r="AU126" s="98">
        <v>1535.8235999999999</v>
      </c>
      <c r="AV126" s="98">
        <v>1016.38175</v>
      </c>
      <c r="AW126" s="98">
        <v>53.363050000000001</v>
      </c>
      <c r="AX126" s="98">
        <v>975.41130999999996</v>
      </c>
      <c r="AY126" s="98">
        <v>3314.5649899999999</v>
      </c>
      <c r="AZ126" s="98">
        <v>1217.9578899999999</v>
      </c>
      <c r="BA126" s="98">
        <v>875.01444000000004</v>
      </c>
      <c r="BB126" s="76">
        <v>391.89276999999998</v>
      </c>
      <c r="BC126" s="76">
        <v>463.81948999999997</v>
      </c>
      <c r="BD126" s="76">
        <v>302.03984000000003</v>
      </c>
      <c r="BE126" s="76">
        <v>1535.8235999999999</v>
      </c>
      <c r="BF126" s="76">
        <v>1016.38175</v>
      </c>
      <c r="BG126" s="76">
        <v>-5.8119500000000004</v>
      </c>
      <c r="BH126" s="76">
        <v>-460.46609000000001</v>
      </c>
      <c r="BI126" s="76">
        <v>3206.2443899999998</v>
      </c>
      <c r="BJ126" s="76">
        <v>376.69569999999999</v>
      </c>
      <c r="BK126" s="76">
        <v>450.65149000000002</v>
      </c>
      <c r="BL126" s="76">
        <v>15926.79624</v>
      </c>
      <c r="BM126" s="76">
        <v>15213.77634</v>
      </c>
      <c r="BN126" s="76">
        <v>21049.053889999999</v>
      </c>
      <c r="BO126" s="76">
        <v>16049.892889999999</v>
      </c>
      <c r="BP126" s="76">
        <v>13502.89986</v>
      </c>
      <c r="BQ126" s="76">
        <v>10914.764450000001</v>
      </c>
      <c r="BR126" s="76">
        <v>10955.27779</v>
      </c>
      <c r="BS126" s="76">
        <v>15968.59835</v>
      </c>
      <c r="BT126" s="76">
        <v>11945.541010000001</v>
      </c>
      <c r="BU126" s="76">
        <v>11403.7613</v>
      </c>
      <c r="BV126" s="98">
        <v>4515.1705700000002</v>
      </c>
      <c r="BW126" s="98">
        <v>8064.60268</v>
      </c>
      <c r="BX126" s="98">
        <v>13271.049349999999</v>
      </c>
      <c r="BY126" s="98">
        <v>11608.4671</v>
      </c>
      <c r="BZ126" s="98">
        <v>8706.3698999999997</v>
      </c>
      <c r="CA126" s="98">
        <v>8528.1669500000007</v>
      </c>
      <c r="CB126" s="98">
        <v>9589.1337000000003</v>
      </c>
      <c r="CC126" s="98">
        <v>9737.4437899999994</v>
      </c>
      <c r="CD126" s="98">
        <v>9306.1430600000003</v>
      </c>
      <c r="CE126" s="98">
        <v>10719.723679999999</v>
      </c>
      <c r="CF126" s="76">
        <v>-1710.83599</v>
      </c>
      <c r="CG126" s="76">
        <v>-1819.48902</v>
      </c>
      <c r="CH126" s="76">
        <v>-1630.87114</v>
      </c>
      <c r="CI126" s="76">
        <v>-1550.539</v>
      </c>
      <c r="CJ126" s="76">
        <v>-971.33620999999903</v>
      </c>
      <c r="CK126" s="76">
        <v>-2238.8582500000002</v>
      </c>
      <c r="CL126" s="76">
        <v>-2337.69526</v>
      </c>
      <c r="CM126" s="76">
        <v>9.3866400000006305</v>
      </c>
      <c r="CN126" s="76">
        <v>-1024.6616200000001</v>
      </c>
      <c r="CO126" s="76">
        <v>-923.08718999999996</v>
      </c>
      <c r="CP126" s="76">
        <v>-11426.98496</v>
      </c>
      <c r="CQ126" s="76">
        <v>-10108.041740000001</v>
      </c>
      <c r="CR126" s="76">
        <v>-8637.0146100000002</v>
      </c>
      <c r="CS126" s="76">
        <v>-7241.1833100000003</v>
      </c>
      <c r="CT126" s="76">
        <v>-7090.0036600000003</v>
      </c>
      <c r="CU126" s="76">
        <v>-7010.5492000000004</v>
      </c>
      <c r="CV126" s="76">
        <v>-4587.8789999999999</v>
      </c>
      <c r="CW126" s="76">
        <v>-1625.6176499999999</v>
      </c>
      <c r="CX126" s="76">
        <v>-4664.1486800000002</v>
      </c>
      <c r="CY126" s="76">
        <v>-3851.7817100000002</v>
      </c>
      <c r="CZ126" s="98">
        <v>1768</v>
      </c>
      <c r="DA126" s="98">
        <v>1736</v>
      </c>
      <c r="DB126" s="98">
        <v>1740</v>
      </c>
      <c r="DC126" s="98">
        <v>1737</v>
      </c>
      <c r="DD126" s="98">
        <v>1618</v>
      </c>
      <c r="DE126" s="98">
        <v>1603</v>
      </c>
      <c r="DF126" s="98">
        <v>1482</v>
      </c>
      <c r="DG126" s="98">
        <v>1469</v>
      </c>
      <c r="DH126" s="98">
        <v>1462</v>
      </c>
      <c r="DI126" s="98">
        <v>1363</v>
      </c>
      <c r="DJ126" s="76">
        <v>-1318.9432200000001</v>
      </c>
      <c r="DK126" s="76">
        <v>-1471.0271299999999</v>
      </c>
      <c r="DL126" s="76">
        <v>-1395.8313000000001</v>
      </c>
      <c r="DM126" s="76">
        <v>-151.17965000000001</v>
      </c>
      <c r="DN126" s="76">
        <v>-79.454459999999997</v>
      </c>
      <c r="DO126" s="76">
        <v>-2422.6702</v>
      </c>
      <c r="DP126" s="76">
        <v>-2962.2613500000002</v>
      </c>
      <c r="DQ126" s="76">
        <v>3038.5310300000001</v>
      </c>
      <c r="DR126" s="76">
        <v>-812.36697000000004</v>
      </c>
      <c r="DS126" s="76">
        <v>-1705.8081500000001</v>
      </c>
      <c r="DT126" s="76">
        <v>-77.461830000000006</v>
      </c>
      <c r="DU126" s="76">
        <v>-47.712299999999999</v>
      </c>
      <c r="DV126" s="76">
        <v>-78.061319999999995</v>
      </c>
      <c r="DW126" s="76">
        <v>-35.9589</v>
      </c>
      <c r="DX126" s="76">
        <v>-31.11065</v>
      </c>
      <c r="DY126" s="76">
        <v>12.93253</v>
      </c>
      <c r="DZ126" s="76">
        <v>21.019909999999999</v>
      </c>
      <c r="EA126" s="76">
        <v>-12.28167</v>
      </c>
      <c r="EB126" s="76">
        <v>115.88471</v>
      </c>
      <c r="EC126" s="76">
        <v>-4.1529499999999997</v>
      </c>
      <c r="ED126" s="76">
        <v>1710.83599</v>
      </c>
      <c r="EE126" s="76">
        <v>1934.84662</v>
      </c>
      <c r="EF126" s="76">
        <v>1697.87114</v>
      </c>
      <c r="EG126" s="76">
        <v>1687.00325</v>
      </c>
      <c r="EH126" s="76">
        <v>1095.8362099999999</v>
      </c>
      <c r="EI126" s="76">
        <v>2416.8582500000002</v>
      </c>
      <c r="EJ126" s="76">
        <v>2501.7952599999999</v>
      </c>
      <c r="EK126" s="76">
        <v>167.71335999999999</v>
      </c>
      <c r="EL126" s="76">
        <v>1189.06267</v>
      </c>
      <c r="EM126" s="76">
        <v>2156.45964</v>
      </c>
      <c r="EN126" s="98">
        <v>15942.15553</v>
      </c>
      <c r="EO126" s="98">
        <v>18172.644420000001</v>
      </c>
      <c r="EP126" s="98">
        <v>21908.063959999999</v>
      </c>
      <c r="EQ126" s="98">
        <v>18849.650409999998</v>
      </c>
      <c r="ER126" s="98">
        <v>15796.37356</v>
      </c>
      <c r="ES126" s="98">
        <v>15538.71615</v>
      </c>
      <c r="ET126" s="98">
        <v>14177.012699999999</v>
      </c>
      <c r="EU126" s="98">
        <v>11363.061439999999</v>
      </c>
      <c r="EV126" s="98">
        <v>13970.291740000001</v>
      </c>
      <c r="EW126" s="98">
        <v>14571.50539</v>
      </c>
      <c r="EX126" s="98">
        <v>17244333</v>
      </c>
      <c r="EY126" s="98">
        <v>16684803</v>
      </c>
      <c r="EZ126" s="98">
        <v>22444885</v>
      </c>
      <c r="FA126" s="98">
        <v>16201073</v>
      </c>
      <c r="FB126" s="98">
        <v>13582354</v>
      </c>
      <c r="FC126" s="98">
        <v>13278260</v>
      </c>
      <c r="FD126" s="98">
        <v>12481662</v>
      </c>
      <c r="FE126" s="98">
        <v>12821747</v>
      </c>
      <c r="FF126" s="98">
        <v>11916646</v>
      </c>
      <c r="FG126" s="103">
        <v>12685207</v>
      </c>
      <c r="FH126" s="76">
        <v>1.4066000000000001</v>
      </c>
      <c r="FI126" s="76">
        <v>0</v>
      </c>
      <c r="FJ126" s="76">
        <v>0</v>
      </c>
      <c r="FK126" s="76">
        <v>0</v>
      </c>
      <c r="FL126" s="76">
        <v>0</v>
      </c>
      <c r="FM126" s="76">
        <v>59.174999999999997</v>
      </c>
      <c r="FN126" s="76">
        <v>1435.8774000000001</v>
      </c>
      <c r="FO126" s="76">
        <v>108.3206</v>
      </c>
      <c r="FP126" s="76">
        <v>841.26219000000003</v>
      </c>
      <c r="FQ126" s="77">
        <v>424.36295000000001</v>
      </c>
    </row>
    <row r="127" spans="1:173" x14ac:dyDescent="0.25">
      <c r="A127" s="96" t="s">
        <v>292</v>
      </c>
      <c r="B127" s="96">
        <v>5458</v>
      </c>
      <c r="C127" s="96"/>
      <c r="D127" s="76">
        <v>315.12452000000002</v>
      </c>
      <c r="E127" s="76">
        <v>173.01751999999999</v>
      </c>
      <c r="F127" s="76">
        <v>249.53291999999999</v>
      </c>
      <c r="G127" s="76">
        <v>242.60353000000001</v>
      </c>
      <c r="H127" s="76">
        <v>236.65364</v>
      </c>
      <c r="I127" s="76">
        <v>233.75379000000001</v>
      </c>
      <c r="J127" s="76">
        <v>248.08022</v>
      </c>
      <c r="K127" s="76">
        <v>296.96152999999998</v>
      </c>
      <c r="L127" s="76">
        <v>308.53318000000002</v>
      </c>
      <c r="M127" s="76">
        <v>384.541</v>
      </c>
      <c r="N127" s="97">
        <v>3740.2092899999998</v>
      </c>
      <c r="O127" s="97">
        <v>3575.7820400000001</v>
      </c>
      <c r="P127" s="97">
        <v>3594.7569100000001</v>
      </c>
      <c r="Q127" s="97">
        <v>3777.70244</v>
      </c>
      <c r="R127" s="97">
        <v>3750.7890900000002</v>
      </c>
      <c r="S127" s="97">
        <v>3388.9139</v>
      </c>
      <c r="T127" s="97">
        <v>3366.8186700000001</v>
      </c>
      <c r="U127" s="97">
        <v>3331.3508200000001</v>
      </c>
      <c r="V127" s="97">
        <v>3289.4521599999998</v>
      </c>
      <c r="W127" s="97">
        <v>3199.0642899999998</v>
      </c>
      <c r="X127" s="98">
        <v>1500</v>
      </c>
      <c r="Y127" s="98">
        <v>1500</v>
      </c>
      <c r="Z127" s="98">
        <v>1513.29225</v>
      </c>
      <c r="AA127" s="98">
        <v>2013.8722499999999</v>
      </c>
      <c r="AB127" s="98">
        <v>2014.03225</v>
      </c>
      <c r="AC127" s="98">
        <v>2513.0122500000002</v>
      </c>
      <c r="AD127" s="98">
        <v>2510.1722500000001</v>
      </c>
      <c r="AE127" s="98">
        <v>3507.4322499999998</v>
      </c>
      <c r="AF127" s="98">
        <v>4009.6394</v>
      </c>
      <c r="AG127" s="98">
        <v>4508.3819999999996</v>
      </c>
      <c r="AH127" s="97">
        <v>3406.34348</v>
      </c>
      <c r="AI127" s="97">
        <v>3395.84204</v>
      </c>
      <c r="AJ127" s="97">
        <v>3356.9169099999999</v>
      </c>
      <c r="AK127" s="97">
        <v>3539.8624399999999</v>
      </c>
      <c r="AL127" s="97">
        <v>3531.6490899999999</v>
      </c>
      <c r="AM127" s="97">
        <v>3184.2739000000001</v>
      </c>
      <c r="AN127" s="97">
        <v>3152.1786699999998</v>
      </c>
      <c r="AO127" s="97">
        <v>3077.9108200000001</v>
      </c>
      <c r="AP127" s="97">
        <v>3030.0121600000002</v>
      </c>
      <c r="AQ127" s="97">
        <v>2887.0242899999998</v>
      </c>
      <c r="AR127" s="98">
        <v>280.26155</v>
      </c>
      <c r="AS127" s="98">
        <v>34.562950000000001</v>
      </c>
      <c r="AT127" s="98">
        <v>150.5581</v>
      </c>
      <c r="AU127" s="98">
        <v>52.714750000000002</v>
      </c>
      <c r="AV127" s="98">
        <v>74.427350000000004</v>
      </c>
      <c r="AW127" s="98">
        <v>1233.3825400000001</v>
      </c>
      <c r="AX127" s="98">
        <v>79</v>
      </c>
      <c r="AY127" s="98">
        <v>41</v>
      </c>
      <c r="AZ127" s="98">
        <v>0</v>
      </c>
      <c r="BA127" s="98">
        <v>117.03415</v>
      </c>
      <c r="BB127" s="76">
        <v>280.26155</v>
      </c>
      <c r="BC127" s="76">
        <v>34.562950000000001</v>
      </c>
      <c r="BD127" s="76">
        <v>143.35810000000001</v>
      </c>
      <c r="BE127" s="76">
        <v>52.714750000000002</v>
      </c>
      <c r="BF127" s="76">
        <v>-251.80554000000001</v>
      </c>
      <c r="BG127" s="76">
        <v>1173.31494</v>
      </c>
      <c r="BH127" s="76">
        <v>79</v>
      </c>
      <c r="BI127" s="76">
        <v>41</v>
      </c>
      <c r="BJ127" s="76">
        <v>-3.1549999999999998</v>
      </c>
      <c r="BK127" s="76">
        <v>114.26615</v>
      </c>
      <c r="BL127" s="76">
        <v>3686.6050300000002</v>
      </c>
      <c r="BM127" s="76">
        <v>3430.40499</v>
      </c>
      <c r="BN127" s="76">
        <v>3507.4750100000001</v>
      </c>
      <c r="BO127" s="76">
        <v>3592.57719</v>
      </c>
      <c r="BP127" s="76">
        <v>3606.0764399999998</v>
      </c>
      <c r="BQ127" s="76">
        <v>4417.6564399999997</v>
      </c>
      <c r="BR127" s="76">
        <v>3231.1786699999998</v>
      </c>
      <c r="BS127" s="76">
        <v>3118.9108200000001</v>
      </c>
      <c r="BT127" s="76">
        <v>3030.0121600000002</v>
      </c>
      <c r="BU127" s="76">
        <v>3004.0584399999998</v>
      </c>
      <c r="BV127" s="98">
        <v>1733.2543700000001</v>
      </c>
      <c r="BW127" s="98">
        <v>1798.26179</v>
      </c>
      <c r="BX127" s="98">
        <v>1796.7529400000001</v>
      </c>
      <c r="BY127" s="98">
        <v>2259.89635</v>
      </c>
      <c r="BZ127" s="98">
        <v>2217.6464999999998</v>
      </c>
      <c r="CA127" s="98">
        <v>2807.5445199999999</v>
      </c>
      <c r="CB127" s="98">
        <v>2760.3191000000002</v>
      </c>
      <c r="CC127" s="98">
        <v>3693.2737999999999</v>
      </c>
      <c r="CD127" s="98">
        <v>4364.8413499999997</v>
      </c>
      <c r="CE127" s="98">
        <v>4997.9956400000001</v>
      </c>
      <c r="CF127" s="76">
        <v>12.301329999999799</v>
      </c>
      <c r="CG127" s="76">
        <v>-203.79825</v>
      </c>
      <c r="CH127" s="76">
        <v>-69.537879999999902</v>
      </c>
      <c r="CI127" s="76">
        <v>-265.56644</v>
      </c>
      <c r="CJ127" s="76">
        <v>101.36066</v>
      </c>
      <c r="CK127" s="76">
        <v>-391.89476000000002</v>
      </c>
      <c r="CL127" s="76">
        <v>-507.73432000000003</v>
      </c>
      <c r="CM127" s="76">
        <v>-650.77480000000003</v>
      </c>
      <c r="CN127" s="76">
        <v>-441.05462999999997</v>
      </c>
      <c r="CO127" s="76">
        <v>-1609.5337500000001</v>
      </c>
      <c r="CP127" s="76">
        <v>-1597.4123400000001</v>
      </c>
      <c r="CQ127" s="76">
        <v>-1556.68941</v>
      </c>
      <c r="CR127" s="76">
        <v>-1195.5934600000001</v>
      </c>
      <c r="CS127" s="76">
        <v>-1031.57368</v>
      </c>
      <c r="CT127" s="76">
        <v>-580.88198999999997</v>
      </c>
      <c r="CU127" s="76">
        <v>-211.29711</v>
      </c>
      <c r="CV127" s="76">
        <v>-788.07728999999995</v>
      </c>
      <c r="CW127" s="76">
        <v>-144.70296999999999</v>
      </c>
      <c r="CX127" s="76">
        <v>718.51183000000003</v>
      </c>
      <c r="CY127" s="76">
        <v>1422.16146</v>
      </c>
      <c r="CZ127" s="98">
        <v>903</v>
      </c>
      <c r="DA127" s="98">
        <v>866</v>
      </c>
      <c r="DB127" s="98">
        <v>881</v>
      </c>
      <c r="DC127" s="98">
        <v>884</v>
      </c>
      <c r="DD127" s="98">
        <v>904</v>
      </c>
      <c r="DE127" s="98">
        <v>893</v>
      </c>
      <c r="DF127" s="98">
        <v>870</v>
      </c>
      <c r="DG127" s="98">
        <v>853</v>
      </c>
      <c r="DH127" s="98">
        <v>825</v>
      </c>
      <c r="DI127" s="98">
        <v>800</v>
      </c>
      <c r="DJ127" s="76">
        <v>-41.302930000000003</v>
      </c>
      <c r="DK127" s="76">
        <v>-349.17529999999999</v>
      </c>
      <c r="DL127" s="76">
        <v>-164.01978</v>
      </c>
      <c r="DM127" s="76">
        <v>-450.69168999999999</v>
      </c>
      <c r="DN127" s="76">
        <v>-369.58488</v>
      </c>
      <c r="DO127" s="76">
        <v>576.78017999999997</v>
      </c>
      <c r="DP127" s="76">
        <v>-643.37432000000001</v>
      </c>
      <c r="DQ127" s="76">
        <v>-863.21479999999997</v>
      </c>
      <c r="DR127" s="76">
        <v>-703.64963</v>
      </c>
      <c r="DS127" s="76">
        <v>-1807.3076000000001</v>
      </c>
      <c r="DT127" s="76">
        <v>-18.741479999999999</v>
      </c>
      <c r="DU127" s="76">
        <v>-6.9224800000000002</v>
      </c>
      <c r="DV127" s="76">
        <v>11.692920000000001</v>
      </c>
      <c r="DW127" s="76">
        <v>4.7635300000000003</v>
      </c>
      <c r="DX127" s="76">
        <v>17.513639999999999</v>
      </c>
      <c r="DY127" s="76">
        <v>29.113790000000002</v>
      </c>
      <c r="DZ127" s="76">
        <v>33.440219999999997</v>
      </c>
      <c r="EA127" s="76">
        <v>43.521529999999998</v>
      </c>
      <c r="EB127" s="76">
        <v>49.093179999999997</v>
      </c>
      <c r="EC127" s="76">
        <v>72.501000000000005</v>
      </c>
      <c r="ED127" s="76">
        <v>321.56448</v>
      </c>
      <c r="EE127" s="76">
        <v>383.73824999999999</v>
      </c>
      <c r="EF127" s="76">
        <v>307.37788</v>
      </c>
      <c r="EG127" s="76">
        <v>503.40643999999998</v>
      </c>
      <c r="EH127" s="76">
        <v>117.77934</v>
      </c>
      <c r="EI127" s="76">
        <v>596.53476000000001</v>
      </c>
      <c r="EJ127" s="76">
        <v>722.37432000000001</v>
      </c>
      <c r="EK127" s="76">
        <v>904.21479999999997</v>
      </c>
      <c r="EL127" s="76">
        <v>700.49463000000003</v>
      </c>
      <c r="EM127" s="76">
        <v>1921.57375</v>
      </c>
      <c r="EN127" s="98">
        <v>3330.66671</v>
      </c>
      <c r="EO127" s="98">
        <v>3354.9512</v>
      </c>
      <c r="EP127" s="98">
        <v>2992.3463999999999</v>
      </c>
      <c r="EQ127" s="98">
        <v>3291.47003</v>
      </c>
      <c r="ER127" s="98">
        <v>2798.5284900000001</v>
      </c>
      <c r="ES127" s="98">
        <v>3018.8416299999999</v>
      </c>
      <c r="ET127" s="98">
        <v>3548.3963899999999</v>
      </c>
      <c r="EU127" s="98">
        <v>3837.9767700000002</v>
      </c>
      <c r="EV127" s="98">
        <v>3646.3295199999998</v>
      </c>
      <c r="EW127" s="98">
        <v>3575.8341799999998</v>
      </c>
      <c r="EX127" s="98">
        <v>3727908</v>
      </c>
      <c r="EY127" s="98">
        <v>3779580</v>
      </c>
      <c r="EZ127" s="98">
        <v>3664295</v>
      </c>
      <c r="FA127" s="98">
        <v>4043269</v>
      </c>
      <c r="FB127" s="98">
        <v>3649428</v>
      </c>
      <c r="FC127" s="98">
        <v>3780809</v>
      </c>
      <c r="FD127" s="98">
        <v>3874553</v>
      </c>
      <c r="FE127" s="98">
        <v>3982126</v>
      </c>
      <c r="FF127" s="98">
        <v>3730507</v>
      </c>
      <c r="FG127" s="103">
        <v>4808598</v>
      </c>
      <c r="FH127" s="76">
        <v>0</v>
      </c>
      <c r="FI127" s="76">
        <v>0</v>
      </c>
      <c r="FJ127" s="76">
        <v>7.2</v>
      </c>
      <c r="FK127" s="76">
        <v>0</v>
      </c>
      <c r="FL127" s="76">
        <v>326.23289</v>
      </c>
      <c r="FM127" s="76">
        <v>60.067599999999999</v>
      </c>
      <c r="FN127" s="76">
        <v>0</v>
      </c>
      <c r="FO127" s="76">
        <v>0</v>
      </c>
      <c r="FP127" s="76">
        <v>3.1549999999999998</v>
      </c>
      <c r="FQ127" s="77">
        <v>2.7679999999999998</v>
      </c>
    </row>
    <row r="128" spans="1:173" x14ac:dyDescent="0.25">
      <c r="A128" s="96" t="s">
        <v>291</v>
      </c>
      <c r="B128" s="96">
        <v>5427</v>
      </c>
      <c r="C128" s="96"/>
      <c r="D128" s="76">
        <v>368.57508000000001</v>
      </c>
      <c r="E128" s="76">
        <v>388.66487999999998</v>
      </c>
      <c r="F128" s="76">
        <v>477.87324999999998</v>
      </c>
      <c r="G128" s="76">
        <v>452.98036999999999</v>
      </c>
      <c r="H128" s="76">
        <v>454.31333000000001</v>
      </c>
      <c r="I128" s="76">
        <v>442.31338</v>
      </c>
      <c r="J128" s="76">
        <v>245.95623000000001</v>
      </c>
      <c r="K128" s="76">
        <v>216.78677999999999</v>
      </c>
      <c r="L128" s="76">
        <v>229.91707</v>
      </c>
      <c r="M128" s="76">
        <v>197.61014</v>
      </c>
      <c r="N128" s="97">
        <v>7402.12943</v>
      </c>
      <c r="O128" s="97">
        <v>7641.32035</v>
      </c>
      <c r="P128" s="97">
        <v>7075.9419200000002</v>
      </c>
      <c r="Q128" s="97">
        <v>7985.7151899999999</v>
      </c>
      <c r="R128" s="97">
        <v>7508.4302699999998</v>
      </c>
      <c r="S128" s="97">
        <v>6486.1878200000001</v>
      </c>
      <c r="T128" s="97">
        <v>6471.8225300000004</v>
      </c>
      <c r="U128" s="97">
        <v>6269.4917999999998</v>
      </c>
      <c r="V128" s="97">
        <v>6319.5899200000003</v>
      </c>
      <c r="W128" s="97">
        <v>6190.2870300000004</v>
      </c>
      <c r="X128" s="98">
        <v>8910.6640000000007</v>
      </c>
      <c r="Y128" s="98">
        <v>9195.3320000000003</v>
      </c>
      <c r="Z128" s="98">
        <v>9480</v>
      </c>
      <c r="AA128" s="98">
        <v>6870</v>
      </c>
      <c r="AB128" s="98">
        <v>7100</v>
      </c>
      <c r="AC128" s="98">
        <v>7330</v>
      </c>
      <c r="AD128" s="98">
        <v>7560</v>
      </c>
      <c r="AE128" s="98">
        <v>7790</v>
      </c>
      <c r="AF128" s="98">
        <v>8020</v>
      </c>
      <c r="AG128" s="98">
        <v>8338.6275499999992</v>
      </c>
      <c r="AH128" s="97">
        <v>7097.1048300000002</v>
      </c>
      <c r="AI128" s="97">
        <v>7352.4103500000001</v>
      </c>
      <c r="AJ128" s="97">
        <v>6691.5964199999999</v>
      </c>
      <c r="AK128" s="97">
        <v>7625.7696900000001</v>
      </c>
      <c r="AL128" s="97">
        <v>7146.98477</v>
      </c>
      <c r="AM128" s="97">
        <v>6142.8073700000004</v>
      </c>
      <c r="AN128" s="97">
        <v>6328.0907299999999</v>
      </c>
      <c r="AO128" s="97">
        <v>6148.4917999999998</v>
      </c>
      <c r="AP128" s="97">
        <v>6198.5899200000003</v>
      </c>
      <c r="AQ128" s="97">
        <v>6101.2870300000004</v>
      </c>
      <c r="AR128" s="98">
        <v>493.93315000000001</v>
      </c>
      <c r="AS128" s="98">
        <v>1001.3875</v>
      </c>
      <c r="AT128" s="98">
        <v>1755.3396499999999</v>
      </c>
      <c r="AU128" s="98">
        <v>2007.9394</v>
      </c>
      <c r="AV128" s="98">
        <v>791.53004999999996</v>
      </c>
      <c r="AW128" s="98">
        <v>260.05324999999999</v>
      </c>
      <c r="AX128" s="98">
        <v>241.02085</v>
      </c>
      <c r="AY128" s="98">
        <v>61.917749999999998</v>
      </c>
      <c r="AZ128" s="98">
        <v>784.68025</v>
      </c>
      <c r="BA128" s="98">
        <v>3372.8895499999999</v>
      </c>
      <c r="BB128" s="76">
        <v>461.11935</v>
      </c>
      <c r="BC128" s="76">
        <v>-2452.05935</v>
      </c>
      <c r="BD128" s="76">
        <v>1755.3396499999999</v>
      </c>
      <c r="BE128" s="76">
        <v>2007.9394</v>
      </c>
      <c r="BF128" s="76">
        <v>791.53004999999996</v>
      </c>
      <c r="BG128" s="76">
        <v>260.05324999999999</v>
      </c>
      <c r="BH128" s="76">
        <v>231.02085</v>
      </c>
      <c r="BI128" s="76">
        <v>-39.748100000000001</v>
      </c>
      <c r="BJ128" s="76">
        <v>499.36185</v>
      </c>
      <c r="BK128" s="76">
        <v>3372.8895499999999</v>
      </c>
      <c r="BL128" s="76">
        <v>7591.0379800000001</v>
      </c>
      <c r="BM128" s="76">
        <v>8353.7978500000008</v>
      </c>
      <c r="BN128" s="76">
        <v>8446.9360699999997</v>
      </c>
      <c r="BO128" s="76">
        <v>9633.7090900000003</v>
      </c>
      <c r="BP128" s="76">
        <v>7938.5148200000003</v>
      </c>
      <c r="BQ128" s="76">
        <v>6402.8606200000004</v>
      </c>
      <c r="BR128" s="76">
        <v>6569.1115799999998</v>
      </c>
      <c r="BS128" s="76">
        <v>6210.4095500000003</v>
      </c>
      <c r="BT128" s="76">
        <v>6983.2701699999998</v>
      </c>
      <c r="BU128" s="76">
        <v>9474.1765799999994</v>
      </c>
      <c r="BV128" s="98">
        <v>9461.3589300000003</v>
      </c>
      <c r="BW128" s="98">
        <v>9433.3349400000006</v>
      </c>
      <c r="BX128" s="98">
        <v>9717.8198799999991</v>
      </c>
      <c r="BY128" s="98">
        <v>7126.1809300000004</v>
      </c>
      <c r="BZ128" s="98">
        <v>7324.4356500000004</v>
      </c>
      <c r="CA128" s="98">
        <v>7616.2488499999999</v>
      </c>
      <c r="CB128" s="98">
        <v>8169.6095500000001</v>
      </c>
      <c r="CC128" s="98">
        <v>8408.4727500000008</v>
      </c>
      <c r="CD128" s="98">
        <v>9157.5900399999991</v>
      </c>
      <c r="CE128" s="98">
        <v>9031.4136999999992</v>
      </c>
      <c r="CF128" s="76">
        <v>-771.56411000000003</v>
      </c>
      <c r="CG128" s="76">
        <v>-332.41982999999999</v>
      </c>
      <c r="CH128" s="76">
        <v>35.1136100000003</v>
      </c>
      <c r="CI128" s="76">
        <v>23.286919999999601</v>
      </c>
      <c r="CJ128" s="76">
        <v>472.63319000000001</v>
      </c>
      <c r="CK128" s="76">
        <v>-1424.0125800000001</v>
      </c>
      <c r="CL128" s="76">
        <v>-1590.5649699999999</v>
      </c>
      <c r="CM128" s="76">
        <v>-14.300979999999999</v>
      </c>
      <c r="CN128" s="76">
        <v>-661.218919999999</v>
      </c>
      <c r="CO128" s="76">
        <v>-2019.2963099999999</v>
      </c>
      <c r="CP128" s="76">
        <v>-4590.5498299999999</v>
      </c>
      <c r="CQ128" s="76">
        <v>-3897.9432700000002</v>
      </c>
      <c r="CR128" s="76">
        <v>-824.55408999999997</v>
      </c>
      <c r="CS128" s="76">
        <v>-2145.66185</v>
      </c>
      <c r="CT128" s="76">
        <v>-3366.9426699999999</v>
      </c>
      <c r="CU128" s="76">
        <v>-4267.7914099999998</v>
      </c>
      <c r="CV128" s="76">
        <v>-2002.11743</v>
      </c>
      <c r="CW128" s="76">
        <v>-475.22606000000002</v>
      </c>
      <c r="CX128" s="76">
        <v>-252.95697999999999</v>
      </c>
      <c r="CY128" s="76">
        <v>29.900089999999999</v>
      </c>
      <c r="CZ128" s="98">
        <v>887</v>
      </c>
      <c r="DA128" s="98">
        <v>893</v>
      </c>
      <c r="DB128" s="98">
        <v>869</v>
      </c>
      <c r="DC128" s="98">
        <v>861</v>
      </c>
      <c r="DD128" s="98">
        <v>860</v>
      </c>
      <c r="DE128" s="98">
        <v>895</v>
      </c>
      <c r="DF128" s="98">
        <v>887</v>
      </c>
      <c r="DG128" s="98">
        <v>860</v>
      </c>
      <c r="DH128" s="98">
        <v>857</v>
      </c>
      <c r="DI128" s="98">
        <v>860</v>
      </c>
      <c r="DJ128" s="76">
        <v>-615.46936000000005</v>
      </c>
      <c r="DK128" s="76">
        <v>-3073.3891800000001</v>
      </c>
      <c r="DL128" s="76">
        <v>1406.1077600000001</v>
      </c>
      <c r="DM128" s="76">
        <v>1671.2808199999999</v>
      </c>
      <c r="DN128" s="76">
        <v>902.71774000000005</v>
      </c>
      <c r="DO128" s="76">
        <v>-1507.33978</v>
      </c>
      <c r="DP128" s="76">
        <v>-1503.27592</v>
      </c>
      <c r="DQ128" s="76">
        <v>-175.04908</v>
      </c>
      <c r="DR128" s="76">
        <v>-282.85707000000002</v>
      </c>
      <c r="DS128" s="76">
        <v>1264.5932399999999</v>
      </c>
      <c r="DT128" s="76">
        <v>63.550080000000001</v>
      </c>
      <c r="DU128" s="76">
        <v>99.75488</v>
      </c>
      <c r="DV128" s="76">
        <v>93.527249999999995</v>
      </c>
      <c r="DW128" s="76">
        <v>93.034369999999996</v>
      </c>
      <c r="DX128" s="76">
        <v>92.867329999999995</v>
      </c>
      <c r="DY128" s="76">
        <v>98.93338</v>
      </c>
      <c r="DZ128" s="76">
        <v>102.22423000000001</v>
      </c>
      <c r="EA128" s="76">
        <v>95.786779999999993</v>
      </c>
      <c r="EB128" s="76">
        <v>108.91707</v>
      </c>
      <c r="EC128" s="76">
        <v>108.61014</v>
      </c>
      <c r="ED128" s="76">
        <v>1076.58871</v>
      </c>
      <c r="EE128" s="76">
        <v>621.32983000000002</v>
      </c>
      <c r="EF128" s="76">
        <v>349.23189000000002</v>
      </c>
      <c r="EG128" s="76">
        <v>336.65857999999997</v>
      </c>
      <c r="EH128" s="76">
        <v>-111.18769</v>
      </c>
      <c r="EI128" s="76">
        <v>1767.39303</v>
      </c>
      <c r="EJ128" s="76">
        <v>1734.2967699999999</v>
      </c>
      <c r="EK128" s="76">
        <v>135.30098000000001</v>
      </c>
      <c r="EL128" s="76">
        <v>782.218919999999</v>
      </c>
      <c r="EM128" s="76">
        <v>2108.2963100000002</v>
      </c>
      <c r="EN128" s="98">
        <v>14051.90876</v>
      </c>
      <c r="EO128" s="98">
        <v>13331.27821</v>
      </c>
      <c r="EP128" s="98">
        <v>10542.373970000001</v>
      </c>
      <c r="EQ128" s="98">
        <v>9271.8427800000009</v>
      </c>
      <c r="ER128" s="98">
        <v>10691.37832</v>
      </c>
      <c r="ES128" s="98">
        <v>11884.04026</v>
      </c>
      <c r="ET128" s="98">
        <v>10171.726979999999</v>
      </c>
      <c r="EU128" s="98">
        <v>8883.6988099999999</v>
      </c>
      <c r="EV128" s="98">
        <v>9410.54702</v>
      </c>
      <c r="EW128" s="98">
        <v>9001.51361</v>
      </c>
      <c r="EX128" s="98">
        <v>8173694</v>
      </c>
      <c r="EY128" s="98">
        <v>7973740</v>
      </c>
      <c r="EZ128" s="98">
        <v>7040828</v>
      </c>
      <c r="FA128" s="98">
        <v>7962428</v>
      </c>
      <c r="FB128" s="98">
        <v>7035797</v>
      </c>
      <c r="FC128" s="98">
        <v>7910200</v>
      </c>
      <c r="FD128" s="98">
        <v>8062388</v>
      </c>
      <c r="FE128" s="98">
        <v>6283793</v>
      </c>
      <c r="FF128" s="98">
        <v>6980809</v>
      </c>
      <c r="FG128" s="103">
        <v>8209583</v>
      </c>
      <c r="FH128" s="76">
        <v>32.813800000000001</v>
      </c>
      <c r="FI128" s="76">
        <v>3453.4468499999998</v>
      </c>
      <c r="FJ128" s="76">
        <v>0</v>
      </c>
      <c r="FK128" s="76">
        <v>0</v>
      </c>
      <c r="FL128" s="76">
        <v>0</v>
      </c>
      <c r="FM128" s="76">
        <v>0</v>
      </c>
      <c r="FN128" s="76">
        <v>10</v>
      </c>
      <c r="FO128" s="76">
        <v>101.66585000000001</v>
      </c>
      <c r="FP128" s="76">
        <v>285.3184</v>
      </c>
      <c r="FQ128" s="77">
        <v>0</v>
      </c>
    </row>
    <row r="129" spans="1:173" x14ac:dyDescent="0.25">
      <c r="A129" s="96" t="s">
        <v>290</v>
      </c>
      <c r="B129" s="96">
        <v>5483</v>
      </c>
      <c r="C129" s="96"/>
      <c r="D129" s="76">
        <v>79.348550000000003</v>
      </c>
      <c r="E129" s="76">
        <v>120.33471</v>
      </c>
      <c r="F129" s="76">
        <v>178.09764000000001</v>
      </c>
      <c r="G129" s="76">
        <v>190.74035000000001</v>
      </c>
      <c r="H129" s="76">
        <v>179.48732999999999</v>
      </c>
      <c r="I129" s="76">
        <v>180.67770999999999</v>
      </c>
      <c r="J129" s="76">
        <v>159.47127</v>
      </c>
      <c r="K129" s="76">
        <v>168.078</v>
      </c>
      <c r="L129" s="76">
        <v>742.10915999999997</v>
      </c>
      <c r="M129" s="76">
        <v>145.06743</v>
      </c>
      <c r="N129" s="97">
        <v>1154.4266299999999</v>
      </c>
      <c r="O129" s="97">
        <v>1203.8767399999999</v>
      </c>
      <c r="P129" s="97">
        <v>1304.31692</v>
      </c>
      <c r="Q129" s="97">
        <v>1322.7083700000001</v>
      </c>
      <c r="R129" s="97">
        <v>1248.4418499999999</v>
      </c>
      <c r="S129" s="97">
        <v>1374.80693</v>
      </c>
      <c r="T129" s="97">
        <v>1191.4607699999999</v>
      </c>
      <c r="U129" s="97">
        <v>1115.6198099999999</v>
      </c>
      <c r="V129" s="97">
        <v>1775.8129300000001</v>
      </c>
      <c r="W129" s="97">
        <v>1225.9762900000001</v>
      </c>
      <c r="X129" s="98">
        <v>1000</v>
      </c>
      <c r="Y129" s="98">
        <v>1200</v>
      </c>
      <c r="Z129" s="98">
        <v>1675</v>
      </c>
      <c r="AA129" s="98">
        <v>1725</v>
      </c>
      <c r="AB129" s="98">
        <v>1775</v>
      </c>
      <c r="AC129" s="98">
        <v>1825</v>
      </c>
      <c r="AD129" s="98">
        <v>1925</v>
      </c>
      <c r="AE129" s="98">
        <v>1925</v>
      </c>
      <c r="AF129" s="98">
        <v>1975</v>
      </c>
      <c r="AG129" s="98">
        <v>2025</v>
      </c>
      <c r="AH129" s="97">
        <v>1043.37663</v>
      </c>
      <c r="AI129" s="97">
        <v>1086.41274</v>
      </c>
      <c r="AJ129" s="97">
        <v>1158.54637</v>
      </c>
      <c r="AK129" s="97">
        <v>1164.0012200000001</v>
      </c>
      <c r="AL129" s="97">
        <v>1104.06585</v>
      </c>
      <c r="AM129" s="97">
        <v>1233.48993</v>
      </c>
      <c r="AN129" s="97">
        <v>1074.23777</v>
      </c>
      <c r="AO129" s="97">
        <v>994.86311000000001</v>
      </c>
      <c r="AP129" s="97">
        <v>1081.2830799999999</v>
      </c>
      <c r="AQ129" s="97">
        <v>1131.1732400000001</v>
      </c>
      <c r="AR129" s="98">
        <v>0</v>
      </c>
      <c r="AS129" s="98">
        <v>0.8</v>
      </c>
      <c r="AT129" s="98">
        <v>0</v>
      </c>
      <c r="AU129" s="98">
        <v>100.24915</v>
      </c>
      <c r="AV129" s="98">
        <v>28.347999999999999</v>
      </c>
      <c r="AW129" s="98">
        <v>0</v>
      </c>
      <c r="AX129" s="98">
        <v>42.085000000000001</v>
      </c>
      <c r="AY129" s="98">
        <v>98.805949999999996</v>
      </c>
      <c r="AZ129" s="98">
        <v>726.68269999999995</v>
      </c>
      <c r="BA129" s="98">
        <v>776.27470000000005</v>
      </c>
      <c r="BB129" s="76">
        <v>0</v>
      </c>
      <c r="BC129" s="76">
        <v>0.8</v>
      </c>
      <c r="BD129" s="76">
        <v>0</v>
      </c>
      <c r="BE129" s="76">
        <v>100.24915</v>
      </c>
      <c r="BF129" s="76">
        <v>28.347999999999999</v>
      </c>
      <c r="BG129" s="76">
        <v>0</v>
      </c>
      <c r="BH129" s="76">
        <v>42.085000000000001</v>
      </c>
      <c r="BI129" s="76">
        <v>98.805949999999996</v>
      </c>
      <c r="BJ129" s="76">
        <v>638.74670000000003</v>
      </c>
      <c r="BK129" s="76">
        <v>758.77470000000005</v>
      </c>
      <c r="BL129" s="76">
        <v>1043.37663</v>
      </c>
      <c r="BM129" s="76">
        <v>1087.2127399999999</v>
      </c>
      <c r="BN129" s="76">
        <v>1158.54637</v>
      </c>
      <c r="BO129" s="76">
        <v>1264.25037</v>
      </c>
      <c r="BP129" s="76">
        <v>1132.4138499999999</v>
      </c>
      <c r="BQ129" s="76">
        <v>1233.48993</v>
      </c>
      <c r="BR129" s="76">
        <v>1116.32277</v>
      </c>
      <c r="BS129" s="76">
        <v>1093.6690599999999</v>
      </c>
      <c r="BT129" s="76">
        <v>1807.96578</v>
      </c>
      <c r="BU129" s="76">
        <v>1907.44794</v>
      </c>
      <c r="BV129" s="98">
        <v>1053.28414</v>
      </c>
      <c r="BW129" s="98">
        <v>1265.9222600000001</v>
      </c>
      <c r="BX129" s="98">
        <v>1880.32843</v>
      </c>
      <c r="BY129" s="98">
        <v>1880.6093000000001</v>
      </c>
      <c r="BZ129" s="98">
        <v>1818.5001</v>
      </c>
      <c r="CA129" s="98">
        <v>2044.1291000000001</v>
      </c>
      <c r="CB129" s="98">
        <v>1966.83709</v>
      </c>
      <c r="CC129" s="98">
        <v>2009.1783499999999</v>
      </c>
      <c r="CD129" s="98">
        <v>2042.3179500000001</v>
      </c>
      <c r="CE129" s="98">
        <v>2063.5391300000001</v>
      </c>
      <c r="CF129" s="76">
        <v>-49.830190000000101</v>
      </c>
      <c r="CG129" s="76">
        <v>-19.015870000000199</v>
      </c>
      <c r="CH129" s="76">
        <v>66.727900000000105</v>
      </c>
      <c r="CI129" s="76">
        <v>-20.9438</v>
      </c>
      <c r="CJ129" s="76">
        <v>130.84844000000001</v>
      </c>
      <c r="CK129" s="76">
        <v>39.579000000000001</v>
      </c>
      <c r="CL129" s="76">
        <v>-38.96387</v>
      </c>
      <c r="CM129" s="76">
        <v>-80.681470000000004</v>
      </c>
      <c r="CN129" s="76">
        <v>474.04491999999999</v>
      </c>
      <c r="CO129" s="76">
        <v>243.34614999999999</v>
      </c>
      <c r="CP129" s="76">
        <v>-28.977689999999999</v>
      </c>
      <c r="CQ129" s="76">
        <v>131.9025</v>
      </c>
      <c r="CR129" s="76">
        <v>267.58237000000003</v>
      </c>
      <c r="CS129" s="76">
        <v>346.62502000000001</v>
      </c>
      <c r="CT129" s="76">
        <v>426.02681999999999</v>
      </c>
      <c r="CU129" s="76">
        <v>411.20638000000002</v>
      </c>
      <c r="CV129" s="76">
        <v>512.94438000000002</v>
      </c>
      <c r="CW129" s="76">
        <v>627.04624999999999</v>
      </c>
      <c r="CX129" s="76">
        <v>729.67846999999995</v>
      </c>
      <c r="CY129" s="76">
        <v>311.41669999999999</v>
      </c>
      <c r="CZ129" s="98">
        <v>308</v>
      </c>
      <c r="DA129" s="98">
        <v>319</v>
      </c>
      <c r="DB129" s="98">
        <v>319</v>
      </c>
      <c r="DC129" s="98">
        <v>320</v>
      </c>
      <c r="DD129" s="98">
        <v>310</v>
      </c>
      <c r="DE129" s="98">
        <v>322</v>
      </c>
      <c r="DF129" s="98">
        <v>316</v>
      </c>
      <c r="DG129" s="98">
        <v>313</v>
      </c>
      <c r="DH129" s="98">
        <v>302</v>
      </c>
      <c r="DI129" s="98">
        <v>306</v>
      </c>
      <c r="DJ129" s="76">
        <v>-160.88019</v>
      </c>
      <c r="DK129" s="76">
        <v>-135.67986999999999</v>
      </c>
      <c r="DL129" s="76">
        <v>-79.042649999999995</v>
      </c>
      <c r="DM129" s="76">
        <v>-79.401799999999994</v>
      </c>
      <c r="DN129" s="76">
        <v>14.82044</v>
      </c>
      <c r="DO129" s="76">
        <v>-101.738</v>
      </c>
      <c r="DP129" s="76">
        <v>-114.10187000000001</v>
      </c>
      <c r="DQ129" s="76">
        <v>-102.63222</v>
      </c>
      <c r="DR129" s="76">
        <v>418.26177000000001</v>
      </c>
      <c r="DS129" s="76">
        <v>907.31780000000003</v>
      </c>
      <c r="DT129" s="76">
        <v>-31.701450000000001</v>
      </c>
      <c r="DU129" s="76">
        <v>2.8707099999999999</v>
      </c>
      <c r="DV129" s="76">
        <v>32.326639999999998</v>
      </c>
      <c r="DW129" s="76">
        <v>32.033349999999999</v>
      </c>
      <c r="DX129" s="76">
        <v>35.111330000000002</v>
      </c>
      <c r="DY129" s="76">
        <v>39.360709999999997</v>
      </c>
      <c r="DZ129" s="76">
        <v>42.248269999999998</v>
      </c>
      <c r="EA129" s="76">
        <v>47.320999999999998</v>
      </c>
      <c r="EB129" s="76">
        <v>47.579160000000002</v>
      </c>
      <c r="EC129" s="76">
        <v>50.264429999999997</v>
      </c>
      <c r="ED129" s="76">
        <v>160.88019</v>
      </c>
      <c r="EE129" s="76">
        <v>136.47987000000001</v>
      </c>
      <c r="EF129" s="76">
        <v>79.042649999999895</v>
      </c>
      <c r="EG129" s="76">
        <v>179.65094999999999</v>
      </c>
      <c r="EH129" s="76">
        <v>13.527559999999999</v>
      </c>
      <c r="EI129" s="76">
        <v>101.738</v>
      </c>
      <c r="EJ129" s="76">
        <v>156.18687</v>
      </c>
      <c r="EK129" s="76">
        <v>201.43817000000001</v>
      </c>
      <c r="EL129" s="76">
        <v>220.48492999999999</v>
      </c>
      <c r="EM129" s="76">
        <v>-148.54310000000001</v>
      </c>
      <c r="EN129" s="98">
        <v>1082.2618299999999</v>
      </c>
      <c r="EO129" s="98">
        <v>1134.0197599999999</v>
      </c>
      <c r="EP129" s="98">
        <v>1612.7460599999999</v>
      </c>
      <c r="EQ129" s="98">
        <v>1533.9842799999999</v>
      </c>
      <c r="ER129" s="98">
        <v>1392.4732799999999</v>
      </c>
      <c r="ES129" s="98">
        <v>1632.92272</v>
      </c>
      <c r="ET129" s="98">
        <v>1453.8927100000001</v>
      </c>
      <c r="EU129" s="98">
        <v>1382.1321</v>
      </c>
      <c r="EV129" s="98">
        <v>1312.63948</v>
      </c>
      <c r="EW129" s="98">
        <v>1752.1224299999999</v>
      </c>
      <c r="EX129" s="98">
        <v>1204257</v>
      </c>
      <c r="EY129" s="98">
        <v>1222893</v>
      </c>
      <c r="EZ129" s="98">
        <v>1237589</v>
      </c>
      <c r="FA129" s="98">
        <v>1343652</v>
      </c>
      <c r="FB129" s="98">
        <v>1117593</v>
      </c>
      <c r="FC129" s="98">
        <v>1335228</v>
      </c>
      <c r="FD129" s="98">
        <v>1230425</v>
      </c>
      <c r="FE129" s="98">
        <v>1196301</v>
      </c>
      <c r="FF129" s="98">
        <v>1301768</v>
      </c>
      <c r="FG129" s="103">
        <v>982630</v>
      </c>
      <c r="FH129" s="76">
        <v>0</v>
      </c>
      <c r="FI129" s="76">
        <v>0</v>
      </c>
      <c r="FJ129" s="76">
        <v>0</v>
      </c>
      <c r="FK129" s="76">
        <v>0</v>
      </c>
      <c r="FL129" s="76">
        <v>0</v>
      </c>
      <c r="FM129" s="76">
        <v>0</v>
      </c>
      <c r="FN129" s="76">
        <v>0</v>
      </c>
      <c r="FO129" s="76">
        <v>0</v>
      </c>
      <c r="FP129" s="76">
        <v>87.936000000000007</v>
      </c>
      <c r="FQ129" s="77">
        <v>17.5</v>
      </c>
    </row>
    <row r="130" spans="1:173" x14ac:dyDescent="0.25">
      <c r="A130" s="96" t="s">
        <v>289</v>
      </c>
      <c r="B130" s="96">
        <v>5522</v>
      </c>
      <c r="C130" s="96"/>
      <c r="D130" s="76">
        <v>8.1536899999999992</v>
      </c>
      <c r="E130" s="76">
        <v>10.53274</v>
      </c>
      <c r="F130" s="76">
        <v>13.63598</v>
      </c>
      <c r="G130" s="76">
        <v>10.75535</v>
      </c>
      <c r="H130" s="76">
        <v>28.845780000000001</v>
      </c>
      <c r="I130" s="76">
        <v>20.40578</v>
      </c>
      <c r="J130" s="76">
        <v>26.961839999999999</v>
      </c>
      <c r="K130" s="76">
        <v>46.671790000000001</v>
      </c>
      <c r="L130" s="76">
        <v>52.732959999999999</v>
      </c>
      <c r="M130" s="76">
        <v>55.86909</v>
      </c>
      <c r="N130" s="97">
        <v>2797.8366799999999</v>
      </c>
      <c r="O130" s="97">
        <v>2691.1794</v>
      </c>
      <c r="P130" s="97">
        <v>2840.32798</v>
      </c>
      <c r="Q130" s="97">
        <v>2754.2709500000001</v>
      </c>
      <c r="R130" s="97">
        <v>2764.5032799999999</v>
      </c>
      <c r="S130" s="97">
        <v>2773.0394500000002</v>
      </c>
      <c r="T130" s="97">
        <v>2555.5683300000001</v>
      </c>
      <c r="U130" s="97">
        <v>2552.8848600000001</v>
      </c>
      <c r="V130" s="97">
        <v>2586.1613299999999</v>
      </c>
      <c r="W130" s="97">
        <v>2232.576</v>
      </c>
      <c r="X130" s="98">
        <v>2527.9499999999998</v>
      </c>
      <c r="Y130" s="98">
        <v>2562.9499999999998</v>
      </c>
      <c r="Z130" s="98">
        <v>2627.95</v>
      </c>
      <c r="AA130" s="98">
        <v>2692.95</v>
      </c>
      <c r="AB130" s="98">
        <v>2707.95</v>
      </c>
      <c r="AC130" s="98">
        <v>822.95</v>
      </c>
      <c r="AD130" s="98">
        <v>887.95</v>
      </c>
      <c r="AE130" s="98">
        <v>942.95</v>
      </c>
      <c r="AF130" s="98">
        <v>1007.95</v>
      </c>
      <c r="AG130" s="98">
        <v>1072.95</v>
      </c>
      <c r="AH130" s="97">
        <v>2776.5366800000002</v>
      </c>
      <c r="AI130" s="97">
        <v>2669.5813499999999</v>
      </c>
      <c r="AJ130" s="97">
        <v>2816.0279799999998</v>
      </c>
      <c r="AK130" s="97">
        <v>2728.2613000000001</v>
      </c>
      <c r="AL130" s="97">
        <v>2732.7172799999998</v>
      </c>
      <c r="AM130" s="97">
        <v>2742.9394499999999</v>
      </c>
      <c r="AN130" s="97">
        <v>2525.4683300000002</v>
      </c>
      <c r="AO130" s="97">
        <v>2508.6848599999998</v>
      </c>
      <c r="AP130" s="97">
        <v>2539.1613299999999</v>
      </c>
      <c r="AQ130" s="97">
        <v>2185.6759999999999</v>
      </c>
      <c r="AR130" s="98">
        <v>1.2371000000000001</v>
      </c>
      <c r="AS130" s="98">
        <v>0.57050000000000001</v>
      </c>
      <c r="AT130" s="98">
        <v>0</v>
      </c>
      <c r="AU130" s="98">
        <v>0</v>
      </c>
      <c r="AV130" s="98">
        <v>48.458750000000002</v>
      </c>
      <c r="AW130" s="98">
        <v>1.4596</v>
      </c>
      <c r="AX130" s="98">
        <v>0</v>
      </c>
      <c r="AY130" s="98">
        <v>1.036</v>
      </c>
      <c r="AZ130" s="98">
        <v>306.70100000000002</v>
      </c>
      <c r="BA130" s="98">
        <v>0</v>
      </c>
      <c r="BB130" s="76">
        <v>1.2371000000000001</v>
      </c>
      <c r="BC130" s="76">
        <v>-13.231450000000001</v>
      </c>
      <c r="BD130" s="76">
        <v>0</v>
      </c>
      <c r="BE130" s="76">
        <v>0</v>
      </c>
      <c r="BF130" s="76">
        <v>48.458750000000002</v>
      </c>
      <c r="BG130" s="76">
        <v>1.4596</v>
      </c>
      <c r="BH130" s="76">
        <v>0</v>
      </c>
      <c r="BI130" s="76">
        <v>1.036</v>
      </c>
      <c r="BJ130" s="76">
        <v>306.70100000000002</v>
      </c>
      <c r="BK130" s="76">
        <v>0</v>
      </c>
      <c r="BL130" s="76">
        <v>2777.77378</v>
      </c>
      <c r="BM130" s="76">
        <v>2670.1518500000002</v>
      </c>
      <c r="BN130" s="76">
        <v>2816.0279799999998</v>
      </c>
      <c r="BO130" s="76">
        <v>2728.2613000000001</v>
      </c>
      <c r="BP130" s="76">
        <v>2781.1760300000001</v>
      </c>
      <c r="BQ130" s="76">
        <v>2744.39905</v>
      </c>
      <c r="BR130" s="76">
        <v>2525.4683300000002</v>
      </c>
      <c r="BS130" s="76">
        <v>2509.7208599999999</v>
      </c>
      <c r="BT130" s="76">
        <v>2845.8623299999999</v>
      </c>
      <c r="BU130" s="76">
        <v>2185.6759999999999</v>
      </c>
      <c r="BV130" s="98">
        <v>2914.1844000000001</v>
      </c>
      <c r="BW130" s="98">
        <v>2794.47615</v>
      </c>
      <c r="BX130" s="98">
        <v>2842.7819599999998</v>
      </c>
      <c r="BY130" s="98">
        <v>2927.7285499999998</v>
      </c>
      <c r="BZ130" s="98">
        <v>3334.9194499999999</v>
      </c>
      <c r="CA130" s="98">
        <v>1202.8186000000001</v>
      </c>
      <c r="CB130" s="98">
        <v>1118.43688</v>
      </c>
      <c r="CC130" s="98">
        <v>1224.8752899999999</v>
      </c>
      <c r="CD130" s="98">
        <v>1255.81385</v>
      </c>
      <c r="CE130" s="98">
        <v>1241.1838</v>
      </c>
      <c r="CF130" s="76">
        <v>-393.65339999999998</v>
      </c>
      <c r="CG130" s="76">
        <v>-478.60428999999999</v>
      </c>
      <c r="CH130" s="76">
        <v>-160.09119999999999</v>
      </c>
      <c r="CI130" s="76">
        <v>-202.30865</v>
      </c>
      <c r="CJ130" s="76">
        <v>52.78613</v>
      </c>
      <c r="CK130" s="76">
        <v>119.6503</v>
      </c>
      <c r="CL130" s="76">
        <v>-133.25004999999999</v>
      </c>
      <c r="CM130" s="76">
        <v>-54.652740000000001</v>
      </c>
      <c r="CN130" s="76">
        <v>161.58613</v>
      </c>
      <c r="CO130" s="76">
        <v>-325.65483999999998</v>
      </c>
      <c r="CP130" s="76">
        <v>-1655.01856</v>
      </c>
      <c r="CQ130" s="76">
        <v>-1272.01686</v>
      </c>
      <c r="CR130" s="76">
        <v>-758.58307000000002</v>
      </c>
      <c r="CS130" s="76">
        <v>-574.19186999999999</v>
      </c>
      <c r="CT130" s="76">
        <v>-376.37356999999997</v>
      </c>
      <c r="CU130" s="76">
        <v>-446.93414999999999</v>
      </c>
      <c r="CV130" s="76">
        <v>-537.94404999999995</v>
      </c>
      <c r="CW130" s="76">
        <v>-384.59399999999999</v>
      </c>
      <c r="CX130" s="76">
        <v>-286.77726000000001</v>
      </c>
      <c r="CY130" s="76">
        <v>-708.06439</v>
      </c>
      <c r="CZ130" s="98">
        <v>736</v>
      </c>
      <c r="DA130" s="98">
        <v>754</v>
      </c>
      <c r="DB130" s="98">
        <v>749</v>
      </c>
      <c r="DC130" s="98">
        <v>751</v>
      </c>
      <c r="DD130" s="98">
        <v>734</v>
      </c>
      <c r="DE130" s="98">
        <v>703</v>
      </c>
      <c r="DF130" s="98">
        <v>696</v>
      </c>
      <c r="DG130" s="98">
        <v>635</v>
      </c>
      <c r="DH130" s="98">
        <v>620</v>
      </c>
      <c r="DI130" s="98">
        <v>608</v>
      </c>
      <c r="DJ130" s="76">
        <v>-413.71629999999999</v>
      </c>
      <c r="DK130" s="76">
        <v>-513.43379000000004</v>
      </c>
      <c r="DL130" s="76">
        <v>-184.3912</v>
      </c>
      <c r="DM130" s="76">
        <v>-228.31829999999999</v>
      </c>
      <c r="DN130" s="76">
        <v>69.458879999999994</v>
      </c>
      <c r="DO130" s="76">
        <v>91.009900000000002</v>
      </c>
      <c r="DP130" s="76">
        <v>-163.35005000000001</v>
      </c>
      <c r="DQ130" s="76">
        <v>-97.816739999999996</v>
      </c>
      <c r="DR130" s="76">
        <v>421.28712999999999</v>
      </c>
      <c r="DS130" s="76">
        <v>-372.55484000000001</v>
      </c>
      <c r="DT130" s="76">
        <v>-13.14631</v>
      </c>
      <c r="DU130" s="76">
        <v>-11.06526</v>
      </c>
      <c r="DV130" s="76">
        <v>-10.664020000000001</v>
      </c>
      <c r="DW130" s="76">
        <v>-15.25465</v>
      </c>
      <c r="DX130" s="76">
        <v>-2.9402200000000001</v>
      </c>
      <c r="DY130" s="76">
        <v>-9.6942199999999996</v>
      </c>
      <c r="DZ130" s="76">
        <v>-3.1381600000000001</v>
      </c>
      <c r="EA130" s="76">
        <v>2.4717899999999999</v>
      </c>
      <c r="EB130" s="76">
        <v>5.7329600000000003</v>
      </c>
      <c r="EC130" s="76">
        <v>8.9690899999999996</v>
      </c>
      <c r="ED130" s="76">
        <v>414.95339999999999</v>
      </c>
      <c r="EE130" s="76">
        <v>500.20233999999999</v>
      </c>
      <c r="EF130" s="76">
        <v>184.3912</v>
      </c>
      <c r="EG130" s="76">
        <v>228.31829999999999</v>
      </c>
      <c r="EH130" s="76">
        <v>-21.000129999999899</v>
      </c>
      <c r="EI130" s="76">
        <v>-89.550299999999893</v>
      </c>
      <c r="EJ130" s="76">
        <v>163.35005000000001</v>
      </c>
      <c r="EK130" s="76">
        <v>98.852740000000296</v>
      </c>
      <c r="EL130" s="76">
        <v>-114.58613</v>
      </c>
      <c r="EM130" s="76">
        <v>372.55484000000001</v>
      </c>
      <c r="EN130" s="98">
        <v>4569.2029599999996</v>
      </c>
      <c r="EO130" s="98">
        <v>4066.4930100000001</v>
      </c>
      <c r="EP130" s="98">
        <v>3601.3650299999999</v>
      </c>
      <c r="EQ130" s="98">
        <v>3501.9204199999999</v>
      </c>
      <c r="ER130" s="98">
        <v>3711.2930200000001</v>
      </c>
      <c r="ES130" s="98">
        <v>1649.7527500000001</v>
      </c>
      <c r="ET130" s="98">
        <v>1656.38093</v>
      </c>
      <c r="EU130" s="98">
        <v>1609.46929</v>
      </c>
      <c r="EV130" s="98">
        <v>1542.5911100000001</v>
      </c>
      <c r="EW130" s="98">
        <v>1949.24819</v>
      </c>
      <c r="EX130" s="98">
        <v>3191490</v>
      </c>
      <c r="EY130" s="98">
        <v>3169784</v>
      </c>
      <c r="EZ130" s="98">
        <v>3000419</v>
      </c>
      <c r="FA130" s="98">
        <v>2956580</v>
      </c>
      <c r="FB130" s="98">
        <v>2711717</v>
      </c>
      <c r="FC130" s="98">
        <v>2653389</v>
      </c>
      <c r="FD130" s="98">
        <v>2688818</v>
      </c>
      <c r="FE130" s="98">
        <v>2607538</v>
      </c>
      <c r="FF130" s="98">
        <v>2424575</v>
      </c>
      <c r="FG130" s="103">
        <v>2558231</v>
      </c>
      <c r="FH130" s="76">
        <v>0</v>
      </c>
      <c r="FI130" s="76">
        <v>13.80195</v>
      </c>
      <c r="FJ130" s="76">
        <v>0</v>
      </c>
      <c r="FK130" s="76">
        <v>0</v>
      </c>
      <c r="FL130" s="76">
        <v>0</v>
      </c>
      <c r="FM130" s="76">
        <v>0</v>
      </c>
      <c r="FN130" s="76">
        <v>0</v>
      </c>
      <c r="FO130" s="76">
        <v>0</v>
      </c>
      <c r="FP130" s="76">
        <v>0</v>
      </c>
      <c r="FQ130" s="77">
        <v>0</v>
      </c>
    </row>
    <row r="131" spans="1:173" x14ac:dyDescent="0.25">
      <c r="A131" s="96" t="s">
        <v>288</v>
      </c>
      <c r="B131" s="96">
        <v>5556</v>
      </c>
      <c r="C131" s="96"/>
      <c r="D131" s="76">
        <v>288.06684999999999</v>
      </c>
      <c r="E131" s="76">
        <v>312.14863000000003</v>
      </c>
      <c r="F131" s="76">
        <v>284.73131000000001</v>
      </c>
      <c r="G131" s="76">
        <v>305.33798000000002</v>
      </c>
      <c r="H131" s="76">
        <v>275.80588999999998</v>
      </c>
      <c r="I131" s="76">
        <v>273.96935000000002</v>
      </c>
      <c r="J131" s="76">
        <v>259.47633999999999</v>
      </c>
      <c r="K131" s="76">
        <v>269.58792999999997</v>
      </c>
      <c r="L131" s="76">
        <v>264.40665000000001</v>
      </c>
      <c r="M131" s="76">
        <v>149.92314999999999</v>
      </c>
      <c r="N131" s="97">
        <v>1997.1516300000001</v>
      </c>
      <c r="O131" s="97">
        <v>1867.3751400000001</v>
      </c>
      <c r="P131" s="97">
        <v>1649.7851800000001</v>
      </c>
      <c r="Q131" s="97">
        <v>2005.8778500000001</v>
      </c>
      <c r="R131" s="97">
        <v>1751.28567</v>
      </c>
      <c r="S131" s="97">
        <v>1986.8924500000001</v>
      </c>
      <c r="T131" s="97">
        <v>1531.00173</v>
      </c>
      <c r="U131" s="97">
        <v>1516.98972</v>
      </c>
      <c r="V131" s="97">
        <v>1463.8086599999999</v>
      </c>
      <c r="W131" s="97">
        <v>1342.1679099999999</v>
      </c>
      <c r="X131" s="98">
        <v>3448</v>
      </c>
      <c r="Y131" s="98">
        <v>3448</v>
      </c>
      <c r="Z131" s="98">
        <v>3448</v>
      </c>
      <c r="AA131" s="98">
        <v>3448</v>
      </c>
      <c r="AB131" s="98">
        <v>3111.5</v>
      </c>
      <c r="AC131" s="98">
        <v>2836.9</v>
      </c>
      <c r="AD131" s="98">
        <v>2576.6367</v>
      </c>
      <c r="AE131" s="98">
        <v>2649.45</v>
      </c>
      <c r="AF131" s="98">
        <v>2687.3851</v>
      </c>
      <c r="AG131" s="98">
        <v>2843.65</v>
      </c>
      <c r="AH131" s="97">
        <v>1730.3126299999999</v>
      </c>
      <c r="AI131" s="97">
        <v>1578.1991399999999</v>
      </c>
      <c r="AJ131" s="97">
        <v>1386.2511300000001</v>
      </c>
      <c r="AK131" s="97">
        <v>1719.2778499999999</v>
      </c>
      <c r="AL131" s="97">
        <v>1496.6856700000001</v>
      </c>
      <c r="AM131" s="97">
        <v>1735.2924499999999</v>
      </c>
      <c r="AN131" s="97">
        <v>1293.7029299999999</v>
      </c>
      <c r="AO131" s="97">
        <v>1274.06692</v>
      </c>
      <c r="AP131" s="97">
        <v>1233.4086600000001</v>
      </c>
      <c r="AQ131" s="97">
        <v>1242.6679099999999</v>
      </c>
      <c r="AR131" s="98">
        <v>0</v>
      </c>
      <c r="AS131" s="98">
        <v>234.71440000000001</v>
      </c>
      <c r="AT131" s="98">
        <v>0</v>
      </c>
      <c r="AU131" s="98">
        <v>303.7124</v>
      </c>
      <c r="AV131" s="98">
        <v>447.78406000000001</v>
      </c>
      <c r="AW131" s="98">
        <v>675.67785000000003</v>
      </c>
      <c r="AX131" s="98">
        <v>347.94330000000002</v>
      </c>
      <c r="AY131" s="98">
        <v>711.23375999999996</v>
      </c>
      <c r="AZ131" s="98">
        <v>169.0763</v>
      </c>
      <c r="BA131" s="98">
        <v>201.93780000000001</v>
      </c>
      <c r="BB131" s="76">
        <v>0</v>
      </c>
      <c r="BC131" s="76">
        <v>234.71440000000001</v>
      </c>
      <c r="BD131" s="76">
        <v>-37.598999999999997</v>
      </c>
      <c r="BE131" s="76">
        <v>281.17140000000001</v>
      </c>
      <c r="BF131" s="76">
        <v>447.78406000000001</v>
      </c>
      <c r="BG131" s="76">
        <v>675.67785000000003</v>
      </c>
      <c r="BH131" s="76">
        <v>340.50330000000002</v>
      </c>
      <c r="BI131" s="76">
        <v>711.23375999999996</v>
      </c>
      <c r="BJ131" s="76">
        <v>161.0033</v>
      </c>
      <c r="BK131" s="76">
        <v>201.93780000000001</v>
      </c>
      <c r="BL131" s="76">
        <v>1730.3126299999999</v>
      </c>
      <c r="BM131" s="76">
        <v>1812.91354</v>
      </c>
      <c r="BN131" s="76">
        <v>1386.2511300000001</v>
      </c>
      <c r="BO131" s="76">
        <v>2022.9902500000001</v>
      </c>
      <c r="BP131" s="76">
        <v>1944.46973</v>
      </c>
      <c r="BQ131" s="76">
        <v>2410.9703</v>
      </c>
      <c r="BR131" s="76">
        <v>1641.6462300000001</v>
      </c>
      <c r="BS131" s="76">
        <v>1985.3006800000001</v>
      </c>
      <c r="BT131" s="76">
        <v>1402.48496</v>
      </c>
      <c r="BU131" s="76">
        <v>1444.60571</v>
      </c>
      <c r="BV131" s="98">
        <v>3510.1590000000001</v>
      </c>
      <c r="BW131" s="98">
        <v>3863.7819399999998</v>
      </c>
      <c r="BX131" s="98">
        <v>3570.0925299999999</v>
      </c>
      <c r="BY131" s="98">
        <v>3822.1770099999999</v>
      </c>
      <c r="BZ131" s="98">
        <v>3511.22154</v>
      </c>
      <c r="CA131" s="98">
        <v>3513.0834799999998</v>
      </c>
      <c r="CB131" s="98">
        <v>2997.3329399999998</v>
      </c>
      <c r="CC131" s="98">
        <v>3123.1566600000001</v>
      </c>
      <c r="CD131" s="98">
        <v>2828.4127800000001</v>
      </c>
      <c r="CE131" s="98">
        <v>2986.9546</v>
      </c>
      <c r="CF131" s="76">
        <v>20.7423700000002</v>
      </c>
      <c r="CG131" s="76">
        <v>-66.758200000000002</v>
      </c>
      <c r="CH131" s="76">
        <v>-75.103039999999993</v>
      </c>
      <c r="CI131" s="76">
        <v>102.80982</v>
      </c>
      <c r="CJ131" s="76">
        <v>-31.183040000000101</v>
      </c>
      <c r="CK131" s="76">
        <v>-238.51435000000001</v>
      </c>
      <c r="CL131" s="76">
        <v>-165.43379999999999</v>
      </c>
      <c r="CM131" s="76">
        <v>-133.41840999999999</v>
      </c>
      <c r="CN131" s="76">
        <v>-354.35534000000001</v>
      </c>
      <c r="CO131" s="76">
        <v>-195.17531</v>
      </c>
      <c r="CP131" s="76">
        <v>1881.27908</v>
      </c>
      <c r="CQ131" s="76">
        <v>2127.3757099999998</v>
      </c>
      <c r="CR131" s="76">
        <v>2248.5955100000001</v>
      </c>
      <c r="CS131" s="76">
        <v>2596.1212</v>
      </c>
      <c r="CT131" s="76">
        <v>2498.8399800000002</v>
      </c>
      <c r="CU131" s="76">
        <v>2336.83896</v>
      </c>
      <c r="CV131" s="76">
        <v>2151.2754599999998</v>
      </c>
      <c r="CW131" s="76">
        <v>2213.5047599999998</v>
      </c>
      <c r="CX131" s="76">
        <v>1803.4322099999999</v>
      </c>
      <c r="CY131" s="76">
        <v>2227.1842499999998</v>
      </c>
      <c r="CZ131" s="98">
        <v>436</v>
      </c>
      <c r="DA131" s="98">
        <v>442</v>
      </c>
      <c r="DB131" s="98">
        <v>451</v>
      </c>
      <c r="DC131" s="98">
        <v>445</v>
      </c>
      <c r="DD131" s="98">
        <v>447</v>
      </c>
      <c r="DE131" s="98">
        <v>425</v>
      </c>
      <c r="DF131" s="98">
        <v>427</v>
      </c>
      <c r="DG131" s="98">
        <v>421</v>
      </c>
      <c r="DH131" s="98">
        <v>411</v>
      </c>
      <c r="DI131" s="98">
        <v>409</v>
      </c>
      <c r="DJ131" s="76">
        <v>-246.09663</v>
      </c>
      <c r="DK131" s="76">
        <v>-121.21980000000001</v>
      </c>
      <c r="DL131" s="76">
        <v>-376.23608999999999</v>
      </c>
      <c r="DM131" s="76">
        <v>97.381219999999999</v>
      </c>
      <c r="DN131" s="76">
        <v>162.00102000000001</v>
      </c>
      <c r="DO131" s="76">
        <v>185.5635</v>
      </c>
      <c r="DP131" s="76">
        <v>-62.229300000000002</v>
      </c>
      <c r="DQ131" s="76">
        <v>334.89255000000003</v>
      </c>
      <c r="DR131" s="76">
        <v>-423.75204000000002</v>
      </c>
      <c r="DS131" s="76">
        <v>-92.73751</v>
      </c>
      <c r="DT131" s="76">
        <v>21.22785</v>
      </c>
      <c r="DU131" s="76">
        <v>22.972629999999999</v>
      </c>
      <c r="DV131" s="76">
        <v>21.197310000000002</v>
      </c>
      <c r="DW131" s="76">
        <v>18.73798</v>
      </c>
      <c r="DX131" s="76">
        <v>21.20589</v>
      </c>
      <c r="DY131" s="76">
        <v>22.369350000000001</v>
      </c>
      <c r="DZ131" s="76">
        <v>22.177340000000001</v>
      </c>
      <c r="EA131" s="76">
        <v>26.664929999999998</v>
      </c>
      <c r="EB131" s="76">
        <v>34.00665</v>
      </c>
      <c r="EC131" s="76">
        <v>50.42315</v>
      </c>
      <c r="ED131" s="76">
        <v>246.09663</v>
      </c>
      <c r="EE131" s="76">
        <v>355.93419999999998</v>
      </c>
      <c r="EF131" s="76">
        <v>338.63709</v>
      </c>
      <c r="EG131" s="76">
        <v>183.79017999999999</v>
      </c>
      <c r="EH131" s="76">
        <v>285.78304000000003</v>
      </c>
      <c r="EI131" s="76">
        <v>490.11435</v>
      </c>
      <c r="EJ131" s="76">
        <v>402.73259999999999</v>
      </c>
      <c r="EK131" s="76">
        <v>376.34120999999999</v>
      </c>
      <c r="EL131" s="76">
        <v>584.75534000000005</v>
      </c>
      <c r="EM131" s="76">
        <v>294.67531000000002</v>
      </c>
      <c r="EN131" s="98">
        <v>1628.8799200000001</v>
      </c>
      <c r="EO131" s="98">
        <v>1736.4062300000001</v>
      </c>
      <c r="EP131" s="98">
        <v>1321.49702</v>
      </c>
      <c r="EQ131" s="98">
        <v>1226.0558100000001</v>
      </c>
      <c r="ER131" s="98">
        <v>1012.38156</v>
      </c>
      <c r="ES131" s="98">
        <v>1176.24452</v>
      </c>
      <c r="ET131" s="98">
        <v>846.05748000000006</v>
      </c>
      <c r="EU131" s="98">
        <v>909.65189999999996</v>
      </c>
      <c r="EV131" s="98">
        <v>1024.9805699999999</v>
      </c>
      <c r="EW131" s="98">
        <v>759.77035000000001</v>
      </c>
      <c r="EX131" s="98">
        <v>1976409</v>
      </c>
      <c r="EY131" s="98">
        <v>1934133</v>
      </c>
      <c r="EZ131" s="98">
        <v>1724888</v>
      </c>
      <c r="FA131" s="98">
        <v>1903068</v>
      </c>
      <c r="FB131" s="98">
        <v>1782469</v>
      </c>
      <c r="FC131" s="98">
        <v>2225407</v>
      </c>
      <c r="FD131" s="98">
        <v>1696436</v>
      </c>
      <c r="FE131" s="98">
        <v>1650408</v>
      </c>
      <c r="FF131" s="98">
        <v>1818164</v>
      </c>
      <c r="FG131" s="103">
        <v>1537343</v>
      </c>
      <c r="FH131" s="76">
        <v>0</v>
      </c>
      <c r="FI131" s="76">
        <v>0</v>
      </c>
      <c r="FJ131" s="76">
        <v>37.598999999999997</v>
      </c>
      <c r="FK131" s="76">
        <v>22.541</v>
      </c>
      <c r="FL131" s="76">
        <v>0</v>
      </c>
      <c r="FM131" s="76">
        <v>0</v>
      </c>
      <c r="FN131" s="76">
        <v>7.44</v>
      </c>
      <c r="FO131" s="76">
        <v>0</v>
      </c>
      <c r="FP131" s="76">
        <v>8.0730000000000004</v>
      </c>
      <c r="FQ131" s="77">
        <v>0</v>
      </c>
    </row>
    <row r="132" spans="1:173" ht="25.5" x14ac:dyDescent="0.25">
      <c r="A132" s="96" t="s">
        <v>287</v>
      </c>
      <c r="B132" s="96">
        <v>5557</v>
      </c>
      <c r="C132" s="96"/>
      <c r="D132" s="76">
        <v>26.846509999999999</v>
      </c>
      <c r="E132" s="76">
        <v>33.473979999999997</v>
      </c>
      <c r="F132" s="76">
        <v>64.776070000000004</v>
      </c>
      <c r="G132" s="76">
        <v>68.814220000000006</v>
      </c>
      <c r="H132" s="76">
        <v>70.615539999999996</v>
      </c>
      <c r="I132" s="76">
        <v>70.639870000000002</v>
      </c>
      <c r="J132" s="76">
        <v>69.818150000000003</v>
      </c>
      <c r="K132" s="76">
        <v>78.994609999999994</v>
      </c>
      <c r="L132" s="76">
        <v>79.259640000000005</v>
      </c>
      <c r="M132" s="76">
        <v>81.199219999999997</v>
      </c>
      <c r="N132" s="97">
        <v>889.56726000000003</v>
      </c>
      <c r="O132" s="97">
        <v>766.86210000000005</v>
      </c>
      <c r="P132" s="97">
        <v>880.81832999999995</v>
      </c>
      <c r="Q132" s="97">
        <v>933.33104000000003</v>
      </c>
      <c r="R132" s="97">
        <v>904.49109999999996</v>
      </c>
      <c r="S132" s="97">
        <v>893.10999000000004</v>
      </c>
      <c r="T132" s="97">
        <v>914.06670999999994</v>
      </c>
      <c r="U132" s="97">
        <v>803.49383999999998</v>
      </c>
      <c r="V132" s="97">
        <v>866.93064000000004</v>
      </c>
      <c r="W132" s="97">
        <v>964.11199999999997</v>
      </c>
      <c r="X132" s="98">
        <v>1494.03925</v>
      </c>
      <c r="Y132" s="98">
        <v>1240.1329499999999</v>
      </c>
      <c r="Z132" s="98">
        <v>1296.8418300000001</v>
      </c>
      <c r="AA132" s="98">
        <v>1345.06675</v>
      </c>
      <c r="AB132" s="98">
        <v>1376.53325</v>
      </c>
      <c r="AC132" s="98">
        <v>1407.9999499999999</v>
      </c>
      <c r="AD132" s="98">
        <v>1439.4664499999999</v>
      </c>
      <c r="AE132" s="98">
        <v>1470.9331500000001</v>
      </c>
      <c r="AF132" s="98">
        <v>1507.7706499999999</v>
      </c>
      <c r="AG132" s="98">
        <v>1541.4014999999999</v>
      </c>
      <c r="AH132" s="97">
        <v>879.56726000000003</v>
      </c>
      <c r="AI132" s="97">
        <v>743.56209999999999</v>
      </c>
      <c r="AJ132" s="97">
        <v>835.41832999999997</v>
      </c>
      <c r="AK132" s="97">
        <v>887.33104000000003</v>
      </c>
      <c r="AL132" s="97">
        <v>858.49109999999996</v>
      </c>
      <c r="AM132" s="97">
        <v>847.10999000000004</v>
      </c>
      <c r="AN132" s="97">
        <v>868.06670999999994</v>
      </c>
      <c r="AO132" s="97">
        <v>757.49383999999998</v>
      </c>
      <c r="AP132" s="97">
        <v>820.93064000000004</v>
      </c>
      <c r="AQ132" s="97">
        <v>918.11199999999997</v>
      </c>
      <c r="AR132" s="98">
        <v>10.040050000000001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76">
        <v>10.040050000000001</v>
      </c>
      <c r="BC132" s="76">
        <v>-1E-3</v>
      </c>
      <c r="BD132" s="76">
        <v>0</v>
      </c>
      <c r="BE132" s="76">
        <v>0</v>
      </c>
      <c r="BF132" s="76">
        <v>0</v>
      </c>
      <c r="BG132" s="76">
        <v>0</v>
      </c>
      <c r="BH132" s="76">
        <v>0</v>
      </c>
      <c r="BI132" s="76">
        <v>0</v>
      </c>
      <c r="BJ132" s="76">
        <v>0</v>
      </c>
      <c r="BK132" s="76">
        <v>-0.7</v>
      </c>
      <c r="BL132" s="76">
        <v>889.60730999999998</v>
      </c>
      <c r="BM132" s="76">
        <v>743.56209999999999</v>
      </c>
      <c r="BN132" s="76">
        <v>835.41832999999997</v>
      </c>
      <c r="BO132" s="76">
        <v>887.33104000000003</v>
      </c>
      <c r="BP132" s="76">
        <v>858.49109999999996</v>
      </c>
      <c r="BQ132" s="76">
        <v>847.10999000000004</v>
      </c>
      <c r="BR132" s="76">
        <v>868.06670999999994</v>
      </c>
      <c r="BS132" s="76">
        <v>757.49383999999998</v>
      </c>
      <c r="BT132" s="76">
        <v>820.93064000000004</v>
      </c>
      <c r="BU132" s="76">
        <v>918.11199999999997</v>
      </c>
      <c r="BV132" s="98">
        <v>1548.6904</v>
      </c>
      <c r="BW132" s="98">
        <v>1280.2948200000001</v>
      </c>
      <c r="BX132" s="98">
        <v>1516.10835</v>
      </c>
      <c r="BY132" s="98">
        <v>1560.30611</v>
      </c>
      <c r="BZ132" s="98">
        <v>1584.1263200000001</v>
      </c>
      <c r="CA132" s="98">
        <v>1559.6775500000001</v>
      </c>
      <c r="CB132" s="98">
        <v>1512.1307999999999</v>
      </c>
      <c r="CC132" s="98">
        <v>1552.76009</v>
      </c>
      <c r="CD132" s="98">
        <v>1686.56195</v>
      </c>
      <c r="CE132" s="98">
        <v>1743.4116300000001</v>
      </c>
      <c r="CF132" s="76">
        <v>-40.738279999999897</v>
      </c>
      <c r="CG132" s="76">
        <v>-31.12951</v>
      </c>
      <c r="CH132" s="76">
        <v>-18.831630000000001</v>
      </c>
      <c r="CI132" s="76">
        <v>72.182959999999994</v>
      </c>
      <c r="CJ132" s="76">
        <v>70.637549999999905</v>
      </c>
      <c r="CK132" s="76">
        <v>114.28458000000001</v>
      </c>
      <c r="CL132" s="76">
        <v>121.84765</v>
      </c>
      <c r="CM132" s="76">
        <v>82.518780000000007</v>
      </c>
      <c r="CN132" s="76">
        <v>85.081800000000001</v>
      </c>
      <c r="CO132" s="76">
        <v>296.06587000000002</v>
      </c>
      <c r="CP132" s="76">
        <v>-594.58303000000001</v>
      </c>
      <c r="CQ132" s="76">
        <v>-553.88480000000004</v>
      </c>
      <c r="CR132" s="76">
        <v>-499.45429000000001</v>
      </c>
      <c r="CS132" s="76">
        <v>-432.54926</v>
      </c>
      <c r="CT132" s="76">
        <v>-458.73221999999998</v>
      </c>
      <c r="CU132" s="76">
        <v>-483.36977000000002</v>
      </c>
      <c r="CV132" s="76">
        <v>-551.65435000000002</v>
      </c>
      <c r="CW132" s="76">
        <v>-627.50199999999995</v>
      </c>
      <c r="CX132" s="76">
        <v>-664.02077999999995</v>
      </c>
      <c r="CY132" s="76">
        <v>-703.10257999999999</v>
      </c>
      <c r="CZ132" s="98">
        <v>214</v>
      </c>
      <c r="DA132" s="98">
        <v>220</v>
      </c>
      <c r="DB132" s="98">
        <v>219</v>
      </c>
      <c r="DC132" s="98">
        <v>215</v>
      </c>
      <c r="DD132" s="98">
        <v>218</v>
      </c>
      <c r="DE132" s="98">
        <v>210</v>
      </c>
      <c r="DF132" s="98">
        <v>200</v>
      </c>
      <c r="DG132" s="98">
        <v>191</v>
      </c>
      <c r="DH132" s="98">
        <v>183</v>
      </c>
      <c r="DI132" s="98">
        <v>154</v>
      </c>
      <c r="DJ132" s="76">
        <v>-40.698230000000002</v>
      </c>
      <c r="DK132" s="76">
        <v>-54.430509999999998</v>
      </c>
      <c r="DL132" s="76">
        <v>-64.231629999999996</v>
      </c>
      <c r="DM132" s="76">
        <v>26.182960000000001</v>
      </c>
      <c r="DN132" s="76">
        <v>24.637550000000001</v>
      </c>
      <c r="DO132" s="76">
        <v>68.284580000000005</v>
      </c>
      <c r="DP132" s="76">
        <v>75.847650000000002</v>
      </c>
      <c r="DQ132" s="76">
        <v>36.51878</v>
      </c>
      <c r="DR132" s="76">
        <v>39.081800000000001</v>
      </c>
      <c r="DS132" s="76">
        <v>249.36587</v>
      </c>
      <c r="DT132" s="76">
        <v>16.846509999999999</v>
      </c>
      <c r="DU132" s="76">
        <v>10.17398</v>
      </c>
      <c r="DV132" s="76">
        <v>19.376069999999999</v>
      </c>
      <c r="DW132" s="76">
        <v>22.814219999999999</v>
      </c>
      <c r="DX132" s="76">
        <v>24.615539999999999</v>
      </c>
      <c r="DY132" s="76">
        <v>24.639869999999998</v>
      </c>
      <c r="DZ132" s="76">
        <v>23.818149999999999</v>
      </c>
      <c r="EA132" s="76">
        <v>32.994610000000002</v>
      </c>
      <c r="EB132" s="76">
        <v>33.259639999999997</v>
      </c>
      <c r="EC132" s="76">
        <v>35.199219999999997</v>
      </c>
      <c r="ED132" s="76">
        <v>50.738279999999897</v>
      </c>
      <c r="EE132" s="76">
        <v>54.4295100000001</v>
      </c>
      <c r="EF132" s="76">
        <v>64.231629999999996</v>
      </c>
      <c r="EG132" s="76">
        <v>-26.182960000000001</v>
      </c>
      <c r="EH132" s="76">
        <v>-24.637549999999901</v>
      </c>
      <c r="EI132" s="76">
        <v>-68.284580000000005</v>
      </c>
      <c r="EJ132" s="76">
        <v>-75.847649999999902</v>
      </c>
      <c r="EK132" s="76">
        <v>-36.51878</v>
      </c>
      <c r="EL132" s="76">
        <v>-39.081800000000001</v>
      </c>
      <c r="EM132" s="76">
        <v>-250.06586999999999</v>
      </c>
      <c r="EN132" s="98">
        <v>2143.2734300000002</v>
      </c>
      <c r="EO132" s="98">
        <v>1834.1796200000001</v>
      </c>
      <c r="EP132" s="98">
        <v>2015.5626400000001</v>
      </c>
      <c r="EQ132" s="98">
        <v>1992.85537</v>
      </c>
      <c r="ER132" s="98">
        <v>2042.8585399999999</v>
      </c>
      <c r="ES132" s="98">
        <v>2043.0473199999999</v>
      </c>
      <c r="ET132" s="98">
        <v>2063.7851500000002</v>
      </c>
      <c r="EU132" s="98">
        <v>2180.2620900000002</v>
      </c>
      <c r="EV132" s="98">
        <v>2350.5827300000001</v>
      </c>
      <c r="EW132" s="98">
        <v>2446.5142099999998</v>
      </c>
      <c r="EX132" s="98">
        <v>930306</v>
      </c>
      <c r="EY132" s="98">
        <v>797992</v>
      </c>
      <c r="EZ132" s="98">
        <v>899650</v>
      </c>
      <c r="FA132" s="98">
        <v>861148</v>
      </c>
      <c r="FB132" s="98">
        <v>833854</v>
      </c>
      <c r="FC132" s="98">
        <v>778825</v>
      </c>
      <c r="FD132" s="98">
        <v>792219</v>
      </c>
      <c r="FE132" s="98">
        <v>720975</v>
      </c>
      <c r="FF132" s="98">
        <v>781849</v>
      </c>
      <c r="FG132" s="103">
        <v>668046</v>
      </c>
      <c r="FH132" s="76">
        <v>0</v>
      </c>
      <c r="FI132" s="76">
        <v>1E-3</v>
      </c>
      <c r="FJ132" s="76">
        <v>0</v>
      </c>
      <c r="FK132" s="76">
        <v>0</v>
      </c>
      <c r="FL132" s="76">
        <v>0</v>
      </c>
      <c r="FM132" s="76">
        <v>0</v>
      </c>
      <c r="FN132" s="76">
        <v>0</v>
      </c>
      <c r="FO132" s="76">
        <v>0</v>
      </c>
      <c r="FP132" s="76">
        <v>0</v>
      </c>
      <c r="FQ132" s="77">
        <v>0.7</v>
      </c>
    </row>
    <row r="133" spans="1:173" x14ac:dyDescent="0.25">
      <c r="A133" s="96" t="s">
        <v>286</v>
      </c>
      <c r="B133" s="96">
        <v>5604</v>
      </c>
      <c r="C133" s="96"/>
      <c r="D133" s="76">
        <v>729.33772999999997</v>
      </c>
      <c r="E133" s="76">
        <v>988.68871000000001</v>
      </c>
      <c r="F133" s="76">
        <v>723.23449000000005</v>
      </c>
      <c r="G133" s="76">
        <v>684.12525000000005</v>
      </c>
      <c r="H133" s="76">
        <v>708.88861999999995</v>
      </c>
      <c r="I133" s="76">
        <v>605.65083000000004</v>
      </c>
      <c r="J133" s="76">
        <v>760.29075</v>
      </c>
      <c r="K133" s="76">
        <v>1141.2087300000001</v>
      </c>
      <c r="L133" s="76">
        <v>755.55953</v>
      </c>
      <c r="M133" s="76">
        <v>1616.41587</v>
      </c>
      <c r="N133" s="97">
        <v>9106.0322199999991</v>
      </c>
      <c r="O133" s="97">
        <v>9098.7339100000008</v>
      </c>
      <c r="P133" s="97">
        <v>9084.6073199999992</v>
      </c>
      <c r="Q133" s="97">
        <v>9548.6010800000004</v>
      </c>
      <c r="R133" s="97">
        <v>9415.3206499999997</v>
      </c>
      <c r="S133" s="97">
        <v>8742.0223700000006</v>
      </c>
      <c r="T133" s="97">
        <v>8818.7669900000001</v>
      </c>
      <c r="U133" s="97">
        <v>9392.8499400000001</v>
      </c>
      <c r="V133" s="97">
        <v>8398.4465400000008</v>
      </c>
      <c r="W133" s="97">
        <v>9382.3300099999997</v>
      </c>
      <c r="X133" s="98">
        <v>13015.98</v>
      </c>
      <c r="Y133" s="98">
        <v>11632.815000000001</v>
      </c>
      <c r="Z133" s="98">
        <v>10854.65</v>
      </c>
      <c r="AA133" s="98">
        <v>10831.485000000001</v>
      </c>
      <c r="AB133" s="98">
        <v>11608.32</v>
      </c>
      <c r="AC133" s="98">
        <v>10685.155000000001</v>
      </c>
      <c r="AD133" s="98">
        <v>9211.99</v>
      </c>
      <c r="AE133" s="98">
        <v>8240.8250000000007</v>
      </c>
      <c r="AF133" s="98">
        <v>8228.66</v>
      </c>
      <c r="AG133" s="98">
        <v>8794.9490999999998</v>
      </c>
      <c r="AH133" s="97">
        <v>8436.3622200000009</v>
      </c>
      <c r="AI133" s="97">
        <v>8161.6645600000002</v>
      </c>
      <c r="AJ133" s="97">
        <v>8420.9373200000009</v>
      </c>
      <c r="AK133" s="97">
        <v>8928.9310800000003</v>
      </c>
      <c r="AL133" s="97">
        <v>8752.2276500000007</v>
      </c>
      <c r="AM133" s="97">
        <v>8186.3407699999998</v>
      </c>
      <c r="AN133" s="97">
        <v>8139.9967900000001</v>
      </c>
      <c r="AO133" s="97">
        <v>8380.5165899999993</v>
      </c>
      <c r="AP133" s="97">
        <v>7771.3070900000002</v>
      </c>
      <c r="AQ133" s="97">
        <v>7906.6343100000004</v>
      </c>
      <c r="AR133" s="98">
        <v>3879.60493</v>
      </c>
      <c r="AS133" s="98">
        <v>3805.3789999999999</v>
      </c>
      <c r="AT133" s="98">
        <v>696.32095000000004</v>
      </c>
      <c r="AU133" s="98">
        <v>654.98329999999999</v>
      </c>
      <c r="AV133" s="98">
        <v>2103.9018500000002</v>
      </c>
      <c r="AW133" s="98">
        <v>2057.3113499999999</v>
      </c>
      <c r="AX133" s="98">
        <v>1302.02575</v>
      </c>
      <c r="AY133" s="98">
        <v>1089.4301499999999</v>
      </c>
      <c r="AZ133" s="98">
        <v>1142.5340000000001</v>
      </c>
      <c r="BA133" s="98">
        <v>455.70524999999998</v>
      </c>
      <c r="BB133" s="76">
        <v>3858.0549299999998</v>
      </c>
      <c r="BC133" s="76">
        <v>2965.9985000000001</v>
      </c>
      <c r="BD133" s="76">
        <v>696.32095000000004</v>
      </c>
      <c r="BE133" s="76">
        <v>46.059049999999999</v>
      </c>
      <c r="BF133" s="76">
        <v>2035.37185</v>
      </c>
      <c r="BG133" s="76">
        <v>2057.3113499999999</v>
      </c>
      <c r="BH133" s="76">
        <v>1248.7117499999999</v>
      </c>
      <c r="BI133" s="76">
        <v>984.63115000000005</v>
      </c>
      <c r="BJ133" s="76">
        <v>1141.5340000000001</v>
      </c>
      <c r="BK133" s="76">
        <v>351.53564999999998</v>
      </c>
      <c r="BL133" s="76">
        <v>12315.96715</v>
      </c>
      <c r="BM133" s="76">
        <v>11967.04356</v>
      </c>
      <c r="BN133" s="76">
        <v>9117.2582700000003</v>
      </c>
      <c r="BO133" s="76">
        <v>9583.9143800000002</v>
      </c>
      <c r="BP133" s="76">
        <v>10856.129499999999</v>
      </c>
      <c r="BQ133" s="76">
        <v>10243.652120000001</v>
      </c>
      <c r="BR133" s="76">
        <v>9442.0225399999999</v>
      </c>
      <c r="BS133" s="76">
        <v>9469.9467399999994</v>
      </c>
      <c r="BT133" s="76">
        <v>8913.8410899999999</v>
      </c>
      <c r="BU133" s="76">
        <v>8362.3395600000003</v>
      </c>
      <c r="BV133" s="98">
        <v>14074.08762</v>
      </c>
      <c r="BW133" s="98">
        <v>12166.965399999999</v>
      </c>
      <c r="BX133" s="98">
        <v>11266.0232</v>
      </c>
      <c r="BY133" s="98">
        <v>11304.362510000001</v>
      </c>
      <c r="BZ133" s="98">
        <v>12052.729139999999</v>
      </c>
      <c r="CA133" s="98">
        <v>11208.456609999999</v>
      </c>
      <c r="CB133" s="98">
        <v>9682.6182000000008</v>
      </c>
      <c r="CC133" s="98">
        <v>8737.6239499999992</v>
      </c>
      <c r="CD133" s="98">
        <v>9161.1860699999997</v>
      </c>
      <c r="CE133" s="98">
        <v>10099.6083</v>
      </c>
      <c r="CF133" s="76">
        <v>-643.05639000000201</v>
      </c>
      <c r="CG133" s="76">
        <v>-803.92451999999901</v>
      </c>
      <c r="CH133" s="76">
        <v>-269.59125000000103</v>
      </c>
      <c r="CI133" s="76">
        <v>64.332620000001</v>
      </c>
      <c r="CJ133" s="76">
        <v>-253.63636</v>
      </c>
      <c r="CK133" s="76">
        <v>-480.56090999999998</v>
      </c>
      <c r="CL133" s="76">
        <v>-83.210730000000694</v>
      </c>
      <c r="CM133" s="76">
        <v>984.93088999999998</v>
      </c>
      <c r="CN133" s="76">
        <v>-778.93615999999895</v>
      </c>
      <c r="CO133" s="76">
        <v>566.59455000000003</v>
      </c>
      <c r="CP133" s="76">
        <v>11256.742029999999</v>
      </c>
      <c r="CQ133" s="76">
        <v>8711.4134900000008</v>
      </c>
      <c r="CR133" s="76">
        <v>7486.4088599999995</v>
      </c>
      <c r="CS133" s="76">
        <v>7723.3491599999998</v>
      </c>
      <c r="CT133" s="76">
        <v>8232.6274900000008</v>
      </c>
      <c r="CU133" s="76">
        <v>7113.9849999999997</v>
      </c>
      <c r="CV133" s="76">
        <v>6092.9161599999998</v>
      </c>
      <c r="CW133" s="76">
        <v>5606.18534</v>
      </c>
      <c r="CX133" s="76">
        <v>4648.9566500000001</v>
      </c>
      <c r="CY133" s="76">
        <v>4913.4982600000003</v>
      </c>
      <c r="CZ133" s="98">
        <v>2067</v>
      </c>
      <c r="DA133" s="98">
        <v>2110</v>
      </c>
      <c r="DB133" s="98">
        <v>2105</v>
      </c>
      <c r="DC133" s="98">
        <v>2064</v>
      </c>
      <c r="DD133" s="98">
        <v>2082</v>
      </c>
      <c r="DE133" s="98">
        <v>2084</v>
      </c>
      <c r="DF133" s="98">
        <v>2066</v>
      </c>
      <c r="DG133" s="98">
        <v>2085</v>
      </c>
      <c r="DH133" s="98">
        <v>2072</v>
      </c>
      <c r="DI133" s="98">
        <v>2042</v>
      </c>
      <c r="DJ133" s="76">
        <v>2545.32854</v>
      </c>
      <c r="DK133" s="76">
        <v>1225.0046299999999</v>
      </c>
      <c r="DL133" s="76">
        <v>-236.94030000000001</v>
      </c>
      <c r="DM133" s="76">
        <v>-509.27832999999998</v>
      </c>
      <c r="DN133" s="76">
        <v>1118.64249</v>
      </c>
      <c r="DO133" s="76">
        <v>1021.06884</v>
      </c>
      <c r="DP133" s="76">
        <v>486.73081999999999</v>
      </c>
      <c r="DQ133" s="76">
        <v>957.22869000000003</v>
      </c>
      <c r="DR133" s="76">
        <v>-264.54160999999999</v>
      </c>
      <c r="DS133" s="76">
        <v>-557.56550000000004</v>
      </c>
      <c r="DT133" s="76">
        <v>59.667729999999999</v>
      </c>
      <c r="DU133" s="76">
        <v>51.619709999999998</v>
      </c>
      <c r="DV133" s="76">
        <v>59.564489999999999</v>
      </c>
      <c r="DW133" s="76">
        <v>64.455250000000007</v>
      </c>
      <c r="DX133" s="76">
        <v>45.79562</v>
      </c>
      <c r="DY133" s="76">
        <v>49.968829999999997</v>
      </c>
      <c r="DZ133" s="76">
        <v>81.520750000000007</v>
      </c>
      <c r="EA133" s="76">
        <v>128.87573</v>
      </c>
      <c r="EB133" s="76">
        <v>128.42053000000001</v>
      </c>
      <c r="EC133" s="76">
        <v>140.71986999999999</v>
      </c>
      <c r="ED133" s="76">
        <v>1312.72639</v>
      </c>
      <c r="EE133" s="76">
        <v>1740.99387</v>
      </c>
      <c r="EF133" s="76">
        <v>933.26125000000002</v>
      </c>
      <c r="EG133" s="76">
        <v>555.33737999999903</v>
      </c>
      <c r="EH133" s="76">
        <v>916.72935999999902</v>
      </c>
      <c r="EI133" s="76">
        <v>1036.24251</v>
      </c>
      <c r="EJ133" s="76">
        <v>761.98093000000097</v>
      </c>
      <c r="EK133" s="76">
        <v>27.402460000001199</v>
      </c>
      <c r="EL133" s="76">
        <v>1406.0756100000001</v>
      </c>
      <c r="EM133" s="76">
        <v>909.10114999999996</v>
      </c>
      <c r="EN133" s="98">
        <v>2817.3455899999999</v>
      </c>
      <c r="EO133" s="98">
        <v>3455.5519100000001</v>
      </c>
      <c r="EP133" s="98">
        <v>3779.6143400000001</v>
      </c>
      <c r="EQ133" s="98">
        <v>3581.0133500000002</v>
      </c>
      <c r="ER133" s="98">
        <v>3820.1016500000001</v>
      </c>
      <c r="ES133" s="98">
        <v>4094.4716100000001</v>
      </c>
      <c r="ET133" s="98">
        <v>3589.7020400000001</v>
      </c>
      <c r="EU133" s="98">
        <v>3131.4386100000002</v>
      </c>
      <c r="EV133" s="98">
        <v>4512.2294199999997</v>
      </c>
      <c r="EW133" s="98">
        <v>5186.1100399999996</v>
      </c>
      <c r="EX133" s="98">
        <v>9749089</v>
      </c>
      <c r="EY133" s="98">
        <v>9902658</v>
      </c>
      <c r="EZ133" s="98">
        <v>9354199</v>
      </c>
      <c r="FA133" s="98">
        <v>9484268</v>
      </c>
      <c r="FB133" s="98">
        <v>9668957</v>
      </c>
      <c r="FC133" s="98">
        <v>9222583</v>
      </c>
      <c r="FD133" s="98">
        <v>8901978</v>
      </c>
      <c r="FE133" s="98">
        <v>8407919</v>
      </c>
      <c r="FF133" s="98">
        <v>9177383</v>
      </c>
      <c r="FG133" s="103">
        <v>8815735</v>
      </c>
      <c r="FH133" s="76">
        <v>21.55</v>
      </c>
      <c r="FI133" s="76">
        <v>839.38049999999998</v>
      </c>
      <c r="FJ133" s="76">
        <v>0</v>
      </c>
      <c r="FK133" s="76">
        <v>608.92425000000003</v>
      </c>
      <c r="FL133" s="76">
        <v>68.53</v>
      </c>
      <c r="FM133" s="76">
        <v>0</v>
      </c>
      <c r="FN133" s="76">
        <v>53.314</v>
      </c>
      <c r="FO133" s="76">
        <v>104.79900000000001</v>
      </c>
      <c r="FP133" s="76">
        <v>1</v>
      </c>
      <c r="FQ133" s="77">
        <v>104.1696</v>
      </c>
    </row>
    <row r="134" spans="1:173" x14ac:dyDescent="0.25">
      <c r="A134" s="96" t="s">
        <v>285</v>
      </c>
      <c r="B134" s="96">
        <v>5717</v>
      </c>
      <c r="C134" s="96"/>
      <c r="D134" s="76">
        <v>957.34639000000004</v>
      </c>
      <c r="E134" s="76">
        <v>694.44899999999996</v>
      </c>
      <c r="F134" s="76">
        <v>541.94036000000006</v>
      </c>
      <c r="G134" s="76">
        <v>477.20166</v>
      </c>
      <c r="H134" s="76">
        <v>395.32375000000002</v>
      </c>
      <c r="I134" s="76">
        <v>472.41694000000001</v>
      </c>
      <c r="J134" s="76">
        <v>280.44296000000003</v>
      </c>
      <c r="K134" s="76">
        <v>622.35496999999998</v>
      </c>
      <c r="L134" s="76">
        <v>687.53697999999997</v>
      </c>
      <c r="M134" s="76">
        <v>684.24590999999998</v>
      </c>
      <c r="N134" s="97">
        <v>30254.724979999999</v>
      </c>
      <c r="O134" s="97">
        <v>31056.836879999999</v>
      </c>
      <c r="P134" s="97">
        <v>32312.45248</v>
      </c>
      <c r="Q134" s="97">
        <v>30992.006259999998</v>
      </c>
      <c r="R134" s="97">
        <v>30731.86952</v>
      </c>
      <c r="S134" s="97">
        <v>28872.292030000001</v>
      </c>
      <c r="T134" s="97">
        <v>29926.03487</v>
      </c>
      <c r="U134" s="97">
        <v>28606.88277</v>
      </c>
      <c r="V134" s="97">
        <v>30762.38982</v>
      </c>
      <c r="W134" s="97">
        <v>24877.393690000001</v>
      </c>
      <c r="X134" s="98">
        <v>35869.415300000001</v>
      </c>
      <c r="Y134" s="98">
        <v>36514.513250000004</v>
      </c>
      <c r="Z134" s="98">
        <v>35244.513250000004</v>
      </c>
      <c r="AA134" s="98">
        <v>23076.980609999999</v>
      </c>
      <c r="AB134" s="98">
        <v>19904.508949999999</v>
      </c>
      <c r="AC134" s="98">
        <v>16954.48835</v>
      </c>
      <c r="AD134" s="98">
        <v>17004.48835</v>
      </c>
      <c r="AE134" s="98">
        <v>17054.478050000002</v>
      </c>
      <c r="AF134" s="98">
        <v>12104.465200000001</v>
      </c>
      <c r="AG134" s="98">
        <v>5104.4008999999996</v>
      </c>
      <c r="AH134" s="97">
        <v>29384.73489</v>
      </c>
      <c r="AI134" s="97">
        <v>30393.32488</v>
      </c>
      <c r="AJ134" s="97">
        <v>31793.86248</v>
      </c>
      <c r="AK134" s="97">
        <v>30481.622820000001</v>
      </c>
      <c r="AL134" s="97">
        <v>30311.449649999999</v>
      </c>
      <c r="AM134" s="97">
        <v>28488.980029999999</v>
      </c>
      <c r="AN134" s="97">
        <v>29662.80027</v>
      </c>
      <c r="AO134" s="97">
        <v>27983.513620000002</v>
      </c>
      <c r="AP134" s="97">
        <v>30122.771140000001</v>
      </c>
      <c r="AQ134" s="97">
        <v>24091.635139999999</v>
      </c>
      <c r="AR134" s="98">
        <v>332.44941999999998</v>
      </c>
      <c r="AS134" s="98">
        <v>2814.0533500000001</v>
      </c>
      <c r="AT134" s="98">
        <v>3114.1794599999998</v>
      </c>
      <c r="AU134" s="98">
        <v>5574.7278100000003</v>
      </c>
      <c r="AV134" s="98">
        <v>3541.5590999999999</v>
      </c>
      <c r="AW134" s="98">
        <v>2234.8523500000001</v>
      </c>
      <c r="AX134" s="98">
        <v>2033.58635</v>
      </c>
      <c r="AY134" s="98">
        <v>2973.9823299999998</v>
      </c>
      <c r="AZ134" s="98">
        <v>2145.5555800000002</v>
      </c>
      <c r="BA134" s="98">
        <v>3078.25866</v>
      </c>
      <c r="BB134" s="76">
        <v>230.66707</v>
      </c>
      <c r="BC134" s="76">
        <v>2624.2401300000001</v>
      </c>
      <c r="BD134" s="76">
        <v>2901.3815100000002</v>
      </c>
      <c r="BE134" s="76">
        <v>5446.3968100000002</v>
      </c>
      <c r="BF134" s="76">
        <v>3484.8684499999999</v>
      </c>
      <c r="BG134" s="76">
        <v>2182.9580999999998</v>
      </c>
      <c r="BH134" s="76">
        <v>2033.58635</v>
      </c>
      <c r="BI134" s="76">
        <v>2814.2909800000002</v>
      </c>
      <c r="BJ134" s="76">
        <v>1605.2027800000001</v>
      </c>
      <c r="BK134" s="76">
        <v>2263.7030100000002</v>
      </c>
      <c r="BL134" s="76">
        <v>29717.184310000001</v>
      </c>
      <c r="BM134" s="76">
        <v>33207.378230000002</v>
      </c>
      <c r="BN134" s="76">
        <v>34908.041940000003</v>
      </c>
      <c r="BO134" s="76">
        <v>36056.350630000001</v>
      </c>
      <c r="BP134" s="76">
        <v>33853.008750000001</v>
      </c>
      <c r="BQ134" s="76">
        <v>30723.83238</v>
      </c>
      <c r="BR134" s="76">
        <v>31696.386620000001</v>
      </c>
      <c r="BS134" s="76">
        <v>30957.49595</v>
      </c>
      <c r="BT134" s="76">
        <v>32268.326720000001</v>
      </c>
      <c r="BU134" s="76">
        <v>27169.893800000002</v>
      </c>
      <c r="BV134" s="98">
        <v>38112.414510000002</v>
      </c>
      <c r="BW134" s="98">
        <v>38855.808949999999</v>
      </c>
      <c r="BX134" s="98">
        <v>37421.698550000001</v>
      </c>
      <c r="BY134" s="98">
        <v>26437.889149999999</v>
      </c>
      <c r="BZ134" s="98">
        <v>22707.87444</v>
      </c>
      <c r="CA134" s="98">
        <v>19139.547839999999</v>
      </c>
      <c r="CB134" s="98">
        <v>19233.972570000002</v>
      </c>
      <c r="CC134" s="98">
        <v>18326.854859999999</v>
      </c>
      <c r="CD134" s="98">
        <v>13329.15897</v>
      </c>
      <c r="CE134" s="98">
        <v>5986.4296000000004</v>
      </c>
      <c r="CF134" s="76">
        <v>-849.81079999999895</v>
      </c>
      <c r="CG134" s="76">
        <v>-8.6692100000000192</v>
      </c>
      <c r="CH134" s="76">
        <v>1139.5625399999999</v>
      </c>
      <c r="CI134" s="76">
        <v>1877.1939299999999</v>
      </c>
      <c r="CJ134" s="76">
        <v>1358.4868100000001</v>
      </c>
      <c r="CK134" s="76">
        <v>330.41752999999898</v>
      </c>
      <c r="CL134" s="76">
        <v>299.17340999999902</v>
      </c>
      <c r="CM134" s="76">
        <v>357.25747000000001</v>
      </c>
      <c r="CN134" s="76">
        <v>3583.7690600000001</v>
      </c>
      <c r="CO134" s="76">
        <v>-5002.6817099999998</v>
      </c>
      <c r="CP134" s="76">
        <v>298.01519000000002</v>
      </c>
      <c r="CQ134" s="76">
        <v>1787.1490100000001</v>
      </c>
      <c r="CR134" s="76">
        <v>-164.90991</v>
      </c>
      <c r="CS134" s="76">
        <v>-3687.2639600000002</v>
      </c>
      <c r="CT134" s="76">
        <v>-10500.47126</v>
      </c>
      <c r="CU134" s="76">
        <v>-14923.406650000001</v>
      </c>
      <c r="CV134" s="76">
        <v>-17053.470280000001</v>
      </c>
      <c r="CW134" s="76">
        <v>-19122.995439999999</v>
      </c>
      <c r="CX134" s="76">
        <v>-21671.174739999999</v>
      </c>
      <c r="CY134" s="76">
        <v>-26220.527900000001</v>
      </c>
      <c r="CZ134" s="98">
        <v>3763</v>
      </c>
      <c r="DA134" s="98">
        <v>3822</v>
      </c>
      <c r="DB134" s="98">
        <v>3834</v>
      </c>
      <c r="DC134" s="98">
        <v>3772</v>
      </c>
      <c r="DD134" s="98">
        <v>3790</v>
      </c>
      <c r="DE134" s="98">
        <v>3788</v>
      </c>
      <c r="DF134" s="98">
        <v>3410</v>
      </c>
      <c r="DG134" s="98">
        <v>3372</v>
      </c>
      <c r="DH134" s="98">
        <v>3276</v>
      </c>
      <c r="DI134" s="98">
        <v>3210</v>
      </c>
      <c r="DJ134" s="76">
        <v>-1489.13382</v>
      </c>
      <c r="DK134" s="76">
        <v>1952.0589199999999</v>
      </c>
      <c r="DL134" s="76">
        <v>3522.3540499999999</v>
      </c>
      <c r="DM134" s="76">
        <v>6813.2073</v>
      </c>
      <c r="DN134" s="76">
        <v>4422.9353899999996</v>
      </c>
      <c r="DO134" s="76">
        <v>2130.0636300000001</v>
      </c>
      <c r="DP134" s="76">
        <v>2069.5251600000001</v>
      </c>
      <c r="DQ134" s="76">
        <v>2548.1792999999998</v>
      </c>
      <c r="DR134" s="76">
        <v>4549.3531599999997</v>
      </c>
      <c r="DS134" s="76">
        <v>-3524.7372500000001</v>
      </c>
      <c r="DT134" s="76">
        <v>87.356390000000005</v>
      </c>
      <c r="DU134" s="76">
        <v>30.937000000000001</v>
      </c>
      <c r="DV134" s="76">
        <v>23.350359999999998</v>
      </c>
      <c r="DW134" s="76">
        <v>-33.181339999999999</v>
      </c>
      <c r="DX134" s="76">
        <v>-25.096250000000001</v>
      </c>
      <c r="DY134" s="76">
        <v>89.104939999999999</v>
      </c>
      <c r="DZ134" s="76">
        <v>17.20796</v>
      </c>
      <c r="EA134" s="76">
        <v>-1.01403</v>
      </c>
      <c r="EB134" s="76">
        <v>47.91798</v>
      </c>
      <c r="EC134" s="76">
        <v>-101.51309000000001</v>
      </c>
      <c r="ED134" s="76">
        <v>1719.80089</v>
      </c>
      <c r="EE134" s="76">
        <v>672.18120999999906</v>
      </c>
      <c r="EF134" s="76">
        <v>-620.97253999999896</v>
      </c>
      <c r="EG134" s="76">
        <v>-1366.8104900000001</v>
      </c>
      <c r="EH134" s="76">
        <v>-938.06693999999698</v>
      </c>
      <c r="EI134" s="76">
        <v>52.894470000002897</v>
      </c>
      <c r="EJ134" s="76">
        <v>-35.938809999999599</v>
      </c>
      <c r="EK134" s="76">
        <v>266.11167999999799</v>
      </c>
      <c r="EL134" s="76">
        <v>-2944.15038</v>
      </c>
      <c r="EM134" s="76">
        <v>5788.4402600000003</v>
      </c>
      <c r="EN134" s="98">
        <v>37814.399319999997</v>
      </c>
      <c r="EO134" s="98">
        <v>37068.659939999998</v>
      </c>
      <c r="EP134" s="98">
        <v>37586.608460000003</v>
      </c>
      <c r="EQ134" s="98">
        <v>30125.153109999999</v>
      </c>
      <c r="ER134" s="98">
        <v>33208.345699999998</v>
      </c>
      <c r="ES134" s="98">
        <v>34062.954489999996</v>
      </c>
      <c r="ET134" s="98">
        <v>36287.442849999999</v>
      </c>
      <c r="EU134" s="98">
        <v>37449.850299999998</v>
      </c>
      <c r="EV134" s="98">
        <v>35000.333709999999</v>
      </c>
      <c r="EW134" s="98">
        <v>32206.9575</v>
      </c>
      <c r="EX134" s="98">
        <v>31104536</v>
      </c>
      <c r="EY134" s="98">
        <v>31065506</v>
      </c>
      <c r="EZ134" s="98">
        <v>31172890</v>
      </c>
      <c r="FA134" s="98">
        <v>29114812</v>
      </c>
      <c r="FB134" s="98">
        <v>29373383</v>
      </c>
      <c r="FC134" s="98">
        <v>28541875</v>
      </c>
      <c r="FD134" s="98">
        <v>29626861</v>
      </c>
      <c r="FE134" s="98">
        <v>28249625</v>
      </c>
      <c r="FF134" s="98">
        <v>27178621</v>
      </c>
      <c r="FG134" s="103">
        <v>29880075</v>
      </c>
      <c r="FH134" s="76">
        <v>101.78234999999999</v>
      </c>
      <c r="FI134" s="76">
        <v>189.81322</v>
      </c>
      <c r="FJ134" s="76">
        <v>212.79794999999999</v>
      </c>
      <c r="FK134" s="76">
        <v>128.33099999999999</v>
      </c>
      <c r="FL134" s="76">
        <v>56.690649999999998</v>
      </c>
      <c r="FM134" s="76">
        <v>51.89425</v>
      </c>
      <c r="FN134" s="76">
        <v>0</v>
      </c>
      <c r="FO134" s="76">
        <v>159.69135</v>
      </c>
      <c r="FP134" s="76">
        <v>540.3528</v>
      </c>
      <c r="FQ134" s="77">
        <v>814.55565000000001</v>
      </c>
    </row>
    <row r="135" spans="1:173" x14ac:dyDescent="0.25">
      <c r="A135" s="96" t="s">
        <v>284</v>
      </c>
      <c r="B135" s="96">
        <v>5523</v>
      </c>
      <c r="C135" s="96"/>
      <c r="D135" s="76">
        <v>1854.7849900000001</v>
      </c>
      <c r="E135" s="76">
        <v>813.82511999999997</v>
      </c>
      <c r="F135" s="76">
        <v>854.44277999999997</v>
      </c>
      <c r="G135" s="76">
        <v>928.37273000000005</v>
      </c>
      <c r="H135" s="76">
        <v>1066.9644900000001</v>
      </c>
      <c r="I135" s="76">
        <v>1084.16948</v>
      </c>
      <c r="J135" s="76">
        <v>1091.49728</v>
      </c>
      <c r="K135" s="76">
        <v>1222.63681</v>
      </c>
      <c r="L135" s="76">
        <v>1152.4848400000001</v>
      </c>
      <c r="M135" s="76">
        <v>1056.1158800000001</v>
      </c>
      <c r="N135" s="97">
        <v>12248.41761</v>
      </c>
      <c r="O135" s="97">
        <v>11217.48272</v>
      </c>
      <c r="P135" s="97">
        <v>10853.852730000001</v>
      </c>
      <c r="Q135" s="97">
        <v>11046.579</v>
      </c>
      <c r="R135" s="97">
        <v>10687.8923</v>
      </c>
      <c r="S135" s="97">
        <v>10682.65496</v>
      </c>
      <c r="T135" s="97">
        <v>10271.53703</v>
      </c>
      <c r="U135" s="97">
        <v>11743.00455</v>
      </c>
      <c r="V135" s="97">
        <v>8901.6149999999998</v>
      </c>
      <c r="W135" s="97">
        <v>8016.3312500000002</v>
      </c>
      <c r="X135" s="98">
        <v>12329.3025</v>
      </c>
      <c r="Y135" s="98">
        <v>13862.191140000001</v>
      </c>
      <c r="Z135" s="98">
        <v>14374.224</v>
      </c>
      <c r="AA135" s="98">
        <v>14027.483</v>
      </c>
      <c r="AB135" s="98">
        <v>14208.18</v>
      </c>
      <c r="AC135" s="98">
        <v>14922.078</v>
      </c>
      <c r="AD135" s="98">
        <v>14790.543</v>
      </c>
      <c r="AE135" s="98">
        <v>16007.172</v>
      </c>
      <c r="AF135" s="98">
        <v>19337.0147</v>
      </c>
      <c r="AG135" s="98">
        <v>18422.870500000001</v>
      </c>
      <c r="AH135" s="97">
        <v>10407.044250000001</v>
      </c>
      <c r="AI135" s="97">
        <v>10416.50772</v>
      </c>
      <c r="AJ135" s="97">
        <v>10052.87773</v>
      </c>
      <c r="AK135" s="97">
        <v>10196.686</v>
      </c>
      <c r="AL135" s="97">
        <v>9736.7343000000001</v>
      </c>
      <c r="AM135" s="97">
        <v>9732.39696</v>
      </c>
      <c r="AN135" s="97">
        <v>9312.2460300000002</v>
      </c>
      <c r="AO135" s="97">
        <v>10680.86355</v>
      </c>
      <c r="AP135" s="97">
        <v>7908.5789999999997</v>
      </c>
      <c r="AQ135" s="97">
        <v>7181.2654599999996</v>
      </c>
      <c r="AR135" s="98">
        <v>204.38415000000001</v>
      </c>
      <c r="AS135" s="98">
        <v>1056.1462100000001</v>
      </c>
      <c r="AT135" s="98">
        <v>1826.7754600000001</v>
      </c>
      <c r="AU135" s="98">
        <v>1722.2469000000001</v>
      </c>
      <c r="AV135" s="98">
        <v>1105.06665</v>
      </c>
      <c r="AW135" s="98">
        <v>400.02499999999998</v>
      </c>
      <c r="AX135" s="98">
        <v>1932.1392000000001</v>
      </c>
      <c r="AY135" s="98">
        <v>577.58195000000001</v>
      </c>
      <c r="AZ135" s="98">
        <v>2406.1779700000002</v>
      </c>
      <c r="BA135" s="98">
        <v>5508.06603</v>
      </c>
      <c r="BB135" s="76">
        <v>188.59715</v>
      </c>
      <c r="BC135" s="76">
        <v>949.92111</v>
      </c>
      <c r="BD135" s="76">
        <v>1722.72246</v>
      </c>
      <c r="BE135" s="76">
        <v>1657.96245</v>
      </c>
      <c r="BF135" s="76">
        <v>1051.2355500000001</v>
      </c>
      <c r="BG135" s="76">
        <v>400.02499999999998</v>
      </c>
      <c r="BH135" s="76">
        <v>1792.07375</v>
      </c>
      <c r="BI135" s="76">
        <v>577.58195000000001</v>
      </c>
      <c r="BJ135" s="76">
        <v>264.04057</v>
      </c>
      <c r="BK135" s="76">
        <v>5274.8050800000001</v>
      </c>
      <c r="BL135" s="76">
        <v>10611.428400000001</v>
      </c>
      <c r="BM135" s="76">
        <v>11472.65393</v>
      </c>
      <c r="BN135" s="76">
        <v>11879.653190000001</v>
      </c>
      <c r="BO135" s="76">
        <v>11918.9329</v>
      </c>
      <c r="BP135" s="76">
        <v>10841.800950000001</v>
      </c>
      <c r="BQ135" s="76">
        <v>10132.42196</v>
      </c>
      <c r="BR135" s="76">
        <v>11244.38523</v>
      </c>
      <c r="BS135" s="76">
        <v>11258.4455</v>
      </c>
      <c r="BT135" s="76">
        <v>10314.75697</v>
      </c>
      <c r="BU135" s="76">
        <v>12689.33149</v>
      </c>
      <c r="BV135" s="98">
        <v>13201.71558</v>
      </c>
      <c r="BW135" s="98">
        <v>15076.73266</v>
      </c>
      <c r="BX135" s="98">
        <v>15578.49242</v>
      </c>
      <c r="BY135" s="98">
        <v>14527.35051</v>
      </c>
      <c r="BZ135" s="98">
        <v>14885.76225</v>
      </c>
      <c r="CA135" s="98">
        <v>16012.4694</v>
      </c>
      <c r="CB135" s="98">
        <v>15957.198990000001</v>
      </c>
      <c r="CC135" s="98">
        <v>17419.52867</v>
      </c>
      <c r="CD135" s="98">
        <v>20556.30401</v>
      </c>
      <c r="CE135" s="98">
        <v>19049.55215</v>
      </c>
      <c r="CF135" s="76">
        <v>-266.04039999999998</v>
      </c>
      <c r="CG135" s="76">
        <v>-1545.16597</v>
      </c>
      <c r="CH135" s="76">
        <v>-505.80594000000002</v>
      </c>
      <c r="CI135" s="76">
        <v>-741.91108999999994</v>
      </c>
      <c r="CJ135" s="76">
        <v>-963.84499000000005</v>
      </c>
      <c r="CK135" s="76">
        <v>-796.97557000000097</v>
      </c>
      <c r="CL135" s="76">
        <v>-842.98726999999997</v>
      </c>
      <c r="CM135" s="76">
        <v>540.93951000000004</v>
      </c>
      <c r="CN135" s="76">
        <v>-1068.31016</v>
      </c>
      <c r="CO135" s="76">
        <v>-949.52077999999995</v>
      </c>
      <c r="CP135" s="76">
        <v>3886.3267999999998</v>
      </c>
      <c r="CQ135" s="76">
        <v>5805.1434099999997</v>
      </c>
      <c r="CR135" s="76">
        <v>7201.0177199999998</v>
      </c>
      <c r="CS135" s="76">
        <v>6785.0762000000004</v>
      </c>
      <c r="CT135" s="76">
        <v>6722.5896400000001</v>
      </c>
      <c r="CU135" s="76">
        <v>7586.3570799999998</v>
      </c>
      <c r="CV135" s="76">
        <v>8933.5656500000005</v>
      </c>
      <c r="CW135" s="76">
        <v>8943.7701699999998</v>
      </c>
      <c r="CX135" s="76">
        <v>8887.3897099999995</v>
      </c>
      <c r="CY135" s="76">
        <v>10724.2943</v>
      </c>
      <c r="CZ135" s="98">
        <v>2720</v>
      </c>
      <c r="DA135" s="98">
        <v>2673</v>
      </c>
      <c r="DB135" s="98">
        <v>2694</v>
      </c>
      <c r="DC135" s="98">
        <v>2638</v>
      </c>
      <c r="DD135" s="98">
        <v>2576</v>
      </c>
      <c r="DE135" s="98">
        <v>2561</v>
      </c>
      <c r="DF135" s="98">
        <v>2459</v>
      </c>
      <c r="DG135" s="98">
        <v>2422</v>
      </c>
      <c r="DH135" s="98">
        <v>2305</v>
      </c>
      <c r="DI135" s="98">
        <v>2107</v>
      </c>
      <c r="DJ135" s="76">
        <v>-1918.8166100000001</v>
      </c>
      <c r="DK135" s="76">
        <v>-1396.2198599999999</v>
      </c>
      <c r="DL135" s="76">
        <v>415.94152000000003</v>
      </c>
      <c r="DM135" s="76">
        <v>66.158360000000002</v>
      </c>
      <c r="DN135" s="76">
        <v>-863.76743999999997</v>
      </c>
      <c r="DO135" s="76">
        <v>-1347.20857</v>
      </c>
      <c r="DP135" s="76">
        <v>-10.20452</v>
      </c>
      <c r="DQ135" s="76">
        <v>56.380459999999999</v>
      </c>
      <c r="DR135" s="76">
        <v>-1797.3055899999999</v>
      </c>
      <c r="DS135" s="76">
        <v>3490.2185100000002</v>
      </c>
      <c r="DT135" s="76">
        <v>13.411989999999999</v>
      </c>
      <c r="DU135" s="76">
        <v>12.85012</v>
      </c>
      <c r="DV135" s="76">
        <v>53.467779999999998</v>
      </c>
      <c r="DW135" s="76">
        <v>78.479730000000004</v>
      </c>
      <c r="DX135" s="76">
        <v>115.80649</v>
      </c>
      <c r="DY135" s="76">
        <v>133.91148000000001</v>
      </c>
      <c r="DZ135" s="76">
        <v>132.20627999999999</v>
      </c>
      <c r="EA135" s="76">
        <v>160.49581000000001</v>
      </c>
      <c r="EB135" s="76">
        <v>159.44883999999999</v>
      </c>
      <c r="EC135" s="76">
        <v>221.04988</v>
      </c>
      <c r="ED135" s="76">
        <v>2107.4137599999999</v>
      </c>
      <c r="EE135" s="76">
        <v>2346.1409699999999</v>
      </c>
      <c r="EF135" s="76">
        <v>1306.7809400000001</v>
      </c>
      <c r="EG135" s="76">
        <v>1591.8040900000001</v>
      </c>
      <c r="EH135" s="76">
        <v>1915.00299</v>
      </c>
      <c r="EI135" s="76">
        <v>1747.2335700000001</v>
      </c>
      <c r="EJ135" s="76">
        <v>1802.27827</v>
      </c>
      <c r="EK135" s="76">
        <v>521.20148999999901</v>
      </c>
      <c r="EL135" s="76">
        <v>2061.3461600000001</v>
      </c>
      <c r="EM135" s="76">
        <v>1784.5865699999999</v>
      </c>
      <c r="EN135" s="98">
        <v>9315.3887799999993</v>
      </c>
      <c r="EO135" s="98">
        <v>9271.5892500000009</v>
      </c>
      <c r="EP135" s="98">
        <v>8377.4747000000007</v>
      </c>
      <c r="EQ135" s="98">
        <v>7742.2743099999998</v>
      </c>
      <c r="ER135" s="98">
        <v>8163.1726099999996</v>
      </c>
      <c r="ES135" s="98">
        <v>8426.1123200000002</v>
      </c>
      <c r="ET135" s="98">
        <v>7023.6333400000003</v>
      </c>
      <c r="EU135" s="98">
        <v>8475.7584999999999</v>
      </c>
      <c r="EV135" s="98">
        <v>11668.9143</v>
      </c>
      <c r="EW135" s="98">
        <v>8325.25785</v>
      </c>
      <c r="EX135" s="98">
        <v>12514458</v>
      </c>
      <c r="EY135" s="98">
        <v>12762649</v>
      </c>
      <c r="EZ135" s="98">
        <v>11359659</v>
      </c>
      <c r="FA135" s="98">
        <v>11788490</v>
      </c>
      <c r="FB135" s="98">
        <v>11651737</v>
      </c>
      <c r="FC135" s="98">
        <v>11479631</v>
      </c>
      <c r="FD135" s="98">
        <v>11114524</v>
      </c>
      <c r="FE135" s="98">
        <v>11202065</v>
      </c>
      <c r="FF135" s="98">
        <v>9969925</v>
      </c>
      <c r="FG135" s="103">
        <v>8965852</v>
      </c>
      <c r="FH135" s="76">
        <v>15.787000000000001</v>
      </c>
      <c r="FI135" s="76">
        <v>106.2251</v>
      </c>
      <c r="FJ135" s="76">
        <v>104.053</v>
      </c>
      <c r="FK135" s="76">
        <v>64.284450000000007</v>
      </c>
      <c r="FL135" s="76">
        <v>53.831099999999999</v>
      </c>
      <c r="FM135" s="76">
        <v>0</v>
      </c>
      <c r="FN135" s="76">
        <v>140.06545</v>
      </c>
      <c r="FO135" s="76">
        <v>0</v>
      </c>
      <c r="FP135" s="76">
        <v>2142.1374000000001</v>
      </c>
      <c r="FQ135" s="77">
        <v>233.26095000000001</v>
      </c>
    </row>
    <row r="136" spans="1:173" x14ac:dyDescent="0.25">
      <c r="A136" s="96" t="s">
        <v>283</v>
      </c>
      <c r="B136" s="96">
        <v>5718</v>
      </c>
      <c r="C136" s="96"/>
      <c r="D136" s="76">
        <v>510.27202</v>
      </c>
      <c r="E136" s="76">
        <v>287.60410000000002</v>
      </c>
      <c r="F136" s="76">
        <v>183.49588</v>
      </c>
      <c r="G136" s="76">
        <v>605.82997999999998</v>
      </c>
      <c r="H136" s="76">
        <v>196.37354999999999</v>
      </c>
      <c r="I136" s="76">
        <v>76.554580000000001</v>
      </c>
      <c r="J136" s="76">
        <v>83.000150000000005</v>
      </c>
      <c r="K136" s="76">
        <v>593.48778000000004</v>
      </c>
      <c r="L136" s="76">
        <v>182.47126</v>
      </c>
      <c r="M136" s="76">
        <v>39.563879999999997</v>
      </c>
      <c r="N136" s="97">
        <v>15821.65083</v>
      </c>
      <c r="O136" s="97">
        <v>14789.893029999999</v>
      </c>
      <c r="P136" s="97">
        <v>17714.0088</v>
      </c>
      <c r="Q136" s="97">
        <v>14654.37616</v>
      </c>
      <c r="R136" s="97">
        <v>16148.2934</v>
      </c>
      <c r="S136" s="97">
        <v>12218.47465</v>
      </c>
      <c r="T136" s="97">
        <v>12708.14911</v>
      </c>
      <c r="U136" s="97">
        <v>11917.472169999999</v>
      </c>
      <c r="V136" s="97">
        <v>13122.072319999999</v>
      </c>
      <c r="W136" s="97">
        <v>12877.737730000001</v>
      </c>
      <c r="X136" s="98">
        <v>9850</v>
      </c>
      <c r="Y136" s="98">
        <v>9901.5499999999993</v>
      </c>
      <c r="Z136" s="98">
        <v>9959.75</v>
      </c>
      <c r="AA136" s="98">
        <v>10867.95</v>
      </c>
      <c r="AB136" s="98">
        <v>12066.15</v>
      </c>
      <c r="AC136" s="98">
        <v>9769.35</v>
      </c>
      <c r="AD136" s="98">
        <v>10027.549999999999</v>
      </c>
      <c r="AE136" s="98">
        <v>11285.75</v>
      </c>
      <c r="AF136" s="98">
        <v>10273.950000000001</v>
      </c>
      <c r="AG136" s="98">
        <v>9062.15</v>
      </c>
      <c r="AH136" s="97">
        <v>15321.946959999999</v>
      </c>
      <c r="AI136" s="97">
        <v>14501.1937</v>
      </c>
      <c r="AJ136" s="97">
        <v>17472.108800000002</v>
      </c>
      <c r="AK136" s="97">
        <v>14039.53426</v>
      </c>
      <c r="AL136" s="97">
        <v>15994.45205</v>
      </c>
      <c r="AM136" s="97">
        <v>12206.57465</v>
      </c>
      <c r="AN136" s="97">
        <v>12696.249110000001</v>
      </c>
      <c r="AO136" s="97">
        <v>11430.98862</v>
      </c>
      <c r="AP136" s="97">
        <v>13110.17232</v>
      </c>
      <c r="AQ136" s="97">
        <v>12853.337729999999</v>
      </c>
      <c r="AR136" s="98">
        <v>626.27440000000001</v>
      </c>
      <c r="AS136" s="98">
        <v>921.73343999999997</v>
      </c>
      <c r="AT136" s="98">
        <v>312.86045000000001</v>
      </c>
      <c r="AU136" s="98">
        <v>850.84995000000004</v>
      </c>
      <c r="AV136" s="98">
        <v>3009.96459</v>
      </c>
      <c r="AW136" s="98">
        <v>670.46355000000005</v>
      </c>
      <c r="AX136" s="98">
        <v>3077.4128599999999</v>
      </c>
      <c r="AY136" s="98">
        <v>555.51134999999999</v>
      </c>
      <c r="AZ136" s="98">
        <v>1351.6597999999999</v>
      </c>
      <c r="BA136" s="98">
        <v>1045.3634</v>
      </c>
      <c r="BB136" s="76">
        <v>433.63085000000001</v>
      </c>
      <c r="BC136" s="76">
        <v>779.18389000000002</v>
      </c>
      <c r="BD136" s="76">
        <v>-240.49969999999999</v>
      </c>
      <c r="BE136" s="76">
        <v>100.26545</v>
      </c>
      <c r="BF136" s="76">
        <v>3009.96459</v>
      </c>
      <c r="BG136" s="76">
        <v>523.26655000000005</v>
      </c>
      <c r="BH136" s="76">
        <v>2732.3339599999999</v>
      </c>
      <c r="BI136" s="76">
        <v>484.08679999999998</v>
      </c>
      <c r="BJ136" s="76">
        <v>1300.64095</v>
      </c>
      <c r="BK136" s="76">
        <v>982.36339999999996</v>
      </c>
      <c r="BL136" s="76">
        <v>15948.22136</v>
      </c>
      <c r="BM136" s="76">
        <v>15422.92714</v>
      </c>
      <c r="BN136" s="76">
        <v>17784.969249999998</v>
      </c>
      <c r="BO136" s="76">
        <v>14890.38421</v>
      </c>
      <c r="BP136" s="76">
        <v>19004.416639999999</v>
      </c>
      <c r="BQ136" s="76">
        <v>12877.038200000001</v>
      </c>
      <c r="BR136" s="76">
        <v>15773.661969999999</v>
      </c>
      <c r="BS136" s="76">
        <v>11986.499970000001</v>
      </c>
      <c r="BT136" s="76">
        <v>14461.832119999999</v>
      </c>
      <c r="BU136" s="76">
        <v>13898.701129999999</v>
      </c>
      <c r="BV136" s="98">
        <v>10462.73309</v>
      </c>
      <c r="BW136" s="98">
        <v>10884.088470000001</v>
      </c>
      <c r="BX136" s="98">
        <v>13971.607480000001</v>
      </c>
      <c r="BY136" s="98">
        <v>11296.32193</v>
      </c>
      <c r="BZ136" s="98">
        <v>12359.11219</v>
      </c>
      <c r="CA136" s="98">
        <v>10312.99951</v>
      </c>
      <c r="CB136" s="98">
        <v>12030.486010000001</v>
      </c>
      <c r="CC136" s="98">
        <v>11769.3078</v>
      </c>
      <c r="CD136" s="98">
        <v>11394.39725</v>
      </c>
      <c r="CE136" s="98">
        <v>9740.0160099999994</v>
      </c>
      <c r="CF136" s="76">
        <v>-1711.92958</v>
      </c>
      <c r="CG136" s="76">
        <v>-3211.7643200000002</v>
      </c>
      <c r="CH136" s="76">
        <v>-716.10527999999999</v>
      </c>
      <c r="CI136" s="76">
        <v>-1244.9811999999999</v>
      </c>
      <c r="CJ136" s="76">
        <v>805.22650999999996</v>
      </c>
      <c r="CK136" s="76">
        <v>-2291.6582400000002</v>
      </c>
      <c r="CL136" s="76">
        <v>-2393.9875200000001</v>
      </c>
      <c r="CM136" s="76">
        <v>-2272.3237600000002</v>
      </c>
      <c r="CN136" s="76">
        <v>-1540.7419199999999</v>
      </c>
      <c r="CO136" s="76">
        <v>903.44769000000099</v>
      </c>
      <c r="CP136" s="76">
        <v>-16034.47918</v>
      </c>
      <c r="CQ136" s="76">
        <v>-14256.47658</v>
      </c>
      <c r="CR136" s="76">
        <v>-11535.196819999999</v>
      </c>
      <c r="CS136" s="76">
        <v>-10336.69184</v>
      </c>
      <c r="CT136" s="76">
        <v>-8600.2357900000006</v>
      </c>
      <c r="CU136" s="76">
        <v>-12212.972540000001</v>
      </c>
      <c r="CV136" s="76">
        <v>-10377.78685</v>
      </c>
      <c r="CW136" s="76">
        <v>-10704.23329</v>
      </c>
      <c r="CX136" s="76">
        <v>-8431.1304799999998</v>
      </c>
      <c r="CY136" s="76">
        <v>-7523.74046</v>
      </c>
      <c r="CZ136" s="98">
        <v>2026</v>
      </c>
      <c r="DA136" s="98">
        <v>2022</v>
      </c>
      <c r="DB136" s="98">
        <v>1996</v>
      </c>
      <c r="DC136" s="98">
        <v>2000</v>
      </c>
      <c r="DD136" s="98">
        <v>1961</v>
      </c>
      <c r="DE136" s="98">
        <v>1945</v>
      </c>
      <c r="DF136" s="98">
        <v>1895</v>
      </c>
      <c r="DG136" s="98">
        <v>1890</v>
      </c>
      <c r="DH136" s="98">
        <v>1875</v>
      </c>
      <c r="DI136" s="98">
        <v>1761</v>
      </c>
      <c r="DJ136" s="76">
        <v>-1778.0026</v>
      </c>
      <c r="DK136" s="76">
        <v>-2721.2797599999999</v>
      </c>
      <c r="DL136" s="76">
        <v>-1198.5049799999999</v>
      </c>
      <c r="DM136" s="76">
        <v>-1759.55765</v>
      </c>
      <c r="DN136" s="76">
        <v>3661.3497499999999</v>
      </c>
      <c r="DO136" s="76">
        <v>-1780.29169</v>
      </c>
      <c r="DP136" s="76">
        <v>326.44644</v>
      </c>
      <c r="DQ136" s="76">
        <v>-2274.7205100000001</v>
      </c>
      <c r="DR136" s="76">
        <v>-252.00097</v>
      </c>
      <c r="DS136" s="76">
        <v>1861.4110900000001</v>
      </c>
      <c r="DT136" s="76">
        <v>10.568020000000001</v>
      </c>
      <c r="DU136" s="76">
        <v>-1.0949</v>
      </c>
      <c r="DV136" s="76">
        <v>-58.404119999999999</v>
      </c>
      <c r="DW136" s="76">
        <v>-9.0120199999999997</v>
      </c>
      <c r="DX136" s="76">
        <v>42.532550000000001</v>
      </c>
      <c r="DY136" s="76">
        <v>64.654579999999996</v>
      </c>
      <c r="DZ136" s="76">
        <v>71.100149999999999</v>
      </c>
      <c r="EA136" s="76">
        <v>107.00378000000001</v>
      </c>
      <c r="EB136" s="76">
        <v>170.57126</v>
      </c>
      <c r="EC136" s="76">
        <v>15.163880000000001</v>
      </c>
      <c r="ED136" s="76">
        <v>2211.6334499999998</v>
      </c>
      <c r="EE136" s="76">
        <v>3500.4636500000001</v>
      </c>
      <c r="EF136" s="76">
        <v>958.00527999999804</v>
      </c>
      <c r="EG136" s="76">
        <v>1859.8231000000001</v>
      </c>
      <c r="EH136" s="76">
        <v>-651.38516000000004</v>
      </c>
      <c r="EI136" s="76">
        <v>2303.5582399999998</v>
      </c>
      <c r="EJ136" s="76">
        <v>2405.8875200000002</v>
      </c>
      <c r="EK136" s="76">
        <v>2758.8073100000001</v>
      </c>
      <c r="EL136" s="76">
        <v>1552.64192</v>
      </c>
      <c r="EM136" s="76">
        <v>-879.04768999999897</v>
      </c>
      <c r="EN136" s="98">
        <v>26497.21227</v>
      </c>
      <c r="EO136" s="98">
        <v>25140.565050000001</v>
      </c>
      <c r="EP136" s="98">
        <v>25506.8043</v>
      </c>
      <c r="EQ136" s="98">
        <v>21633.013770000001</v>
      </c>
      <c r="ER136" s="98">
        <v>20959.347979999999</v>
      </c>
      <c r="ES136" s="98">
        <v>22525.97205</v>
      </c>
      <c r="ET136" s="98">
        <v>22408.272860000001</v>
      </c>
      <c r="EU136" s="98">
        <v>22473.541089999999</v>
      </c>
      <c r="EV136" s="98">
        <v>19825.527730000002</v>
      </c>
      <c r="EW136" s="98">
        <v>17263.75647</v>
      </c>
      <c r="EX136" s="98">
        <v>17533580</v>
      </c>
      <c r="EY136" s="98">
        <v>18001657</v>
      </c>
      <c r="EZ136" s="98">
        <v>18430114</v>
      </c>
      <c r="FA136" s="98">
        <v>15899357</v>
      </c>
      <c r="FB136" s="98">
        <v>15343067</v>
      </c>
      <c r="FC136" s="98">
        <v>14510133</v>
      </c>
      <c r="FD136" s="98">
        <v>15102137</v>
      </c>
      <c r="FE136" s="98">
        <v>14189796</v>
      </c>
      <c r="FF136" s="98">
        <v>14662814</v>
      </c>
      <c r="FG136" s="103">
        <v>11974290</v>
      </c>
      <c r="FH136" s="76">
        <v>192.64355</v>
      </c>
      <c r="FI136" s="76">
        <v>142.54955000000001</v>
      </c>
      <c r="FJ136" s="76">
        <v>553.36014999999998</v>
      </c>
      <c r="FK136" s="76">
        <v>750.58450000000005</v>
      </c>
      <c r="FL136" s="76">
        <v>0</v>
      </c>
      <c r="FM136" s="76">
        <v>147.197</v>
      </c>
      <c r="FN136" s="76">
        <v>345.07889999999998</v>
      </c>
      <c r="FO136" s="76">
        <v>71.424549999999996</v>
      </c>
      <c r="FP136" s="76">
        <v>51.01885</v>
      </c>
      <c r="FQ136" s="77">
        <v>63</v>
      </c>
    </row>
    <row r="137" spans="1:173" x14ac:dyDescent="0.25">
      <c r="A137" s="96" t="s">
        <v>282</v>
      </c>
      <c r="B137" s="96">
        <v>5559</v>
      </c>
      <c r="C137" s="96"/>
      <c r="D137" s="76">
        <v>208.48845</v>
      </c>
      <c r="E137" s="76">
        <v>231.39554000000001</v>
      </c>
      <c r="F137" s="76">
        <v>185.11722</v>
      </c>
      <c r="G137" s="76">
        <v>163.22154</v>
      </c>
      <c r="H137" s="76">
        <v>254.00662</v>
      </c>
      <c r="I137" s="76">
        <v>151.99715</v>
      </c>
      <c r="J137" s="76">
        <v>148.47886</v>
      </c>
      <c r="K137" s="76">
        <v>155.10916</v>
      </c>
      <c r="L137" s="76">
        <v>106.96384</v>
      </c>
      <c r="M137" s="76">
        <v>85.157769999999999</v>
      </c>
      <c r="N137" s="97">
        <v>2201.29144</v>
      </c>
      <c r="O137" s="97">
        <v>2193.5775899999999</v>
      </c>
      <c r="P137" s="97">
        <v>2155.6622499999999</v>
      </c>
      <c r="Q137" s="97">
        <v>2191.84681</v>
      </c>
      <c r="R137" s="97">
        <v>2222.9549400000001</v>
      </c>
      <c r="S137" s="97">
        <v>1822.8021100000001</v>
      </c>
      <c r="T137" s="97">
        <v>2075.5232599999999</v>
      </c>
      <c r="U137" s="97">
        <v>1918.07023</v>
      </c>
      <c r="V137" s="97">
        <v>1753.8405499999999</v>
      </c>
      <c r="W137" s="97">
        <v>1660.94094</v>
      </c>
      <c r="X137" s="98">
        <v>4844.4659000000001</v>
      </c>
      <c r="Y137" s="98">
        <v>5309.4224999999997</v>
      </c>
      <c r="Z137" s="98">
        <v>4913.5559000000003</v>
      </c>
      <c r="AA137" s="98">
        <v>3717.6893</v>
      </c>
      <c r="AB137" s="98">
        <v>3821.8227000000002</v>
      </c>
      <c r="AC137" s="98">
        <v>3925.9560999999999</v>
      </c>
      <c r="AD137" s="98">
        <v>4163.0895</v>
      </c>
      <c r="AE137" s="98">
        <v>4257.2228999999998</v>
      </c>
      <c r="AF137" s="98">
        <v>4135.0643</v>
      </c>
      <c r="AG137" s="98">
        <v>3312.2896999999998</v>
      </c>
      <c r="AH137" s="97">
        <v>2016.77144</v>
      </c>
      <c r="AI137" s="97">
        <v>1979.8543999999999</v>
      </c>
      <c r="AJ137" s="97">
        <v>1982.7170599999999</v>
      </c>
      <c r="AK137" s="97">
        <v>2044.11581</v>
      </c>
      <c r="AL137" s="97">
        <v>1975.2239400000001</v>
      </c>
      <c r="AM137" s="97">
        <v>1692.8871099999999</v>
      </c>
      <c r="AN137" s="97">
        <v>1952.55826</v>
      </c>
      <c r="AO137" s="97">
        <v>1795.1052299999999</v>
      </c>
      <c r="AP137" s="97">
        <v>1677.3405499999999</v>
      </c>
      <c r="AQ137" s="97">
        <v>1610.94094</v>
      </c>
      <c r="AR137" s="98">
        <v>7.5244499999999999</v>
      </c>
      <c r="AS137" s="98">
        <v>914.80944</v>
      </c>
      <c r="AT137" s="98">
        <v>1003.34235</v>
      </c>
      <c r="AU137" s="98">
        <v>399.71253999999999</v>
      </c>
      <c r="AV137" s="98">
        <v>315.91789</v>
      </c>
      <c r="AW137" s="98">
        <v>109.4325</v>
      </c>
      <c r="AX137" s="98">
        <v>18.040050000000001</v>
      </c>
      <c r="AY137" s="98">
        <v>216.84180000000001</v>
      </c>
      <c r="AZ137" s="98">
        <v>1964.0050900000001</v>
      </c>
      <c r="BA137" s="98">
        <v>87.5</v>
      </c>
      <c r="BB137" s="76">
        <v>-1292.4513400000001</v>
      </c>
      <c r="BC137" s="76">
        <v>914.80944</v>
      </c>
      <c r="BD137" s="76">
        <v>1003.34235</v>
      </c>
      <c r="BE137" s="76">
        <v>399.71253999999999</v>
      </c>
      <c r="BF137" s="76">
        <v>315.91789</v>
      </c>
      <c r="BG137" s="76">
        <v>109.4325</v>
      </c>
      <c r="BH137" s="76">
        <v>18.040050000000001</v>
      </c>
      <c r="BI137" s="76">
        <v>216.84180000000001</v>
      </c>
      <c r="BJ137" s="76">
        <v>1964.0050900000001</v>
      </c>
      <c r="BK137" s="76">
        <v>87.5</v>
      </c>
      <c r="BL137" s="76">
        <v>2024.2958900000001</v>
      </c>
      <c r="BM137" s="76">
        <v>2894.6638400000002</v>
      </c>
      <c r="BN137" s="76">
        <v>2986.0594099999998</v>
      </c>
      <c r="BO137" s="76">
        <v>2443.8283499999998</v>
      </c>
      <c r="BP137" s="76">
        <v>2291.14183</v>
      </c>
      <c r="BQ137" s="76">
        <v>1802.31961</v>
      </c>
      <c r="BR137" s="76">
        <v>1970.5983100000001</v>
      </c>
      <c r="BS137" s="76">
        <v>2011.94703</v>
      </c>
      <c r="BT137" s="76">
        <v>3641.34564</v>
      </c>
      <c r="BU137" s="76">
        <v>1698.44094</v>
      </c>
      <c r="BV137" s="98">
        <v>5090.7599399999999</v>
      </c>
      <c r="BW137" s="98">
        <v>5533.0628699999997</v>
      </c>
      <c r="BX137" s="98">
        <v>5307.5611500000005</v>
      </c>
      <c r="BY137" s="98">
        <v>4147.0179099999996</v>
      </c>
      <c r="BZ137" s="98">
        <v>3960.1769199999999</v>
      </c>
      <c r="CA137" s="98">
        <v>4032.8150500000002</v>
      </c>
      <c r="CB137" s="98">
        <v>4492.8207700000003</v>
      </c>
      <c r="CC137" s="98">
        <v>4406.1892600000001</v>
      </c>
      <c r="CD137" s="98">
        <v>4913.6111099999998</v>
      </c>
      <c r="CE137" s="98">
        <v>3470.2423699999999</v>
      </c>
      <c r="CF137" s="76">
        <v>-423.27728999999999</v>
      </c>
      <c r="CG137" s="76">
        <v>-330.32116000000002</v>
      </c>
      <c r="CH137" s="76">
        <v>-69.764669999999995</v>
      </c>
      <c r="CI137" s="76">
        <v>-25.411230000000199</v>
      </c>
      <c r="CJ137" s="76">
        <v>-120.965</v>
      </c>
      <c r="CK137" s="76">
        <v>-69.511209999999906</v>
      </c>
      <c r="CL137" s="76">
        <v>-176.57112000000001</v>
      </c>
      <c r="CM137" s="76">
        <v>-626.22062000000005</v>
      </c>
      <c r="CN137" s="76">
        <v>-297.56713000000002</v>
      </c>
      <c r="CO137" s="76">
        <v>-299.57562999999999</v>
      </c>
      <c r="CP137" s="76">
        <v>1339.5526400000001</v>
      </c>
      <c r="CQ137" s="76">
        <v>3250.6244700000002</v>
      </c>
      <c r="CR137" s="76">
        <v>2879.8593799999999</v>
      </c>
      <c r="CS137" s="76">
        <v>2119.2268899999999</v>
      </c>
      <c r="CT137" s="76">
        <v>1892.6565800000001</v>
      </c>
      <c r="CU137" s="76">
        <v>1945.43469</v>
      </c>
      <c r="CV137" s="76">
        <v>2035.4284</v>
      </c>
      <c r="CW137" s="76">
        <v>2316.9244699999999</v>
      </c>
      <c r="CX137" s="76">
        <v>2849.26829</v>
      </c>
      <c r="CY137" s="76">
        <v>1259.33033</v>
      </c>
      <c r="CZ137" s="98">
        <v>450</v>
      </c>
      <c r="DA137" s="98">
        <v>443</v>
      </c>
      <c r="DB137" s="98">
        <v>414</v>
      </c>
      <c r="DC137" s="98">
        <v>414</v>
      </c>
      <c r="DD137" s="98">
        <v>412</v>
      </c>
      <c r="DE137" s="98">
        <v>421</v>
      </c>
      <c r="DF137" s="98">
        <v>408</v>
      </c>
      <c r="DG137" s="98">
        <v>389</v>
      </c>
      <c r="DH137" s="98">
        <v>384</v>
      </c>
      <c r="DI137" s="98">
        <v>391</v>
      </c>
      <c r="DJ137" s="76">
        <v>-1900.24863</v>
      </c>
      <c r="DK137" s="76">
        <v>370.76508999999999</v>
      </c>
      <c r="DL137" s="76">
        <v>760.63248999999996</v>
      </c>
      <c r="DM137" s="76">
        <v>226.57031000000001</v>
      </c>
      <c r="DN137" s="76">
        <v>-52.778109999999998</v>
      </c>
      <c r="DO137" s="76">
        <v>-89.993709999999993</v>
      </c>
      <c r="DP137" s="76">
        <v>-281.49606999999997</v>
      </c>
      <c r="DQ137" s="76">
        <v>-532.34382000000005</v>
      </c>
      <c r="DR137" s="76">
        <v>1589.93796</v>
      </c>
      <c r="DS137" s="76">
        <v>-262.07562999999999</v>
      </c>
      <c r="DT137" s="76">
        <v>23.968450000000001</v>
      </c>
      <c r="DU137" s="76">
        <v>17.672540000000001</v>
      </c>
      <c r="DV137" s="76">
        <v>12.172219999999999</v>
      </c>
      <c r="DW137" s="76">
        <v>15.490539999999999</v>
      </c>
      <c r="DX137" s="76">
        <v>6.27562</v>
      </c>
      <c r="DY137" s="76">
        <v>22.082149999999999</v>
      </c>
      <c r="DZ137" s="76">
        <v>25.513860000000001</v>
      </c>
      <c r="EA137" s="76">
        <v>32.144159999999999</v>
      </c>
      <c r="EB137" s="76">
        <v>30.463840000000001</v>
      </c>
      <c r="EC137" s="76">
        <v>35.157769999999999</v>
      </c>
      <c r="ED137" s="76">
        <v>607.79728999999998</v>
      </c>
      <c r="EE137" s="76">
        <v>544.04435000000001</v>
      </c>
      <c r="EF137" s="76">
        <v>242.70985999999999</v>
      </c>
      <c r="EG137" s="76">
        <v>173.14223000000001</v>
      </c>
      <c r="EH137" s="76">
        <v>368.69600000000003</v>
      </c>
      <c r="EI137" s="76">
        <v>199.42621</v>
      </c>
      <c r="EJ137" s="76">
        <v>299.53611999999998</v>
      </c>
      <c r="EK137" s="76">
        <v>749.18561999999997</v>
      </c>
      <c r="EL137" s="76">
        <v>374.06713000000002</v>
      </c>
      <c r="EM137" s="76">
        <v>349.57562999999999</v>
      </c>
      <c r="EN137" s="98">
        <v>3751.2073</v>
      </c>
      <c r="EO137" s="98">
        <v>2282.4384</v>
      </c>
      <c r="EP137" s="98">
        <v>2427.7017700000001</v>
      </c>
      <c r="EQ137" s="98">
        <v>2027.7910199999999</v>
      </c>
      <c r="ER137" s="98">
        <v>2067.52034</v>
      </c>
      <c r="ES137" s="98">
        <v>2087.3803600000001</v>
      </c>
      <c r="ET137" s="98">
        <v>2457.39237</v>
      </c>
      <c r="EU137" s="98">
        <v>2089.2647900000002</v>
      </c>
      <c r="EV137" s="98">
        <v>2064.3428199999998</v>
      </c>
      <c r="EW137" s="98">
        <v>2210.9120400000002</v>
      </c>
      <c r="EX137" s="98">
        <v>2624569</v>
      </c>
      <c r="EY137" s="98">
        <v>2523899</v>
      </c>
      <c r="EZ137" s="98">
        <v>2225427</v>
      </c>
      <c r="FA137" s="98">
        <v>2217258</v>
      </c>
      <c r="FB137" s="98">
        <v>2343920</v>
      </c>
      <c r="FC137" s="98">
        <v>1892313</v>
      </c>
      <c r="FD137" s="98">
        <v>2252094</v>
      </c>
      <c r="FE137" s="98">
        <v>2544291</v>
      </c>
      <c r="FF137" s="98">
        <v>2051408</v>
      </c>
      <c r="FG137" s="103">
        <v>1960517</v>
      </c>
      <c r="FH137" s="76">
        <v>1299.97579</v>
      </c>
      <c r="FI137" s="76">
        <v>0</v>
      </c>
      <c r="FJ137" s="76">
        <v>0</v>
      </c>
      <c r="FK137" s="76">
        <v>0</v>
      </c>
      <c r="FL137" s="76">
        <v>0</v>
      </c>
      <c r="FM137" s="76">
        <v>0</v>
      </c>
      <c r="FN137" s="76">
        <v>0</v>
      </c>
      <c r="FO137" s="76">
        <v>0</v>
      </c>
      <c r="FP137" s="76">
        <v>0</v>
      </c>
      <c r="FQ137" s="77">
        <v>0</v>
      </c>
    </row>
    <row r="138" spans="1:173" x14ac:dyDescent="0.25">
      <c r="A138" s="96" t="s">
        <v>281</v>
      </c>
      <c r="B138" s="96">
        <v>5857</v>
      </c>
      <c r="C138" s="96"/>
      <c r="D138" s="76">
        <v>386.76103000000001</v>
      </c>
      <c r="E138" s="76">
        <v>458.53318999999999</v>
      </c>
      <c r="F138" s="76">
        <v>384.12090000000001</v>
      </c>
      <c r="G138" s="76">
        <v>618.48649</v>
      </c>
      <c r="H138" s="76">
        <v>730.13379999999995</v>
      </c>
      <c r="I138" s="76">
        <v>386.56110000000001</v>
      </c>
      <c r="J138" s="76">
        <v>802.64584000000002</v>
      </c>
      <c r="K138" s="76">
        <v>249.29709</v>
      </c>
      <c r="L138" s="76">
        <v>525.5788</v>
      </c>
      <c r="M138" s="76">
        <v>232.14272</v>
      </c>
      <c r="N138" s="97">
        <v>7374.8871900000004</v>
      </c>
      <c r="O138" s="97">
        <v>7495.0538999999999</v>
      </c>
      <c r="P138" s="97">
        <v>7898.6460299999999</v>
      </c>
      <c r="Q138" s="97">
        <v>8541.1773099999991</v>
      </c>
      <c r="R138" s="97">
        <v>7792.4118200000003</v>
      </c>
      <c r="S138" s="97">
        <v>6186.4095900000002</v>
      </c>
      <c r="T138" s="97">
        <v>6703.3738499999999</v>
      </c>
      <c r="U138" s="97">
        <v>5780.1387400000003</v>
      </c>
      <c r="V138" s="97">
        <v>6031.15445</v>
      </c>
      <c r="W138" s="97">
        <v>5422.4604900000004</v>
      </c>
      <c r="X138" s="98">
        <v>2160</v>
      </c>
      <c r="Y138" s="98">
        <v>2370</v>
      </c>
      <c r="Z138" s="98">
        <v>4080</v>
      </c>
      <c r="AA138" s="98">
        <v>2790</v>
      </c>
      <c r="AB138" s="98">
        <v>3100</v>
      </c>
      <c r="AC138" s="98">
        <v>3190</v>
      </c>
      <c r="AD138" s="98">
        <v>3480</v>
      </c>
      <c r="AE138" s="98">
        <v>970</v>
      </c>
      <c r="AF138" s="98">
        <v>1410</v>
      </c>
      <c r="AG138" s="98">
        <v>1850</v>
      </c>
      <c r="AH138" s="97">
        <v>6947.8019899999999</v>
      </c>
      <c r="AI138" s="97">
        <v>7004.7662499999997</v>
      </c>
      <c r="AJ138" s="97">
        <v>7474.3453300000001</v>
      </c>
      <c r="AK138" s="97">
        <v>7886.9677099999999</v>
      </c>
      <c r="AL138" s="97">
        <v>7035.0482700000002</v>
      </c>
      <c r="AM138" s="97">
        <v>5771.7639900000004</v>
      </c>
      <c r="AN138" s="97">
        <v>5888.7479999999996</v>
      </c>
      <c r="AO138" s="97">
        <v>5504.5570900000002</v>
      </c>
      <c r="AP138" s="97">
        <v>5517.8400499999998</v>
      </c>
      <c r="AQ138" s="97">
        <v>5207.4604900000004</v>
      </c>
      <c r="AR138" s="98">
        <v>167.93303</v>
      </c>
      <c r="AS138" s="98">
        <v>186.76894999999999</v>
      </c>
      <c r="AT138" s="98">
        <v>321.54764999999998</v>
      </c>
      <c r="AU138" s="98">
        <v>630.50535000000002</v>
      </c>
      <c r="AV138" s="98">
        <v>404.13614999999999</v>
      </c>
      <c r="AW138" s="98">
        <v>2622.9838500000001</v>
      </c>
      <c r="AX138" s="98">
        <v>2695.3268499999999</v>
      </c>
      <c r="AY138" s="98">
        <v>905.28229999999996</v>
      </c>
      <c r="AZ138" s="98">
        <v>478.45015000000001</v>
      </c>
      <c r="BA138" s="98">
        <v>583.9117</v>
      </c>
      <c r="BB138" s="76">
        <v>157.34818000000001</v>
      </c>
      <c r="BC138" s="76">
        <v>186.76894999999999</v>
      </c>
      <c r="BD138" s="76">
        <v>321.54764999999998</v>
      </c>
      <c r="BE138" s="76">
        <v>501.16800000000001</v>
      </c>
      <c r="BF138" s="76">
        <v>182.69215</v>
      </c>
      <c r="BG138" s="76">
        <v>2022.1505</v>
      </c>
      <c r="BH138" s="76">
        <v>2591.1786999999999</v>
      </c>
      <c r="BI138" s="76">
        <v>841.32029999999997</v>
      </c>
      <c r="BJ138" s="76">
        <v>478.45015000000001</v>
      </c>
      <c r="BK138" s="76">
        <v>346.99369999999999</v>
      </c>
      <c r="BL138" s="76">
        <v>7115.7350200000001</v>
      </c>
      <c r="BM138" s="76">
        <v>7191.5352000000003</v>
      </c>
      <c r="BN138" s="76">
        <v>7795.8929799999996</v>
      </c>
      <c r="BO138" s="76">
        <v>8517.4730600000003</v>
      </c>
      <c r="BP138" s="76">
        <v>7439.1844199999996</v>
      </c>
      <c r="BQ138" s="76">
        <v>8394.74784</v>
      </c>
      <c r="BR138" s="76">
        <v>8584.0748500000009</v>
      </c>
      <c r="BS138" s="76">
        <v>6409.8393900000001</v>
      </c>
      <c r="BT138" s="76">
        <v>5996.2902000000004</v>
      </c>
      <c r="BU138" s="76">
        <v>5791.37219</v>
      </c>
      <c r="BV138" s="98">
        <v>2557.37381</v>
      </c>
      <c r="BW138" s="98">
        <v>2626.8668499999999</v>
      </c>
      <c r="BX138" s="98">
        <v>4331.55926</v>
      </c>
      <c r="BY138" s="98">
        <v>3215.6248999999998</v>
      </c>
      <c r="BZ138" s="98">
        <v>3471.20964</v>
      </c>
      <c r="CA138" s="98">
        <v>3741.1098299999999</v>
      </c>
      <c r="CB138" s="98">
        <v>4588.1214</v>
      </c>
      <c r="CC138" s="98">
        <v>1328.3942999999999</v>
      </c>
      <c r="CD138" s="98">
        <v>1827.7741000000001</v>
      </c>
      <c r="CE138" s="98">
        <v>2227.8603199999998</v>
      </c>
      <c r="CF138" s="76">
        <v>-535.66937999999902</v>
      </c>
      <c r="CG138" s="76">
        <v>-547.64948000000004</v>
      </c>
      <c r="CH138" s="76">
        <v>-223.023020000001</v>
      </c>
      <c r="CI138" s="76">
        <v>692.13227999999901</v>
      </c>
      <c r="CJ138" s="76">
        <v>-153.50018</v>
      </c>
      <c r="CK138" s="76">
        <v>-1333.76422</v>
      </c>
      <c r="CL138" s="76">
        <v>-172.70452</v>
      </c>
      <c r="CM138" s="76">
        <v>-263.684899999999</v>
      </c>
      <c r="CN138" s="76">
        <v>-884.95830000000001</v>
      </c>
      <c r="CO138" s="76">
        <v>-529.555329999999</v>
      </c>
      <c r="CP138" s="76">
        <v>-3065.4014999999999</v>
      </c>
      <c r="CQ138" s="76">
        <v>-2259.9951000000001</v>
      </c>
      <c r="CR138" s="76">
        <v>-1408.82692</v>
      </c>
      <c r="CS138" s="76">
        <v>-1083.0508500000001</v>
      </c>
      <c r="CT138" s="76">
        <v>-1622.1415300000001</v>
      </c>
      <c r="CU138" s="76">
        <v>-893.96995000000004</v>
      </c>
      <c r="CV138" s="76">
        <v>-1167.71063</v>
      </c>
      <c r="CW138" s="76">
        <v>-2771.5589599999998</v>
      </c>
      <c r="CX138" s="76">
        <v>-3073.6127099999999</v>
      </c>
      <c r="CY138" s="76">
        <v>-2153.79016</v>
      </c>
      <c r="CZ138" s="98">
        <v>1446</v>
      </c>
      <c r="DA138" s="98">
        <v>1438</v>
      </c>
      <c r="DB138" s="98">
        <v>1428</v>
      </c>
      <c r="DC138" s="98">
        <v>1370</v>
      </c>
      <c r="DD138" s="98">
        <v>1324</v>
      </c>
      <c r="DE138" s="98">
        <v>1294</v>
      </c>
      <c r="DF138" s="98">
        <v>1230</v>
      </c>
      <c r="DG138" s="98">
        <v>1131</v>
      </c>
      <c r="DH138" s="98">
        <v>1074</v>
      </c>
      <c r="DI138" s="98">
        <v>1024</v>
      </c>
      <c r="DJ138" s="76">
        <v>-805.40639999999996</v>
      </c>
      <c r="DK138" s="76">
        <v>-851.16818000000001</v>
      </c>
      <c r="DL138" s="76">
        <v>-325.77607</v>
      </c>
      <c r="DM138" s="76">
        <v>539.09068000000002</v>
      </c>
      <c r="DN138" s="76">
        <v>-728.17157999999995</v>
      </c>
      <c r="DO138" s="76">
        <v>273.74068</v>
      </c>
      <c r="DP138" s="76">
        <v>1603.84833</v>
      </c>
      <c r="DQ138" s="76">
        <v>302.05374999999998</v>
      </c>
      <c r="DR138" s="76">
        <v>-919.82254999999998</v>
      </c>
      <c r="DS138" s="76">
        <v>-397.56162999999998</v>
      </c>
      <c r="DT138" s="76">
        <v>-40.323970000000003</v>
      </c>
      <c r="DU138" s="76">
        <v>-31.754809999999999</v>
      </c>
      <c r="DV138" s="76">
        <v>-40.180100000000003</v>
      </c>
      <c r="DW138" s="76">
        <v>-35.723509999999997</v>
      </c>
      <c r="DX138" s="76">
        <v>-27.2302</v>
      </c>
      <c r="DY138" s="76">
        <v>-28.084900000000001</v>
      </c>
      <c r="DZ138" s="76">
        <v>-11.98016</v>
      </c>
      <c r="EA138" s="76">
        <v>-26.28491</v>
      </c>
      <c r="EB138" s="76">
        <v>12.264799999999999</v>
      </c>
      <c r="EC138" s="76">
        <v>17.142720000000001</v>
      </c>
      <c r="ED138" s="76">
        <v>962.75458000000003</v>
      </c>
      <c r="EE138" s="76">
        <v>1037.93713</v>
      </c>
      <c r="EF138" s="76">
        <v>647.32371999999998</v>
      </c>
      <c r="EG138" s="76">
        <v>-37.922679999999701</v>
      </c>
      <c r="EH138" s="76">
        <v>910.86373000000003</v>
      </c>
      <c r="EI138" s="76">
        <v>1748.4098200000001</v>
      </c>
      <c r="EJ138" s="76">
        <v>987.33037000000104</v>
      </c>
      <c r="EK138" s="76">
        <v>539.26654999999903</v>
      </c>
      <c r="EL138" s="76">
        <v>1398.2727</v>
      </c>
      <c r="EM138" s="76">
        <v>744.555329999999</v>
      </c>
      <c r="EN138" s="98">
        <v>5622.77531</v>
      </c>
      <c r="EO138" s="98">
        <v>4886.8619500000004</v>
      </c>
      <c r="EP138" s="98">
        <v>5740.3861800000004</v>
      </c>
      <c r="EQ138" s="98">
        <v>4298.6757500000003</v>
      </c>
      <c r="ER138" s="98">
        <v>5093.3511699999999</v>
      </c>
      <c r="ES138" s="98">
        <v>4635.07978</v>
      </c>
      <c r="ET138" s="98">
        <v>5755.8320299999996</v>
      </c>
      <c r="EU138" s="98">
        <v>4099.9532600000002</v>
      </c>
      <c r="EV138" s="98">
        <v>4901.38681</v>
      </c>
      <c r="EW138" s="98">
        <v>4381.6504800000002</v>
      </c>
      <c r="EX138" s="98">
        <v>7910557</v>
      </c>
      <c r="EY138" s="98">
        <v>8042703</v>
      </c>
      <c r="EZ138" s="98">
        <v>8121669</v>
      </c>
      <c r="FA138" s="98">
        <v>7849045</v>
      </c>
      <c r="FB138" s="98">
        <v>7945912</v>
      </c>
      <c r="FC138" s="98">
        <v>7520174</v>
      </c>
      <c r="FD138" s="98">
        <v>6876078</v>
      </c>
      <c r="FE138" s="98">
        <v>6043824</v>
      </c>
      <c r="FF138" s="98">
        <v>6916113</v>
      </c>
      <c r="FG138" s="103">
        <v>5952016</v>
      </c>
      <c r="FH138" s="76">
        <v>10.584849999999999</v>
      </c>
      <c r="FI138" s="76">
        <v>0</v>
      </c>
      <c r="FJ138" s="76">
        <v>0</v>
      </c>
      <c r="FK138" s="76">
        <v>129.33734999999999</v>
      </c>
      <c r="FL138" s="76">
        <v>221.44399999999999</v>
      </c>
      <c r="FM138" s="76">
        <v>600.83335</v>
      </c>
      <c r="FN138" s="76">
        <v>104.14815</v>
      </c>
      <c r="FO138" s="76">
        <v>63.962000000000003</v>
      </c>
      <c r="FP138" s="76">
        <v>0</v>
      </c>
      <c r="FQ138" s="77">
        <v>236.91800000000001</v>
      </c>
    </row>
    <row r="139" spans="1:173" x14ac:dyDescent="0.25">
      <c r="A139" s="96" t="s">
        <v>280</v>
      </c>
      <c r="B139" s="96">
        <v>5428</v>
      </c>
      <c r="C139" s="96"/>
      <c r="D139" s="76">
        <v>1082.95003</v>
      </c>
      <c r="E139" s="76">
        <v>1020.69865</v>
      </c>
      <c r="F139" s="76">
        <v>1079.9278400000001</v>
      </c>
      <c r="G139" s="76">
        <v>1355.02152</v>
      </c>
      <c r="H139" s="76">
        <v>892.98175000000003</v>
      </c>
      <c r="I139" s="76">
        <v>882.86514999999997</v>
      </c>
      <c r="J139" s="76">
        <v>908.53598999999997</v>
      </c>
      <c r="K139" s="76">
        <v>785.55192999999997</v>
      </c>
      <c r="L139" s="76">
        <v>795.79101000000003</v>
      </c>
      <c r="M139" s="76">
        <v>807.87792999999999</v>
      </c>
      <c r="N139" s="97">
        <v>11791.47408</v>
      </c>
      <c r="O139" s="97">
        <v>11696.94219</v>
      </c>
      <c r="P139" s="97">
        <v>10779.377259999999</v>
      </c>
      <c r="Q139" s="97">
        <v>11313.757540000001</v>
      </c>
      <c r="R139" s="97">
        <v>10579.6155</v>
      </c>
      <c r="S139" s="97">
        <v>10735.39884</v>
      </c>
      <c r="T139" s="97">
        <v>10043.6104</v>
      </c>
      <c r="U139" s="97">
        <v>9924.5564400000003</v>
      </c>
      <c r="V139" s="97">
        <v>9653.5561099999995</v>
      </c>
      <c r="W139" s="97">
        <v>9172.7848599999998</v>
      </c>
      <c r="X139" s="98">
        <v>15042.68075</v>
      </c>
      <c r="Y139" s="98">
        <v>16369.02275</v>
      </c>
      <c r="Z139" s="98">
        <v>17495.989750000001</v>
      </c>
      <c r="AA139" s="98">
        <v>17799.956750000001</v>
      </c>
      <c r="AB139" s="98">
        <v>17818.923750000002</v>
      </c>
      <c r="AC139" s="98">
        <v>14600.157999999999</v>
      </c>
      <c r="AD139" s="98">
        <v>14348.757799999999</v>
      </c>
      <c r="AE139" s="98">
        <v>13679.359700000001</v>
      </c>
      <c r="AF139" s="98">
        <v>10957.70717</v>
      </c>
      <c r="AG139" s="98">
        <v>11210.495999999999</v>
      </c>
      <c r="AH139" s="97">
        <v>10771.17758</v>
      </c>
      <c r="AI139" s="97">
        <v>10749.54219</v>
      </c>
      <c r="AJ139" s="97">
        <v>9786.6469099999995</v>
      </c>
      <c r="AK139" s="97">
        <v>10060.544739999999</v>
      </c>
      <c r="AL139" s="97">
        <v>9780.2155000000002</v>
      </c>
      <c r="AM139" s="97">
        <v>9942.0988400000006</v>
      </c>
      <c r="AN139" s="97">
        <v>9253.0103999999992</v>
      </c>
      <c r="AO139" s="97">
        <v>9251.6814400000003</v>
      </c>
      <c r="AP139" s="97">
        <v>8971.6811099999995</v>
      </c>
      <c r="AQ139" s="97">
        <v>8512.2098600000008</v>
      </c>
      <c r="AR139" s="98">
        <v>642.08519999999999</v>
      </c>
      <c r="AS139" s="98">
        <v>182.24080000000001</v>
      </c>
      <c r="AT139" s="98">
        <v>909.82510000000002</v>
      </c>
      <c r="AU139" s="98">
        <v>1842.07305</v>
      </c>
      <c r="AV139" s="98">
        <v>4051.7311500000001</v>
      </c>
      <c r="AW139" s="98">
        <v>2022.2701500000001</v>
      </c>
      <c r="AX139" s="98">
        <v>1559.0253499999999</v>
      </c>
      <c r="AY139" s="98">
        <v>2544.8150000000001</v>
      </c>
      <c r="AZ139" s="98">
        <v>221.03130999999999</v>
      </c>
      <c r="BA139" s="98">
        <v>407.50749000000002</v>
      </c>
      <c r="BB139" s="76">
        <v>202.2912</v>
      </c>
      <c r="BC139" s="76">
        <v>182.24080000000001</v>
      </c>
      <c r="BD139" s="76">
        <v>864.49509999999998</v>
      </c>
      <c r="BE139" s="76">
        <v>1842.07305</v>
      </c>
      <c r="BF139" s="76">
        <v>4050.7311500000001</v>
      </c>
      <c r="BG139" s="76">
        <v>2021.2701500000001</v>
      </c>
      <c r="BH139" s="76">
        <v>1409.52712</v>
      </c>
      <c r="BI139" s="76">
        <v>2544.0549999999998</v>
      </c>
      <c r="BJ139" s="76">
        <v>143.57680999999999</v>
      </c>
      <c r="BK139" s="76">
        <v>359.50749000000002</v>
      </c>
      <c r="BL139" s="76">
        <v>11413.262779999999</v>
      </c>
      <c r="BM139" s="76">
        <v>10931.78299</v>
      </c>
      <c r="BN139" s="76">
        <v>10696.472009999999</v>
      </c>
      <c r="BO139" s="76">
        <v>11902.61779</v>
      </c>
      <c r="BP139" s="76">
        <v>13831.94665</v>
      </c>
      <c r="BQ139" s="76">
        <v>11964.368990000001</v>
      </c>
      <c r="BR139" s="76">
        <v>10812.035749999999</v>
      </c>
      <c r="BS139" s="76">
        <v>11796.496440000001</v>
      </c>
      <c r="BT139" s="76">
        <v>9192.7124199999998</v>
      </c>
      <c r="BU139" s="76">
        <v>8919.7173500000008</v>
      </c>
      <c r="BV139" s="98">
        <v>15789.281010000001</v>
      </c>
      <c r="BW139" s="98">
        <v>17585.69355</v>
      </c>
      <c r="BX139" s="98">
        <v>18027.148109999998</v>
      </c>
      <c r="BY139" s="98">
        <v>18493.876909999999</v>
      </c>
      <c r="BZ139" s="98">
        <v>18902.96558</v>
      </c>
      <c r="CA139" s="98">
        <v>16669.914349999999</v>
      </c>
      <c r="CB139" s="98">
        <v>14993.2039</v>
      </c>
      <c r="CC139" s="98">
        <v>14543.016460000001</v>
      </c>
      <c r="CD139" s="98">
        <v>11887.10829</v>
      </c>
      <c r="CE139" s="98">
        <v>12105.042390000001</v>
      </c>
      <c r="CF139" s="76">
        <v>-849.93714999999997</v>
      </c>
      <c r="CG139" s="76">
        <v>-390.52325000000002</v>
      </c>
      <c r="CH139" s="76">
        <v>-1217.9453000000001</v>
      </c>
      <c r="CI139" s="76">
        <v>-393.707259999999</v>
      </c>
      <c r="CJ139" s="76">
        <v>-462.42408000000103</v>
      </c>
      <c r="CK139" s="76">
        <v>-92.408240000000703</v>
      </c>
      <c r="CL139" s="76">
        <v>-554.025810000001</v>
      </c>
      <c r="CM139" s="76">
        <v>-296.37918000000002</v>
      </c>
      <c r="CN139" s="76">
        <v>514.37743999999998</v>
      </c>
      <c r="CO139" s="76">
        <v>-338.26229999999998</v>
      </c>
      <c r="CP139" s="76">
        <v>8849.8559100000002</v>
      </c>
      <c r="CQ139" s="76">
        <v>10517.798360000001</v>
      </c>
      <c r="CR139" s="76">
        <v>11673.480809999999</v>
      </c>
      <c r="CS139" s="76">
        <v>13019.66136</v>
      </c>
      <c r="CT139" s="76">
        <v>12824.50837</v>
      </c>
      <c r="CU139" s="76">
        <v>10315.317800000001</v>
      </c>
      <c r="CV139" s="76">
        <v>9212.9325900000003</v>
      </c>
      <c r="CW139" s="76">
        <v>8887.1471299999994</v>
      </c>
      <c r="CX139" s="76">
        <v>7314.5935600000003</v>
      </c>
      <c r="CY139" s="76">
        <v>7338.9792600000001</v>
      </c>
      <c r="CZ139" s="98">
        <v>2414</v>
      </c>
      <c r="DA139" s="98">
        <v>2402</v>
      </c>
      <c r="DB139" s="98">
        <v>2307</v>
      </c>
      <c r="DC139" s="98">
        <v>2238</v>
      </c>
      <c r="DD139" s="98">
        <v>2186</v>
      </c>
      <c r="DE139" s="98">
        <v>2016</v>
      </c>
      <c r="DF139" s="98">
        <v>1948</v>
      </c>
      <c r="DG139" s="98">
        <v>1907</v>
      </c>
      <c r="DH139" s="98">
        <v>1923</v>
      </c>
      <c r="DI139" s="98">
        <v>1874</v>
      </c>
      <c r="DJ139" s="76">
        <v>-1667.94245</v>
      </c>
      <c r="DK139" s="76">
        <v>-1155.68245</v>
      </c>
      <c r="DL139" s="76">
        <v>-1346.18055</v>
      </c>
      <c r="DM139" s="76">
        <v>195.15298999999999</v>
      </c>
      <c r="DN139" s="76">
        <v>2788.9070700000002</v>
      </c>
      <c r="DO139" s="76">
        <v>1135.5619099999999</v>
      </c>
      <c r="DP139" s="76">
        <v>64.901309999999995</v>
      </c>
      <c r="DQ139" s="76">
        <v>1574.8008199999999</v>
      </c>
      <c r="DR139" s="76">
        <v>-23.920750000000002</v>
      </c>
      <c r="DS139" s="76">
        <v>-639.32980999999995</v>
      </c>
      <c r="DT139" s="76">
        <v>62.653030000000001</v>
      </c>
      <c r="DU139" s="76">
        <v>73.298649999999995</v>
      </c>
      <c r="DV139" s="76">
        <v>87.197839999999999</v>
      </c>
      <c r="DW139" s="76">
        <v>101.80852</v>
      </c>
      <c r="DX139" s="76">
        <v>93.58175</v>
      </c>
      <c r="DY139" s="76">
        <v>89.565150000000003</v>
      </c>
      <c r="DZ139" s="76">
        <v>117.93599</v>
      </c>
      <c r="EA139" s="76">
        <v>112.67693</v>
      </c>
      <c r="EB139" s="76">
        <v>113.91601</v>
      </c>
      <c r="EC139" s="76">
        <v>147.30293</v>
      </c>
      <c r="ED139" s="76">
        <v>1870.2336499999999</v>
      </c>
      <c r="EE139" s="76">
        <v>1337.9232500000001</v>
      </c>
      <c r="EF139" s="76">
        <v>2210.6756500000001</v>
      </c>
      <c r="EG139" s="76">
        <v>1646.9200599999999</v>
      </c>
      <c r="EH139" s="76">
        <v>1261.8240800000001</v>
      </c>
      <c r="EI139" s="76">
        <v>885.70824000000005</v>
      </c>
      <c r="EJ139" s="76">
        <v>1344.62581</v>
      </c>
      <c r="EK139" s="76">
        <v>969.25418000000002</v>
      </c>
      <c r="EL139" s="76">
        <v>167.49755999999999</v>
      </c>
      <c r="EM139" s="76">
        <v>998.837299999999</v>
      </c>
      <c r="EN139" s="98">
        <v>6939.4251000000004</v>
      </c>
      <c r="EO139" s="98">
        <v>7067.8951900000002</v>
      </c>
      <c r="EP139" s="98">
        <v>6353.6673000000001</v>
      </c>
      <c r="EQ139" s="98">
        <v>5474.2155499999999</v>
      </c>
      <c r="ER139" s="98">
        <v>6078.4572099999996</v>
      </c>
      <c r="ES139" s="98">
        <v>6354.5965500000002</v>
      </c>
      <c r="ET139" s="98">
        <v>5780.2713100000001</v>
      </c>
      <c r="EU139" s="98">
        <v>5655.8693300000004</v>
      </c>
      <c r="EV139" s="98">
        <v>4572.5147299999999</v>
      </c>
      <c r="EW139" s="98">
        <v>4766.0631299999995</v>
      </c>
      <c r="EX139" s="98">
        <v>12641411</v>
      </c>
      <c r="EY139" s="98">
        <v>12087465</v>
      </c>
      <c r="EZ139" s="98">
        <v>11997323</v>
      </c>
      <c r="FA139" s="98">
        <v>11707465</v>
      </c>
      <c r="FB139" s="98">
        <v>11042040</v>
      </c>
      <c r="FC139" s="98">
        <v>10827807</v>
      </c>
      <c r="FD139" s="98">
        <v>10597636</v>
      </c>
      <c r="FE139" s="98">
        <v>10220936</v>
      </c>
      <c r="FF139" s="98">
        <v>9139179</v>
      </c>
      <c r="FG139" s="103">
        <v>9511047</v>
      </c>
      <c r="FH139" s="76">
        <v>439.79399999999998</v>
      </c>
      <c r="FI139" s="76">
        <v>0</v>
      </c>
      <c r="FJ139" s="76">
        <v>45.33</v>
      </c>
      <c r="FK139" s="76">
        <v>0</v>
      </c>
      <c r="FL139" s="76">
        <v>1</v>
      </c>
      <c r="FM139" s="76">
        <v>1</v>
      </c>
      <c r="FN139" s="76">
        <v>149.49823000000001</v>
      </c>
      <c r="FO139" s="76">
        <v>0.76</v>
      </c>
      <c r="FP139" s="76">
        <v>77.454499999999996</v>
      </c>
      <c r="FQ139" s="77">
        <v>48</v>
      </c>
    </row>
    <row r="140" spans="1:173" x14ac:dyDescent="0.25">
      <c r="A140" s="96" t="s">
        <v>279</v>
      </c>
      <c r="B140" s="96">
        <v>5719</v>
      </c>
      <c r="C140" s="96"/>
      <c r="D140" s="76">
        <v>504.45128999999997</v>
      </c>
      <c r="E140" s="76">
        <v>196.00479999999999</v>
      </c>
      <c r="F140" s="76">
        <v>171.60642000000001</v>
      </c>
      <c r="G140" s="76">
        <v>89.208129999999997</v>
      </c>
      <c r="H140" s="76">
        <v>114.98965</v>
      </c>
      <c r="I140" s="76">
        <v>111.13514000000001</v>
      </c>
      <c r="J140" s="76">
        <v>72.957589999999996</v>
      </c>
      <c r="K140" s="76">
        <v>55.206580000000002</v>
      </c>
      <c r="L140" s="76">
        <v>98.014949999999999</v>
      </c>
      <c r="M140" s="76">
        <v>-31.299759999999999</v>
      </c>
      <c r="N140" s="97">
        <v>10349.87652</v>
      </c>
      <c r="O140" s="97">
        <v>11641.75857</v>
      </c>
      <c r="P140" s="97">
        <v>11152.01525</v>
      </c>
      <c r="Q140" s="97">
        <v>11531.35313</v>
      </c>
      <c r="R140" s="97">
        <v>11102.40933</v>
      </c>
      <c r="S140" s="97">
        <v>9012.0701499999996</v>
      </c>
      <c r="T140" s="97">
        <v>8623.4760200000001</v>
      </c>
      <c r="U140" s="97">
        <v>7739.5980900000004</v>
      </c>
      <c r="V140" s="97">
        <v>9114.5883099999992</v>
      </c>
      <c r="W140" s="97">
        <v>9890.2472799999996</v>
      </c>
      <c r="X140" s="98">
        <v>9648.8700000000008</v>
      </c>
      <c r="Y140" s="98">
        <v>10108.08</v>
      </c>
      <c r="Z140" s="98">
        <v>8567.2900000000009</v>
      </c>
      <c r="AA140" s="98">
        <v>9026.5</v>
      </c>
      <c r="AB140" s="98">
        <v>7301.5</v>
      </c>
      <c r="AC140" s="98">
        <v>7526.5217499999999</v>
      </c>
      <c r="AD140" s="98">
        <v>7046.5</v>
      </c>
      <c r="AE140" s="98">
        <v>5370.6786499999998</v>
      </c>
      <c r="AF140" s="98">
        <v>5790.6786499999998</v>
      </c>
      <c r="AG140" s="98">
        <v>6410.6786499999998</v>
      </c>
      <c r="AH140" s="97">
        <v>10203.276519999999</v>
      </c>
      <c r="AI140" s="97">
        <v>11487.15857</v>
      </c>
      <c r="AJ140" s="97">
        <v>11030.01525</v>
      </c>
      <c r="AK140" s="97">
        <v>11409.35313</v>
      </c>
      <c r="AL140" s="97">
        <v>10998.42556</v>
      </c>
      <c r="AM140" s="97">
        <v>8912.3654999999999</v>
      </c>
      <c r="AN140" s="97">
        <v>8567.3760199999997</v>
      </c>
      <c r="AO140" s="97">
        <v>7689.5980900000004</v>
      </c>
      <c r="AP140" s="97">
        <v>9064.5883099999992</v>
      </c>
      <c r="AQ140" s="97">
        <v>9890.2472799999996</v>
      </c>
      <c r="AR140" s="98">
        <v>219.00819999999999</v>
      </c>
      <c r="AS140" s="98">
        <v>199.31826000000001</v>
      </c>
      <c r="AT140" s="98">
        <v>1191.61239</v>
      </c>
      <c r="AU140" s="98">
        <v>842.63670000000002</v>
      </c>
      <c r="AV140" s="98">
        <v>912.73512000000005</v>
      </c>
      <c r="AW140" s="98">
        <v>989.7242</v>
      </c>
      <c r="AX140" s="98">
        <v>1474.27737</v>
      </c>
      <c r="AY140" s="98">
        <v>231.06870000000001</v>
      </c>
      <c r="AZ140" s="98">
        <v>364.06513999999999</v>
      </c>
      <c r="BA140" s="98">
        <v>819.42066</v>
      </c>
      <c r="BB140" s="76">
        <v>219.00819999999999</v>
      </c>
      <c r="BC140" s="76">
        <v>199.31826000000001</v>
      </c>
      <c r="BD140" s="76">
        <v>1191.61239</v>
      </c>
      <c r="BE140" s="76">
        <v>842.63670000000002</v>
      </c>
      <c r="BF140" s="76">
        <v>912.73512000000005</v>
      </c>
      <c r="BG140" s="76">
        <v>578.79751999999996</v>
      </c>
      <c r="BH140" s="76">
        <v>1474.27737</v>
      </c>
      <c r="BI140" s="76">
        <v>127.36499999999999</v>
      </c>
      <c r="BJ140" s="76">
        <v>364.06513999999999</v>
      </c>
      <c r="BK140" s="76">
        <v>775.86865999999998</v>
      </c>
      <c r="BL140" s="76">
        <v>10422.28472</v>
      </c>
      <c r="BM140" s="76">
        <v>11686.47683</v>
      </c>
      <c r="BN140" s="76">
        <v>12221.627640000001</v>
      </c>
      <c r="BO140" s="76">
        <v>12251.98983</v>
      </c>
      <c r="BP140" s="76">
        <v>11911.160680000001</v>
      </c>
      <c r="BQ140" s="76">
        <v>9902.0897000000004</v>
      </c>
      <c r="BR140" s="76">
        <v>10041.653389999999</v>
      </c>
      <c r="BS140" s="76">
        <v>7920.6667900000002</v>
      </c>
      <c r="BT140" s="76">
        <v>9428.6534499999998</v>
      </c>
      <c r="BU140" s="76">
        <v>10709.667939999999</v>
      </c>
      <c r="BV140" s="98">
        <v>15452.85261</v>
      </c>
      <c r="BW140" s="98">
        <v>15130.97933</v>
      </c>
      <c r="BX140" s="98">
        <v>13240.694890000001</v>
      </c>
      <c r="BY140" s="98">
        <v>11126.64502</v>
      </c>
      <c r="BZ140" s="98">
        <v>9351.3388300000006</v>
      </c>
      <c r="CA140" s="98">
        <v>8163.98963</v>
      </c>
      <c r="CB140" s="98">
        <v>7468.8470500000003</v>
      </c>
      <c r="CC140" s="98">
        <v>6040.4437799999996</v>
      </c>
      <c r="CD140" s="98">
        <v>6537.7121200000001</v>
      </c>
      <c r="CE140" s="98">
        <v>7035.9913500000002</v>
      </c>
      <c r="CF140" s="76">
        <v>-364.95652999999902</v>
      </c>
      <c r="CG140" s="76">
        <v>-601.27147999999897</v>
      </c>
      <c r="CH140" s="76">
        <v>325.53528999999997</v>
      </c>
      <c r="CI140" s="76">
        <v>-1480.80063</v>
      </c>
      <c r="CJ140" s="76">
        <v>1701.7352900000001</v>
      </c>
      <c r="CK140" s="76">
        <v>-1768.2935500000001</v>
      </c>
      <c r="CL140" s="76">
        <v>205.78742000000099</v>
      </c>
      <c r="CM140" s="76">
        <v>-542.69664999999895</v>
      </c>
      <c r="CN140" s="76">
        <v>1109.5201300000001</v>
      </c>
      <c r="CO140" s="76">
        <v>2564.6103199999998</v>
      </c>
      <c r="CP140" s="76">
        <v>585.94394999999997</v>
      </c>
      <c r="CQ140" s="76">
        <v>878.49226999999996</v>
      </c>
      <c r="CR140" s="76">
        <v>1434.23541</v>
      </c>
      <c r="CS140" s="76">
        <v>39.040770000000002</v>
      </c>
      <c r="CT140" s="76">
        <v>799.2047</v>
      </c>
      <c r="CU140" s="76">
        <v>-1711.2819400000001</v>
      </c>
      <c r="CV140" s="76">
        <v>-422.08125999999999</v>
      </c>
      <c r="CW140" s="76">
        <v>-1796.86736</v>
      </c>
      <c r="CX140" s="76">
        <v>-1331.5357100000001</v>
      </c>
      <c r="CY140" s="76">
        <v>-2755.1209800000001</v>
      </c>
      <c r="CZ140" s="98">
        <v>1270</v>
      </c>
      <c r="DA140" s="98">
        <v>1265</v>
      </c>
      <c r="DB140" s="98">
        <v>1257</v>
      </c>
      <c r="DC140" s="98">
        <v>1239</v>
      </c>
      <c r="DD140" s="98">
        <v>1226</v>
      </c>
      <c r="DE140" s="98">
        <v>1212</v>
      </c>
      <c r="DF140" s="98">
        <v>1195</v>
      </c>
      <c r="DG140" s="98">
        <v>1204</v>
      </c>
      <c r="DH140" s="98">
        <v>1217</v>
      </c>
      <c r="DI140" s="98">
        <v>1181</v>
      </c>
      <c r="DJ140" s="76">
        <v>-292.54833000000002</v>
      </c>
      <c r="DK140" s="76">
        <v>-556.55322000000001</v>
      </c>
      <c r="DL140" s="76">
        <v>1395.14768</v>
      </c>
      <c r="DM140" s="76">
        <v>-760.16393000000005</v>
      </c>
      <c r="DN140" s="76">
        <v>2510.4866400000001</v>
      </c>
      <c r="DO140" s="76">
        <v>-1289.2006799999999</v>
      </c>
      <c r="DP140" s="76">
        <v>1623.96479</v>
      </c>
      <c r="DQ140" s="76">
        <v>-465.33165000000002</v>
      </c>
      <c r="DR140" s="76">
        <v>1423.58527</v>
      </c>
      <c r="DS140" s="76">
        <v>3340.4789799999999</v>
      </c>
      <c r="DT140" s="76">
        <v>357.85129000000001</v>
      </c>
      <c r="DU140" s="76">
        <v>41.404800000000002</v>
      </c>
      <c r="DV140" s="76">
        <v>49.60642</v>
      </c>
      <c r="DW140" s="76">
        <v>-32.791870000000003</v>
      </c>
      <c r="DX140" s="76">
        <v>11.005649999999999</v>
      </c>
      <c r="DY140" s="76">
        <v>11.43014</v>
      </c>
      <c r="DZ140" s="76">
        <v>16.857589999999998</v>
      </c>
      <c r="EA140" s="76">
        <v>5.2065799999999998</v>
      </c>
      <c r="EB140" s="76">
        <v>48.014949999999999</v>
      </c>
      <c r="EC140" s="76">
        <v>-31.299759999999999</v>
      </c>
      <c r="ED140" s="76">
        <v>511.55653000000001</v>
      </c>
      <c r="EE140" s="76">
        <v>755.87148000000002</v>
      </c>
      <c r="EF140" s="76">
        <v>-203.53529</v>
      </c>
      <c r="EG140" s="76">
        <v>1602.80063</v>
      </c>
      <c r="EH140" s="76">
        <v>-1597.75152</v>
      </c>
      <c r="EI140" s="76">
        <v>1867.9982</v>
      </c>
      <c r="EJ140" s="76">
        <v>-149.68742</v>
      </c>
      <c r="EK140" s="76">
        <v>592.69664999999895</v>
      </c>
      <c r="EL140" s="76">
        <v>-1059.5201300000001</v>
      </c>
      <c r="EM140" s="76">
        <v>-2564.6103199999998</v>
      </c>
      <c r="EN140" s="98">
        <v>14866.908659999999</v>
      </c>
      <c r="EO140" s="98">
        <v>14252.487059999999</v>
      </c>
      <c r="EP140" s="98">
        <v>11806.45948</v>
      </c>
      <c r="EQ140" s="98">
        <v>11087.60425</v>
      </c>
      <c r="ER140" s="98">
        <v>8552.1341300000004</v>
      </c>
      <c r="ES140" s="98">
        <v>9875.2715700000008</v>
      </c>
      <c r="ET140" s="98">
        <v>7890.9283100000002</v>
      </c>
      <c r="EU140" s="98">
        <v>7837.3111399999998</v>
      </c>
      <c r="EV140" s="98">
        <v>7869.2478300000002</v>
      </c>
      <c r="EW140" s="98">
        <v>9791.1123299999999</v>
      </c>
      <c r="EX140" s="98">
        <v>10714833</v>
      </c>
      <c r="EY140" s="98">
        <v>12243030</v>
      </c>
      <c r="EZ140" s="98">
        <v>10826480</v>
      </c>
      <c r="FA140" s="98">
        <v>13012154</v>
      </c>
      <c r="FB140" s="98">
        <v>9400674</v>
      </c>
      <c r="FC140" s="98">
        <v>10780364</v>
      </c>
      <c r="FD140" s="98">
        <v>8417689</v>
      </c>
      <c r="FE140" s="98">
        <v>8282295</v>
      </c>
      <c r="FF140" s="98">
        <v>8005068</v>
      </c>
      <c r="FG140" s="103">
        <v>7325637</v>
      </c>
      <c r="FH140" s="76">
        <v>0</v>
      </c>
      <c r="FI140" s="76">
        <v>0</v>
      </c>
      <c r="FJ140" s="76">
        <v>0</v>
      </c>
      <c r="FK140" s="76">
        <v>0</v>
      </c>
      <c r="FL140" s="76">
        <v>0</v>
      </c>
      <c r="FM140" s="76">
        <v>410.92667999999998</v>
      </c>
      <c r="FN140" s="76">
        <v>0</v>
      </c>
      <c r="FO140" s="76">
        <v>103.7037</v>
      </c>
      <c r="FP140" s="76">
        <v>0</v>
      </c>
      <c r="FQ140" s="77">
        <v>43.552</v>
      </c>
    </row>
    <row r="141" spans="1:173" x14ac:dyDescent="0.25">
      <c r="A141" s="96" t="s">
        <v>278</v>
      </c>
      <c r="B141" s="96">
        <v>5720</v>
      </c>
      <c r="C141" s="96"/>
      <c r="D141" s="76">
        <v>278.25788</v>
      </c>
      <c r="E141" s="76">
        <v>236.73983000000001</v>
      </c>
      <c r="F141" s="76">
        <v>484.11306000000002</v>
      </c>
      <c r="G141" s="76">
        <v>485.94945999999999</v>
      </c>
      <c r="H141" s="76">
        <v>468.88985000000002</v>
      </c>
      <c r="I141" s="76">
        <v>560.18993999999998</v>
      </c>
      <c r="J141" s="76">
        <v>546.99606000000006</v>
      </c>
      <c r="K141" s="76">
        <v>537.16080999999997</v>
      </c>
      <c r="L141" s="76">
        <v>489.44749000000002</v>
      </c>
      <c r="M141" s="76">
        <v>532.43362000000002</v>
      </c>
      <c r="N141" s="97">
        <v>7343.9128799999999</v>
      </c>
      <c r="O141" s="97">
        <v>6732.1724599999998</v>
      </c>
      <c r="P141" s="97">
        <v>7436.8868300000004</v>
      </c>
      <c r="Q141" s="97">
        <v>7610.35311</v>
      </c>
      <c r="R141" s="97">
        <v>6542.4969000000001</v>
      </c>
      <c r="S141" s="97">
        <v>6510.6768700000002</v>
      </c>
      <c r="T141" s="97">
        <v>6986.4059600000001</v>
      </c>
      <c r="U141" s="97">
        <v>6654.5528800000002</v>
      </c>
      <c r="V141" s="97">
        <v>7088.6953999999996</v>
      </c>
      <c r="W141" s="97">
        <v>5340.9644699999999</v>
      </c>
      <c r="X141" s="98">
        <v>11004.916999999999</v>
      </c>
      <c r="Y141" s="98">
        <v>11997.318789999999</v>
      </c>
      <c r="Z141" s="98">
        <v>11611.549199999999</v>
      </c>
      <c r="AA141" s="98">
        <v>10933.216899999999</v>
      </c>
      <c r="AB141" s="98">
        <v>11803.408750000001</v>
      </c>
      <c r="AC141" s="98">
        <v>12699.90835</v>
      </c>
      <c r="AD141" s="98">
        <v>13252.266079999999</v>
      </c>
      <c r="AE141" s="98">
        <v>10882.4501</v>
      </c>
      <c r="AF141" s="98">
        <v>11479.042649999999</v>
      </c>
      <c r="AG141" s="98">
        <v>11182.097739999999</v>
      </c>
      <c r="AH141" s="97">
        <v>7055.2828799999997</v>
      </c>
      <c r="AI141" s="97">
        <v>6473.7924599999997</v>
      </c>
      <c r="AJ141" s="97">
        <v>6945.05033</v>
      </c>
      <c r="AK141" s="97">
        <v>7091.0486099999998</v>
      </c>
      <c r="AL141" s="97">
        <v>6057.1062499999998</v>
      </c>
      <c r="AM141" s="97">
        <v>5996.1936699999997</v>
      </c>
      <c r="AN141" s="97">
        <v>6557.4759599999998</v>
      </c>
      <c r="AO141" s="97">
        <v>6235.9228800000001</v>
      </c>
      <c r="AP141" s="97">
        <v>6777.0654000000004</v>
      </c>
      <c r="AQ141" s="97">
        <v>4970.2844699999996</v>
      </c>
      <c r="AR141" s="98">
        <v>459.12029999999999</v>
      </c>
      <c r="AS141" s="98">
        <v>46.568849999999998</v>
      </c>
      <c r="AT141" s="98">
        <v>402.85475000000002</v>
      </c>
      <c r="AU141" s="98">
        <v>379.21530000000001</v>
      </c>
      <c r="AV141" s="98">
        <v>62.384650000000001</v>
      </c>
      <c r="AW141" s="98">
        <v>216.42335</v>
      </c>
      <c r="AX141" s="98">
        <v>1022.7939</v>
      </c>
      <c r="AY141" s="98">
        <v>709.31020000000001</v>
      </c>
      <c r="AZ141" s="98">
        <v>627.96230000000003</v>
      </c>
      <c r="BA141" s="98">
        <v>4583.1258099999995</v>
      </c>
      <c r="BB141" s="76">
        <v>351.12029999999999</v>
      </c>
      <c r="BC141" s="76">
        <v>-53.431150000000002</v>
      </c>
      <c r="BD141" s="76">
        <v>371.10975000000002</v>
      </c>
      <c r="BE141" s="76">
        <v>319.21530000000001</v>
      </c>
      <c r="BF141" s="76">
        <v>2.3846500000000002</v>
      </c>
      <c r="BG141" s="76">
        <v>156.42335</v>
      </c>
      <c r="BH141" s="76">
        <v>850.56389999999999</v>
      </c>
      <c r="BI141" s="76">
        <v>602.69434999999999</v>
      </c>
      <c r="BJ141" s="76">
        <v>433.51429999999999</v>
      </c>
      <c r="BK141" s="76">
        <v>3434.5835299999999</v>
      </c>
      <c r="BL141" s="76">
        <v>7514.4031800000002</v>
      </c>
      <c r="BM141" s="76">
        <v>6520.3613100000002</v>
      </c>
      <c r="BN141" s="76">
        <v>7347.9050800000005</v>
      </c>
      <c r="BO141" s="76">
        <v>7470.2639099999997</v>
      </c>
      <c r="BP141" s="76">
        <v>6119.4908999999998</v>
      </c>
      <c r="BQ141" s="76">
        <v>6212.6170199999997</v>
      </c>
      <c r="BR141" s="76">
        <v>7580.2698600000003</v>
      </c>
      <c r="BS141" s="76">
        <v>6945.23308</v>
      </c>
      <c r="BT141" s="76">
        <v>7405.0276999999996</v>
      </c>
      <c r="BU141" s="76">
        <v>9553.4102800000001</v>
      </c>
      <c r="BV141" s="98">
        <v>11299.70098</v>
      </c>
      <c r="BW141" s="98">
        <v>12366.490320000001</v>
      </c>
      <c r="BX141" s="98">
        <v>12714.82417</v>
      </c>
      <c r="BY141" s="98">
        <v>11806.69493</v>
      </c>
      <c r="BZ141" s="98">
        <v>12024.891320000001</v>
      </c>
      <c r="CA141" s="98">
        <v>12942.17499</v>
      </c>
      <c r="CB141" s="98">
        <v>13358.252039999999</v>
      </c>
      <c r="CC141" s="98">
        <v>11209.09657</v>
      </c>
      <c r="CD141" s="98">
        <v>11702.600179999999</v>
      </c>
      <c r="CE141" s="98">
        <v>11393.279850000001</v>
      </c>
      <c r="CF141" s="76">
        <v>-536.83334000000002</v>
      </c>
      <c r="CG141" s="76">
        <v>-246.88352</v>
      </c>
      <c r="CH141" s="76">
        <v>-238.04362999999901</v>
      </c>
      <c r="CI141" s="76">
        <v>-222.29175000000001</v>
      </c>
      <c r="CJ141" s="76">
        <v>228.04424</v>
      </c>
      <c r="CK141" s="76">
        <v>99.771220000000497</v>
      </c>
      <c r="CL141" s="76">
        <v>842.20505000000003</v>
      </c>
      <c r="CM141" s="76">
        <v>-366.87181999999899</v>
      </c>
      <c r="CN141" s="76">
        <v>742.90805999999998</v>
      </c>
      <c r="CO141" s="76">
        <v>-983.24248</v>
      </c>
      <c r="CP141" s="76">
        <v>6022.9672200000005</v>
      </c>
      <c r="CQ141" s="76">
        <v>6498.8102600000002</v>
      </c>
      <c r="CR141" s="76">
        <v>7057.5049300000001</v>
      </c>
      <c r="CS141" s="76">
        <v>7416.27531</v>
      </c>
      <c r="CT141" s="76">
        <v>7838.6562599999997</v>
      </c>
      <c r="CU141" s="76">
        <v>8093.6180199999999</v>
      </c>
      <c r="CV141" s="76">
        <v>8351.9066500000008</v>
      </c>
      <c r="CW141" s="76">
        <v>7088.0676999999996</v>
      </c>
      <c r="CX141" s="76">
        <v>7270.8751700000003</v>
      </c>
      <c r="CY141" s="76">
        <v>6406.0828099999999</v>
      </c>
      <c r="CZ141" s="98">
        <v>1024</v>
      </c>
      <c r="DA141" s="98">
        <v>1010</v>
      </c>
      <c r="DB141" s="98">
        <v>1031</v>
      </c>
      <c r="DC141" s="98">
        <v>1032</v>
      </c>
      <c r="DD141" s="98">
        <v>1033</v>
      </c>
      <c r="DE141" s="98">
        <v>995</v>
      </c>
      <c r="DF141" s="98">
        <v>1000</v>
      </c>
      <c r="DG141" s="98">
        <v>971</v>
      </c>
      <c r="DH141" s="98">
        <v>948</v>
      </c>
      <c r="DI141" s="98">
        <v>961</v>
      </c>
      <c r="DJ141" s="76">
        <v>-474.34303999999997</v>
      </c>
      <c r="DK141" s="76">
        <v>-558.69466999999997</v>
      </c>
      <c r="DL141" s="76">
        <v>-358.77037999999999</v>
      </c>
      <c r="DM141" s="76">
        <v>-422.38094999999998</v>
      </c>
      <c r="DN141" s="76">
        <v>-254.96176</v>
      </c>
      <c r="DO141" s="76">
        <v>-258.28863000000001</v>
      </c>
      <c r="DP141" s="76">
        <v>1263.8389500000001</v>
      </c>
      <c r="DQ141" s="76">
        <v>-182.80747</v>
      </c>
      <c r="DR141" s="76">
        <v>864.79236000000003</v>
      </c>
      <c r="DS141" s="76">
        <v>2080.6610500000002</v>
      </c>
      <c r="DT141" s="76">
        <v>-10.372120000000001</v>
      </c>
      <c r="DU141" s="76">
        <v>-21.640170000000001</v>
      </c>
      <c r="DV141" s="76">
        <v>-7.7239399999999998</v>
      </c>
      <c r="DW141" s="76">
        <v>-33.355539999999998</v>
      </c>
      <c r="DX141" s="76">
        <v>-16.501149999999999</v>
      </c>
      <c r="DY141" s="76">
        <v>45.706940000000003</v>
      </c>
      <c r="DZ141" s="76">
        <v>118.06605999999999</v>
      </c>
      <c r="EA141" s="76">
        <v>118.53081</v>
      </c>
      <c r="EB141" s="76">
        <v>177.81748999999999</v>
      </c>
      <c r="EC141" s="76">
        <v>161.75362000000001</v>
      </c>
      <c r="ED141" s="76">
        <v>825.46334000000002</v>
      </c>
      <c r="EE141" s="76">
        <v>505.26352000000003</v>
      </c>
      <c r="EF141" s="76">
        <v>729.88013000000001</v>
      </c>
      <c r="EG141" s="76">
        <v>741.59625000000096</v>
      </c>
      <c r="EH141" s="76">
        <v>257.34640999999999</v>
      </c>
      <c r="EI141" s="76">
        <v>414.71197999999998</v>
      </c>
      <c r="EJ141" s="76">
        <v>-413.27505000000002</v>
      </c>
      <c r="EK141" s="76">
        <v>785.50181999999904</v>
      </c>
      <c r="EL141" s="76">
        <v>-431.27806000000101</v>
      </c>
      <c r="EM141" s="76">
        <v>1353.92248</v>
      </c>
      <c r="EN141" s="98">
        <v>5276.7337600000001</v>
      </c>
      <c r="EO141" s="98">
        <v>5867.6800599999997</v>
      </c>
      <c r="EP141" s="98">
        <v>5657.3192399999998</v>
      </c>
      <c r="EQ141" s="98">
        <v>4390.4196199999997</v>
      </c>
      <c r="ER141" s="98">
        <v>4186.23506</v>
      </c>
      <c r="ES141" s="98">
        <v>4848.5569699999996</v>
      </c>
      <c r="ET141" s="98">
        <v>5006.3453900000004</v>
      </c>
      <c r="EU141" s="98">
        <v>4121.0288700000001</v>
      </c>
      <c r="EV141" s="98">
        <v>4431.7250100000001</v>
      </c>
      <c r="EW141" s="98">
        <v>4987.19704</v>
      </c>
      <c r="EX141" s="98">
        <v>7880746</v>
      </c>
      <c r="EY141" s="98">
        <v>6979056</v>
      </c>
      <c r="EZ141" s="98">
        <v>7674930</v>
      </c>
      <c r="FA141" s="98">
        <v>7832645</v>
      </c>
      <c r="FB141" s="98">
        <v>6314453</v>
      </c>
      <c r="FC141" s="98">
        <v>6410906</v>
      </c>
      <c r="FD141" s="98">
        <v>6144201</v>
      </c>
      <c r="FE141" s="98">
        <v>7021425</v>
      </c>
      <c r="FF141" s="98">
        <v>6345787</v>
      </c>
      <c r="FG141" s="103">
        <v>6324207</v>
      </c>
      <c r="FH141" s="76">
        <v>108</v>
      </c>
      <c r="FI141" s="76">
        <v>100</v>
      </c>
      <c r="FJ141" s="76">
        <v>31.745000000000001</v>
      </c>
      <c r="FK141" s="76">
        <v>60</v>
      </c>
      <c r="FL141" s="76">
        <v>60</v>
      </c>
      <c r="FM141" s="76">
        <v>60</v>
      </c>
      <c r="FN141" s="76">
        <v>172.23</v>
      </c>
      <c r="FO141" s="76">
        <v>106.61584999999999</v>
      </c>
      <c r="FP141" s="76">
        <v>194.44800000000001</v>
      </c>
      <c r="FQ141" s="77">
        <v>1148.5422799999999</v>
      </c>
    </row>
    <row r="142" spans="1:173" x14ac:dyDescent="0.25">
      <c r="A142" s="96" t="s">
        <v>277</v>
      </c>
      <c r="B142" s="96">
        <v>5721</v>
      </c>
      <c r="C142" s="96"/>
      <c r="D142" s="76">
        <v>4932.4169300000003</v>
      </c>
      <c r="E142" s="76">
        <v>4056.0593800000001</v>
      </c>
      <c r="F142" s="76">
        <v>3926.1641199999999</v>
      </c>
      <c r="G142" s="76">
        <v>3937.6732499999998</v>
      </c>
      <c r="H142" s="76">
        <v>3996.2364600000001</v>
      </c>
      <c r="I142" s="76">
        <v>3841.4033300000001</v>
      </c>
      <c r="J142" s="76">
        <v>4408.0315000000001</v>
      </c>
      <c r="K142" s="76">
        <v>4857.7012800000002</v>
      </c>
      <c r="L142" s="76">
        <v>4113.0226700000003</v>
      </c>
      <c r="M142" s="76">
        <v>4257.1683000000003</v>
      </c>
      <c r="N142" s="97">
        <v>70388.928090000001</v>
      </c>
      <c r="O142" s="97">
        <v>66003.430869999997</v>
      </c>
      <c r="P142" s="97">
        <v>64897.983310000003</v>
      </c>
      <c r="Q142" s="97">
        <v>72410.192660000001</v>
      </c>
      <c r="R142" s="97">
        <v>63289.62154</v>
      </c>
      <c r="S142" s="97">
        <v>63823.304129999997</v>
      </c>
      <c r="T142" s="97">
        <v>55859.94829</v>
      </c>
      <c r="U142" s="97">
        <v>58120.953390000002</v>
      </c>
      <c r="V142" s="97">
        <v>53598.683940000003</v>
      </c>
      <c r="W142" s="97">
        <v>54613.357940000002</v>
      </c>
      <c r="X142" s="98">
        <v>83415</v>
      </c>
      <c r="Y142" s="98">
        <v>75475</v>
      </c>
      <c r="Z142" s="98">
        <v>54535</v>
      </c>
      <c r="AA142" s="98">
        <v>56595</v>
      </c>
      <c r="AB142" s="98">
        <v>57155</v>
      </c>
      <c r="AC142" s="98">
        <v>59215</v>
      </c>
      <c r="AD142" s="98">
        <v>61275</v>
      </c>
      <c r="AE142" s="98">
        <v>60335</v>
      </c>
      <c r="AF142" s="98">
        <v>58001.253850000001</v>
      </c>
      <c r="AG142" s="98">
        <v>57923.753850000001</v>
      </c>
      <c r="AH142" s="97">
        <v>66004.899430000005</v>
      </c>
      <c r="AI142" s="97">
        <v>62429.25245</v>
      </c>
      <c r="AJ142" s="97">
        <v>61445.40943</v>
      </c>
      <c r="AK142" s="97">
        <v>68976.611420000001</v>
      </c>
      <c r="AL142" s="97">
        <v>59807.675219999997</v>
      </c>
      <c r="AM142" s="97">
        <v>60808.145689999998</v>
      </c>
      <c r="AN142" s="97">
        <v>52479.69126</v>
      </c>
      <c r="AO142" s="97">
        <v>54498.468789999999</v>
      </c>
      <c r="AP142" s="97">
        <v>50818.202420000001</v>
      </c>
      <c r="AQ142" s="97">
        <v>51902.251980000001</v>
      </c>
      <c r="AR142" s="98">
        <v>15956.19965</v>
      </c>
      <c r="AS142" s="98">
        <v>19660.02362</v>
      </c>
      <c r="AT142" s="98">
        <v>10373.09222</v>
      </c>
      <c r="AU142" s="98">
        <v>9719.3247800000008</v>
      </c>
      <c r="AV142" s="98">
        <v>5728.8844200000003</v>
      </c>
      <c r="AW142" s="98">
        <v>8967.04342</v>
      </c>
      <c r="AX142" s="98">
        <v>7325.3015400000004</v>
      </c>
      <c r="AY142" s="98">
        <v>11459.28247</v>
      </c>
      <c r="AZ142" s="98">
        <v>6533.1562899999999</v>
      </c>
      <c r="BA142" s="98">
        <v>5754.6048099999998</v>
      </c>
      <c r="BB142" s="76">
        <v>15440.97271</v>
      </c>
      <c r="BC142" s="76">
        <v>19621.778569999999</v>
      </c>
      <c r="BD142" s="76">
        <v>10183.852290000001</v>
      </c>
      <c r="BE142" s="76">
        <v>8738.6660699999993</v>
      </c>
      <c r="BF142" s="76">
        <v>4987.0595300000004</v>
      </c>
      <c r="BG142" s="76">
        <v>6489.3746700000002</v>
      </c>
      <c r="BH142" s="76">
        <v>5445.9520700000003</v>
      </c>
      <c r="BI142" s="76">
        <v>10939.933069999999</v>
      </c>
      <c r="BJ142" s="76">
        <v>5618.5502900000001</v>
      </c>
      <c r="BK142" s="76">
        <v>5690.0588799999996</v>
      </c>
      <c r="BL142" s="76">
        <v>81961.09908</v>
      </c>
      <c r="BM142" s="76">
        <v>82089.276070000007</v>
      </c>
      <c r="BN142" s="76">
        <v>71818.501650000006</v>
      </c>
      <c r="BO142" s="76">
        <v>78695.936199999996</v>
      </c>
      <c r="BP142" s="76">
        <v>65536.559640000007</v>
      </c>
      <c r="BQ142" s="76">
        <v>69775.189110000007</v>
      </c>
      <c r="BR142" s="76">
        <v>59804.9928</v>
      </c>
      <c r="BS142" s="76">
        <v>65957.751260000005</v>
      </c>
      <c r="BT142" s="76">
        <v>57351.35871</v>
      </c>
      <c r="BU142" s="76">
        <v>57656.856789999998</v>
      </c>
      <c r="BV142" s="98">
        <v>94216.1777</v>
      </c>
      <c r="BW142" s="98">
        <v>87493.667799999996</v>
      </c>
      <c r="BX142" s="98">
        <v>62860.2912</v>
      </c>
      <c r="BY142" s="98">
        <v>68071.949420000004</v>
      </c>
      <c r="BZ142" s="98">
        <v>69738.01655</v>
      </c>
      <c r="CA142" s="98">
        <v>72313.28688</v>
      </c>
      <c r="CB142" s="98">
        <v>65480.252280000001</v>
      </c>
      <c r="CC142" s="98">
        <v>66766.867689999999</v>
      </c>
      <c r="CD142" s="98">
        <v>61653.726210000001</v>
      </c>
      <c r="CE142" s="98">
        <v>62329.00965</v>
      </c>
      <c r="CF142" s="76">
        <v>-1147.3905999999999</v>
      </c>
      <c r="CG142" s="76">
        <v>-8243.2826399999994</v>
      </c>
      <c r="CH142" s="76">
        <v>-5878.3203800000001</v>
      </c>
      <c r="CI142" s="76">
        <v>-8868.0083599999907</v>
      </c>
      <c r="CJ142" s="76">
        <v>-3026.1203399999999</v>
      </c>
      <c r="CK142" s="76">
        <v>-1259.57836000001</v>
      </c>
      <c r="CL142" s="76">
        <v>-1249.97111</v>
      </c>
      <c r="CM142" s="76">
        <v>-6572.4620299999997</v>
      </c>
      <c r="CN142" s="76">
        <v>-2915.1500299999998</v>
      </c>
      <c r="CO142" s="76">
        <v>-2702.20748</v>
      </c>
      <c r="CP142" s="76">
        <v>50434.362079999999</v>
      </c>
      <c r="CQ142" s="76">
        <v>40524.80863</v>
      </c>
      <c r="CR142" s="76">
        <v>32720.491119999999</v>
      </c>
      <c r="CS142" s="76">
        <v>31867.533090000001</v>
      </c>
      <c r="CT142" s="76">
        <v>35430.456619999997</v>
      </c>
      <c r="CU142" s="76">
        <v>36951.463750000003</v>
      </c>
      <c r="CV142" s="76">
        <v>34736.825879999997</v>
      </c>
      <c r="CW142" s="76">
        <v>33922.092250000002</v>
      </c>
      <c r="CX142" s="76">
        <v>33177.100059999997</v>
      </c>
      <c r="CY142" s="76">
        <v>33254.208070000001</v>
      </c>
      <c r="CZ142" s="98">
        <v>13686</v>
      </c>
      <c r="DA142" s="98">
        <v>13306</v>
      </c>
      <c r="DB142" s="98">
        <v>13243</v>
      </c>
      <c r="DC142" s="98">
        <v>13194</v>
      </c>
      <c r="DD142" s="98">
        <v>13101</v>
      </c>
      <c r="DE142" s="98">
        <v>13081</v>
      </c>
      <c r="DF142" s="98">
        <v>12829</v>
      </c>
      <c r="DG142" s="98">
        <v>12663</v>
      </c>
      <c r="DH142" s="98">
        <v>12482</v>
      </c>
      <c r="DI142" s="98">
        <v>11947</v>
      </c>
      <c r="DJ142" s="76">
        <v>9909.5534499999994</v>
      </c>
      <c r="DK142" s="76">
        <v>7804.3175099999999</v>
      </c>
      <c r="DL142" s="76">
        <v>852.95803000000001</v>
      </c>
      <c r="DM142" s="76">
        <v>-3562.92353</v>
      </c>
      <c r="DN142" s="76">
        <v>-1521.00713</v>
      </c>
      <c r="DO142" s="76">
        <v>2214.63787</v>
      </c>
      <c r="DP142" s="76">
        <v>815.72393</v>
      </c>
      <c r="DQ142" s="76">
        <v>744.98644000000002</v>
      </c>
      <c r="DR142" s="76">
        <v>-77.08126</v>
      </c>
      <c r="DS142" s="76">
        <v>276.74543999999997</v>
      </c>
      <c r="DT142" s="76">
        <v>548.38792999999998</v>
      </c>
      <c r="DU142" s="76">
        <v>481.88137999999998</v>
      </c>
      <c r="DV142" s="76">
        <v>473.59012000000001</v>
      </c>
      <c r="DW142" s="76">
        <v>504.09224999999998</v>
      </c>
      <c r="DX142" s="76">
        <v>514.29046000000005</v>
      </c>
      <c r="DY142" s="76">
        <v>826.24532999999997</v>
      </c>
      <c r="DZ142" s="76">
        <v>1027.7745</v>
      </c>
      <c r="EA142" s="76">
        <v>1235.2162800000001</v>
      </c>
      <c r="EB142" s="76">
        <v>1332.5406700000001</v>
      </c>
      <c r="EC142" s="76">
        <v>1546.0623000000001</v>
      </c>
      <c r="ED142" s="76">
        <v>5531.4192599999997</v>
      </c>
      <c r="EE142" s="76">
        <v>11817.46106</v>
      </c>
      <c r="EF142" s="76">
        <v>9330.8942599999991</v>
      </c>
      <c r="EG142" s="76">
        <v>12301.589599999999</v>
      </c>
      <c r="EH142" s="76">
        <v>6508.0666600000004</v>
      </c>
      <c r="EI142" s="76">
        <v>4274.7368000000097</v>
      </c>
      <c r="EJ142" s="76">
        <v>4630.2281400000002</v>
      </c>
      <c r="EK142" s="76">
        <v>10194.94663</v>
      </c>
      <c r="EL142" s="76">
        <v>5695.6315500000001</v>
      </c>
      <c r="EM142" s="76">
        <v>5413.3134399999999</v>
      </c>
      <c r="EN142" s="98">
        <v>43781.815620000001</v>
      </c>
      <c r="EO142" s="98">
        <v>46968.859170000003</v>
      </c>
      <c r="EP142" s="98">
        <v>30139.800080000001</v>
      </c>
      <c r="EQ142" s="98">
        <v>36204.41633</v>
      </c>
      <c r="ER142" s="98">
        <v>34307.559930000003</v>
      </c>
      <c r="ES142" s="98">
        <v>35361.823129999997</v>
      </c>
      <c r="ET142" s="98">
        <v>30743.4264</v>
      </c>
      <c r="EU142" s="98">
        <v>32844.775439999998</v>
      </c>
      <c r="EV142" s="98">
        <v>28476.62615</v>
      </c>
      <c r="EW142" s="98">
        <v>29074.801579999999</v>
      </c>
      <c r="EX142" s="98">
        <v>71536319</v>
      </c>
      <c r="EY142" s="98">
        <v>74246714</v>
      </c>
      <c r="EZ142" s="98">
        <v>70776304</v>
      </c>
      <c r="FA142" s="98">
        <v>81278201</v>
      </c>
      <c r="FB142" s="98">
        <v>66315742</v>
      </c>
      <c r="FC142" s="98">
        <v>65082882</v>
      </c>
      <c r="FD142" s="98">
        <v>57109919</v>
      </c>
      <c r="FE142" s="98">
        <v>64693415</v>
      </c>
      <c r="FF142" s="98">
        <v>56513834</v>
      </c>
      <c r="FG142" s="103">
        <v>57315565</v>
      </c>
      <c r="FH142" s="76">
        <v>515.22694000000001</v>
      </c>
      <c r="FI142" s="76">
        <v>38.245049999999999</v>
      </c>
      <c r="FJ142" s="76">
        <v>189.23992999999999</v>
      </c>
      <c r="FK142" s="76">
        <v>980.65871000000004</v>
      </c>
      <c r="FL142" s="76">
        <v>741.82488999999998</v>
      </c>
      <c r="FM142" s="76">
        <v>2477.6687499999998</v>
      </c>
      <c r="FN142" s="76">
        <v>1879.3494700000001</v>
      </c>
      <c r="FO142" s="76">
        <v>519.34939999999995</v>
      </c>
      <c r="FP142" s="76">
        <v>914.60599999999999</v>
      </c>
      <c r="FQ142" s="77">
        <v>64.545929999999998</v>
      </c>
    </row>
    <row r="143" spans="1:173" x14ac:dyDescent="0.25">
      <c r="A143" s="96" t="s">
        <v>276</v>
      </c>
      <c r="B143" s="96">
        <v>5484</v>
      </c>
      <c r="C143" s="96"/>
      <c r="D143" s="76">
        <v>516.34963000000005</v>
      </c>
      <c r="E143" s="76">
        <v>414.33037999999999</v>
      </c>
      <c r="F143" s="76">
        <v>404.25573000000003</v>
      </c>
      <c r="G143" s="76">
        <v>526.38086999999996</v>
      </c>
      <c r="H143" s="76">
        <v>440.13055000000003</v>
      </c>
      <c r="I143" s="76">
        <v>406.15014000000002</v>
      </c>
      <c r="J143" s="76">
        <v>404.14537999999999</v>
      </c>
      <c r="K143" s="76">
        <v>329.62702999999999</v>
      </c>
      <c r="L143" s="76">
        <v>384.16777999999999</v>
      </c>
      <c r="M143" s="76">
        <v>396.78602000000001</v>
      </c>
      <c r="N143" s="97">
        <v>5220.3125399999999</v>
      </c>
      <c r="O143" s="97">
        <v>4799.8860199999999</v>
      </c>
      <c r="P143" s="97">
        <v>4509.6540400000004</v>
      </c>
      <c r="Q143" s="97">
        <v>5118.3769300000004</v>
      </c>
      <c r="R143" s="97">
        <v>4981.0349699999997</v>
      </c>
      <c r="S143" s="97">
        <v>4789.07917</v>
      </c>
      <c r="T143" s="97">
        <v>3987.0848900000001</v>
      </c>
      <c r="U143" s="97">
        <v>3724.8443000000002</v>
      </c>
      <c r="V143" s="97">
        <v>3691.03478</v>
      </c>
      <c r="W143" s="97">
        <v>3194.8546000000001</v>
      </c>
      <c r="X143" s="98">
        <v>10994.530839999999</v>
      </c>
      <c r="Y143" s="98">
        <v>11064.057629999999</v>
      </c>
      <c r="Z143" s="98">
        <v>8636.3963600000006</v>
      </c>
      <c r="AA143" s="98">
        <v>5208.7338099999997</v>
      </c>
      <c r="AB143" s="98">
        <v>5282.3370000000004</v>
      </c>
      <c r="AC143" s="98">
        <v>4838.7470999999996</v>
      </c>
      <c r="AD143" s="98">
        <v>4894.6624000000002</v>
      </c>
      <c r="AE143" s="98">
        <v>4948</v>
      </c>
      <c r="AF143" s="98">
        <v>2972.29225</v>
      </c>
      <c r="AG143" s="98">
        <v>3016.1059</v>
      </c>
      <c r="AH143" s="97">
        <v>4719.6989400000002</v>
      </c>
      <c r="AI143" s="97">
        <v>4395.3350700000001</v>
      </c>
      <c r="AJ143" s="97">
        <v>4114.6006399999997</v>
      </c>
      <c r="AK143" s="97">
        <v>4610.6740300000001</v>
      </c>
      <c r="AL143" s="97">
        <v>4585.5339700000004</v>
      </c>
      <c r="AM143" s="97">
        <v>4430.3941699999996</v>
      </c>
      <c r="AN143" s="97">
        <v>3628.4848900000002</v>
      </c>
      <c r="AO143" s="97">
        <v>3444.8443000000002</v>
      </c>
      <c r="AP143" s="97">
        <v>3351.2347799999998</v>
      </c>
      <c r="AQ143" s="97">
        <v>2848.3546000000001</v>
      </c>
      <c r="AR143" s="98">
        <v>1612.6721</v>
      </c>
      <c r="AS143" s="98">
        <v>3069.2112999999999</v>
      </c>
      <c r="AT143" s="98">
        <v>1207.7496000000001</v>
      </c>
      <c r="AU143" s="98">
        <v>513.40755000000001</v>
      </c>
      <c r="AV143" s="98">
        <v>1273.5390500000001</v>
      </c>
      <c r="AW143" s="98">
        <v>434.86624999999998</v>
      </c>
      <c r="AX143" s="98">
        <v>657.00630999999998</v>
      </c>
      <c r="AY143" s="98">
        <v>2250.8613999999998</v>
      </c>
      <c r="AZ143" s="98">
        <v>483.50031999999999</v>
      </c>
      <c r="BA143" s="98">
        <v>1060.08968</v>
      </c>
      <c r="BB143" s="76">
        <v>1578.5017</v>
      </c>
      <c r="BC143" s="76">
        <v>3069.2112999999999</v>
      </c>
      <c r="BD143" s="76">
        <v>1207.7496000000001</v>
      </c>
      <c r="BE143" s="76">
        <v>413.40755000000001</v>
      </c>
      <c r="BF143" s="76">
        <v>1273.5390500000001</v>
      </c>
      <c r="BG143" s="76">
        <v>434.86624999999998</v>
      </c>
      <c r="BH143" s="76">
        <v>545.75981000000002</v>
      </c>
      <c r="BI143" s="76">
        <v>1988.0264999999999</v>
      </c>
      <c r="BJ143" s="76">
        <v>314.89612</v>
      </c>
      <c r="BK143" s="76">
        <v>649.12773000000004</v>
      </c>
      <c r="BL143" s="76">
        <v>6332.37104</v>
      </c>
      <c r="BM143" s="76">
        <v>7464.54637</v>
      </c>
      <c r="BN143" s="76">
        <v>5322.3502399999998</v>
      </c>
      <c r="BO143" s="76">
        <v>5124.08158</v>
      </c>
      <c r="BP143" s="76">
        <v>5859.0730199999998</v>
      </c>
      <c r="BQ143" s="76">
        <v>4865.2604199999996</v>
      </c>
      <c r="BR143" s="76">
        <v>4285.4912000000004</v>
      </c>
      <c r="BS143" s="76">
        <v>5695.7057000000004</v>
      </c>
      <c r="BT143" s="76">
        <v>3834.7350999999999</v>
      </c>
      <c r="BU143" s="76">
        <v>3908.4442800000002</v>
      </c>
      <c r="BV143" s="98">
        <v>11588.25621</v>
      </c>
      <c r="BW143" s="98">
        <v>11503.8783</v>
      </c>
      <c r="BX143" s="98">
        <v>8970.9989499999992</v>
      </c>
      <c r="BY143" s="98">
        <v>5859.3780800000004</v>
      </c>
      <c r="BZ143" s="98">
        <v>5743.7182700000003</v>
      </c>
      <c r="CA143" s="98">
        <v>5802.0680199999997</v>
      </c>
      <c r="CB143" s="98">
        <v>5473.7476100000003</v>
      </c>
      <c r="CC143" s="98">
        <v>5652.4817700000003</v>
      </c>
      <c r="CD143" s="98">
        <v>3309.6964899999998</v>
      </c>
      <c r="CE143" s="98">
        <v>3712.4049399999999</v>
      </c>
      <c r="CF143" s="76">
        <v>-166.88523000000001</v>
      </c>
      <c r="CG143" s="76">
        <v>-34.649739999999802</v>
      </c>
      <c r="CH143" s="76">
        <v>-16.4360799999995</v>
      </c>
      <c r="CI143" s="76">
        <v>383.94306999999998</v>
      </c>
      <c r="CJ143" s="76">
        <v>-337.54047000000003</v>
      </c>
      <c r="CK143" s="76">
        <v>-413.10390999999998</v>
      </c>
      <c r="CL143" s="76">
        <v>-78.720980000000097</v>
      </c>
      <c r="CM143" s="76">
        <v>231.70287999999999</v>
      </c>
      <c r="CN143" s="76">
        <v>-336.65733</v>
      </c>
      <c r="CO143" s="76">
        <v>-555.62833999999998</v>
      </c>
      <c r="CP143" s="76">
        <v>6175.62997</v>
      </c>
      <c r="CQ143" s="76">
        <v>5264.6270999999997</v>
      </c>
      <c r="CR143" s="76">
        <v>2634.6164899999999</v>
      </c>
      <c r="CS143" s="76">
        <v>1838.35637</v>
      </c>
      <c r="CT143" s="76">
        <v>1545.60465</v>
      </c>
      <c r="CU143" s="76">
        <v>1004.87307</v>
      </c>
      <c r="CV143" s="76">
        <v>1341.71073</v>
      </c>
      <c r="CW143" s="76">
        <v>1233.2719</v>
      </c>
      <c r="CX143" s="76">
        <v>-706.45748000000003</v>
      </c>
      <c r="CY143" s="76">
        <v>-344.89627000000002</v>
      </c>
      <c r="CZ143" s="98">
        <v>1033</v>
      </c>
      <c r="DA143" s="98">
        <v>1018</v>
      </c>
      <c r="DB143" s="98">
        <v>996</v>
      </c>
      <c r="DC143" s="98">
        <v>939</v>
      </c>
      <c r="DD143" s="98">
        <v>939</v>
      </c>
      <c r="DE143" s="98">
        <v>918</v>
      </c>
      <c r="DF143" s="98">
        <v>902</v>
      </c>
      <c r="DG143" s="98">
        <v>857</v>
      </c>
      <c r="DH143" s="98">
        <v>813</v>
      </c>
      <c r="DI143" s="98">
        <v>796</v>
      </c>
      <c r="DJ143" s="76">
        <v>911.00287000000003</v>
      </c>
      <c r="DK143" s="76">
        <v>2630.0106099999998</v>
      </c>
      <c r="DL143" s="76">
        <v>796.26012000000003</v>
      </c>
      <c r="DM143" s="76">
        <v>289.64771999999999</v>
      </c>
      <c r="DN143" s="76">
        <v>540.49757999999997</v>
      </c>
      <c r="DO143" s="76">
        <v>-336.92266000000001</v>
      </c>
      <c r="DP143" s="76">
        <v>108.43883</v>
      </c>
      <c r="DQ143" s="76">
        <v>1939.72938</v>
      </c>
      <c r="DR143" s="76">
        <v>-361.56121000000002</v>
      </c>
      <c r="DS143" s="76">
        <v>-253.00060999999999</v>
      </c>
      <c r="DT143" s="76">
        <v>15.73563</v>
      </c>
      <c r="DU143" s="76">
        <v>9.7793799999999997</v>
      </c>
      <c r="DV143" s="76">
        <v>9.2027300000000007</v>
      </c>
      <c r="DW143" s="76">
        <v>21.781870000000001</v>
      </c>
      <c r="DX143" s="76">
        <v>44.863549999999996</v>
      </c>
      <c r="DY143" s="76">
        <v>47.550139999999999</v>
      </c>
      <c r="DZ143" s="76">
        <v>45.545380000000002</v>
      </c>
      <c r="EA143" s="76">
        <v>49.627029999999998</v>
      </c>
      <c r="EB143" s="76">
        <v>44.367780000000003</v>
      </c>
      <c r="EC143" s="76">
        <v>50.286020000000001</v>
      </c>
      <c r="ED143" s="76">
        <v>667.49883</v>
      </c>
      <c r="EE143" s="76">
        <v>439.20069000000001</v>
      </c>
      <c r="EF143" s="76">
        <v>411.48948000000001</v>
      </c>
      <c r="EG143" s="76">
        <v>123.75982999999999</v>
      </c>
      <c r="EH143" s="76">
        <v>733.04146999999898</v>
      </c>
      <c r="EI143" s="76">
        <v>771.78890999999999</v>
      </c>
      <c r="EJ143" s="76">
        <v>437.32098000000002</v>
      </c>
      <c r="EK143" s="76">
        <v>48.297119999999701</v>
      </c>
      <c r="EL143" s="76">
        <v>676.45732999999996</v>
      </c>
      <c r="EM143" s="76">
        <v>902.12833999999998</v>
      </c>
      <c r="EN143" s="98">
        <v>5412.6262399999996</v>
      </c>
      <c r="EO143" s="98">
        <v>6239.2511999999997</v>
      </c>
      <c r="EP143" s="98">
        <v>6336.3824599999998</v>
      </c>
      <c r="EQ143" s="98">
        <v>4021.02171</v>
      </c>
      <c r="ER143" s="98">
        <v>4198.1136200000001</v>
      </c>
      <c r="ES143" s="98">
        <v>4797.1949500000001</v>
      </c>
      <c r="ET143" s="98">
        <v>4132.0368799999997</v>
      </c>
      <c r="EU143" s="98">
        <v>4419.2098699999997</v>
      </c>
      <c r="EV143" s="98">
        <v>4016.1539699999998</v>
      </c>
      <c r="EW143" s="98">
        <v>4057.3012100000001</v>
      </c>
      <c r="EX143" s="98">
        <v>5387198</v>
      </c>
      <c r="EY143" s="98">
        <v>4834536</v>
      </c>
      <c r="EZ143" s="98">
        <v>4526090</v>
      </c>
      <c r="FA143" s="98">
        <v>4734434</v>
      </c>
      <c r="FB143" s="98">
        <v>5318575</v>
      </c>
      <c r="FC143" s="98">
        <v>5202183</v>
      </c>
      <c r="FD143" s="98">
        <v>4065806</v>
      </c>
      <c r="FE143" s="98">
        <v>3493141</v>
      </c>
      <c r="FF143" s="98">
        <v>4027692</v>
      </c>
      <c r="FG143" s="103">
        <v>3750483</v>
      </c>
      <c r="FH143" s="76">
        <v>34.170400000000001</v>
      </c>
      <c r="FI143" s="76">
        <v>0</v>
      </c>
      <c r="FJ143" s="76">
        <v>0</v>
      </c>
      <c r="FK143" s="76">
        <v>100</v>
      </c>
      <c r="FL143" s="76">
        <v>0</v>
      </c>
      <c r="FM143" s="76">
        <v>0</v>
      </c>
      <c r="FN143" s="76">
        <v>111.2465</v>
      </c>
      <c r="FO143" s="76">
        <v>262.8349</v>
      </c>
      <c r="FP143" s="76">
        <v>168.60419999999999</v>
      </c>
      <c r="FQ143" s="77">
        <v>410.96195</v>
      </c>
    </row>
    <row r="144" spans="1:173" x14ac:dyDescent="0.25">
      <c r="A144" s="96" t="s">
        <v>275</v>
      </c>
      <c r="B144" s="96">
        <v>5541</v>
      </c>
      <c r="C144" s="96"/>
      <c r="D144" s="76">
        <v>364.99624999999997</v>
      </c>
      <c r="E144" s="76">
        <v>435.40415000000002</v>
      </c>
      <c r="F144" s="76">
        <v>1271.78502</v>
      </c>
      <c r="G144" s="76">
        <v>355.10111999999998</v>
      </c>
      <c r="H144" s="76">
        <v>389.52463999999998</v>
      </c>
      <c r="I144" s="76">
        <v>418.30270000000002</v>
      </c>
      <c r="J144" s="76">
        <v>470.51888000000002</v>
      </c>
      <c r="K144" s="76">
        <v>366.50213000000002</v>
      </c>
      <c r="L144" s="76">
        <v>365.69047</v>
      </c>
      <c r="M144" s="76">
        <v>263.39299999999997</v>
      </c>
      <c r="N144" s="97">
        <v>4935.8365700000004</v>
      </c>
      <c r="O144" s="97">
        <v>4821.3444</v>
      </c>
      <c r="P144" s="97">
        <v>5479.07708</v>
      </c>
      <c r="Q144" s="97">
        <v>4420.2250999999997</v>
      </c>
      <c r="R144" s="97">
        <v>4791.2644799999998</v>
      </c>
      <c r="S144" s="97">
        <v>4670.2192400000004</v>
      </c>
      <c r="T144" s="97">
        <v>4345.17004</v>
      </c>
      <c r="U144" s="97">
        <v>4099.1492200000002</v>
      </c>
      <c r="V144" s="97">
        <v>4048.06826</v>
      </c>
      <c r="W144" s="97">
        <v>3447.9015800000002</v>
      </c>
      <c r="X144" s="98">
        <v>6869</v>
      </c>
      <c r="Y144" s="98">
        <v>7100.35</v>
      </c>
      <c r="Z144" s="98">
        <v>7931.7</v>
      </c>
      <c r="AA144" s="98">
        <v>8163.05</v>
      </c>
      <c r="AB144" s="98">
        <v>5094.3999999999996</v>
      </c>
      <c r="AC144" s="98">
        <v>5173.7339000000002</v>
      </c>
      <c r="AD144" s="98">
        <v>5435.9339</v>
      </c>
      <c r="AE144" s="98">
        <v>5948.6338999999998</v>
      </c>
      <c r="AF144" s="98">
        <v>4775.28388</v>
      </c>
      <c r="AG144" s="98">
        <v>2745.8838799999999</v>
      </c>
      <c r="AH144" s="97">
        <v>4582.87057</v>
      </c>
      <c r="AI144" s="97">
        <v>4398.3783999999996</v>
      </c>
      <c r="AJ144" s="97">
        <v>4232.8990800000001</v>
      </c>
      <c r="AK144" s="97">
        <v>4102.7250999999997</v>
      </c>
      <c r="AL144" s="97">
        <v>4440.6663799999997</v>
      </c>
      <c r="AM144" s="97">
        <v>4324.6221400000004</v>
      </c>
      <c r="AN144" s="97">
        <v>3969.1922399999999</v>
      </c>
      <c r="AO144" s="97">
        <v>3834.9482200000002</v>
      </c>
      <c r="AP144" s="97">
        <v>3760.5739600000002</v>
      </c>
      <c r="AQ144" s="97">
        <v>3228.5015800000001</v>
      </c>
      <c r="AR144" s="98">
        <v>215.51724999999999</v>
      </c>
      <c r="AS144" s="98">
        <v>304.88569999999999</v>
      </c>
      <c r="AT144" s="98">
        <v>3587.38985</v>
      </c>
      <c r="AU144" s="98">
        <v>4748.1309899999997</v>
      </c>
      <c r="AV144" s="98">
        <v>959.91448000000003</v>
      </c>
      <c r="AW144" s="98">
        <v>179.57482999999999</v>
      </c>
      <c r="AX144" s="98">
        <v>29.499199999999998</v>
      </c>
      <c r="AY144" s="98">
        <v>1776.55</v>
      </c>
      <c r="AZ144" s="98">
        <v>2141.9772499999999</v>
      </c>
      <c r="BA144" s="98">
        <v>467.78255000000001</v>
      </c>
      <c r="BB144" s="76">
        <v>214.01724999999999</v>
      </c>
      <c r="BC144" s="76">
        <v>225.31138999999999</v>
      </c>
      <c r="BD144" s="76">
        <v>1574.2112500000001</v>
      </c>
      <c r="BE144" s="76">
        <v>2556.3257400000002</v>
      </c>
      <c r="BF144" s="76">
        <v>865.40292999999997</v>
      </c>
      <c r="BG144" s="76">
        <v>-32.576120000000003</v>
      </c>
      <c r="BH144" s="76">
        <v>29.499199999999998</v>
      </c>
      <c r="BI144" s="76">
        <v>1723.34</v>
      </c>
      <c r="BJ144" s="76">
        <v>2141.9772499999999</v>
      </c>
      <c r="BK144" s="76">
        <v>467.78255000000001</v>
      </c>
      <c r="BL144" s="76">
        <v>4798.3878199999999</v>
      </c>
      <c r="BM144" s="76">
        <v>4703.2641000000003</v>
      </c>
      <c r="BN144" s="76">
        <v>7820.2889299999997</v>
      </c>
      <c r="BO144" s="76">
        <v>8850.8560899999993</v>
      </c>
      <c r="BP144" s="76">
        <v>5400.58086</v>
      </c>
      <c r="BQ144" s="76">
        <v>4504.19697</v>
      </c>
      <c r="BR144" s="76">
        <v>3998.6914400000001</v>
      </c>
      <c r="BS144" s="76">
        <v>5611.4982200000004</v>
      </c>
      <c r="BT144" s="76">
        <v>5902.5512099999996</v>
      </c>
      <c r="BU144" s="76">
        <v>3696.28413</v>
      </c>
      <c r="BV144" s="98">
        <v>7423.8576800000001</v>
      </c>
      <c r="BW144" s="98">
        <v>7385.1059500000001</v>
      </c>
      <c r="BX144" s="98">
        <v>8234.6848900000005</v>
      </c>
      <c r="BY144" s="98">
        <v>8253.73567</v>
      </c>
      <c r="BZ144" s="98">
        <v>5826.0480799999996</v>
      </c>
      <c r="CA144" s="98">
        <v>5642.4284500000003</v>
      </c>
      <c r="CB144" s="98">
        <v>5815.2079800000001</v>
      </c>
      <c r="CC144" s="98">
        <v>6191.4619499999999</v>
      </c>
      <c r="CD144" s="98">
        <v>5017.2475299999996</v>
      </c>
      <c r="CE144" s="98">
        <v>3237.9150599999998</v>
      </c>
      <c r="CF144" s="76">
        <v>-358.94470000000001</v>
      </c>
      <c r="CG144" s="76">
        <v>-297.72077999999999</v>
      </c>
      <c r="CH144" s="76">
        <v>660.89714000000004</v>
      </c>
      <c r="CI144" s="76">
        <v>-278.68117000000098</v>
      </c>
      <c r="CJ144" s="76">
        <v>-273.51236999999998</v>
      </c>
      <c r="CK144" s="76">
        <v>-151.429679999999</v>
      </c>
      <c r="CL144" s="76">
        <v>-130.58559</v>
      </c>
      <c r="CM144" s="76">
        <v>-473.76008000000002</v>
      </c>
      <c r="CN144" s="76">
        <v>24.898639999999901</v>
      </c>
      <c r="CO144" s="76">
        <v>-450.23396000000002</v>
      </c>
      <c r="CP144" s="76">
        <v>3073.4811399999999</v>
      </c>
      <c r="CQ144" s="76">
        <v>3571.3745899999999</v>
      </c>
      <c r="CR144" s="76">
        <v>4066.7499800000001</v>
      </c>
      <c r="CS144" s="76">
        <v>3077.8195900000001</v>
      </c>
      <c r="CT144" s="76">
        <v>1117.6750199999999</v>
      </c>
      <c r="CU144" s="76">
        <v>1457.76782</v>
      </c>
      <c r="CV144" s="76">
        <v>1987.3707199999999</v>
      </c>
      <c r="CW144" s="76">
        <v>2490.33491</v>
      </c>
      <c r="CX144" s="76">
        <v>1504.9559899999999</v>
      </c>
      <c r="CY144" s="76">
        <v>-374.42559999999997</v>
      </c>
      <c r="CZ144" s="98">
        <v>1175</v>
      </c>
      <c r="DA144" s="98">
        <v>1166</v>
      </c>
      <c r="DB144" s="98">
        <v>1153</v>
      </c>
      <c r="DC144" s="98">
        <v>1140</v>
      </c>
      <c r="DD144" s="98">
        <v>1119</v>
      </c>
      <c r="DE144" s="98">
        <v>1110</v>
      </c>
      <c r="DF144" s="98">
        <v>1051</v>
      </c>
      <c r="DG144" s="98">
        <v>1055</v>
      </c>
      <c r="DH144" s="98">
        <v>962</v>
      </c>
      <c r="DI144" s="98">
        <v>934</v>
      </c>
      <c r="DJ144" s="76">
        <v>-497.89344999999997</v>
      </c>
      <c r="DK144" s="76">
        <v>-495.37538999999998</v>
      </c>
      <c r="DL144" s="76">
        <v>988.93038999999999</v>
      </c>
      <c r="DM144" s="76">
        <v>1960.1445699999999</v>
      </c>
      <c r="DN144" s="76">
        <v>241.29246000000001</v>
      </c>
      <c r="DO144" s="76">
        <v>-529.60289999999998</v>
      </c>
      <c r="DP144" s="76">
        <v>-477.06419</v>
      </c>
      <c r="DQ144" s="76">
        <v>985.37891999999999</v>
      </c>
      <c r="DR144" s="76">
        <v>1879.38159</v>
      </c>
      <c r="DS144" s="76">
        <v>-201.85140999999999</v>
      </c>
      <c r="DT144" s="76">
        <v>12.030250000000001</v>
      </c>
      <c r="DU144" s="76">
        <v>12.43815</v>
      </c>
      <c r="DV144" s="76">
        <v>25.607019999999999</v>
      </c>
      <c r="DW144" s="76">
        <v>37.601120000000002</v>
      </c>
      <c r="DX144" s="76">
        <v>38.926639999999999</v>
      </c>
      <c r="DY144" s="76">
        <v>72.705699999999993</v>
      </c>
      <c r="DZ144" s="76">
        <v>94.540880000000001</v>
      </c>
      <c r="EA144" s="76">
        <v>102.30113</v>
      </c>
      <c r="EB144" s="76">
        <v>78.196470000000005</v>
      </c>
      <c r="EC144" s="76">
        <v>43.993000000000002</v>
      </c>
      <c r="ED144" s="76">
        <v>711.91070000000002</v>
      </c>
      <c r="EE144" s="76">
        <v>720.68678</v>
      </c>
      <c r="EF144" s="76">
        <v>585.28085999999996</v>
      </c>
      <c r="EG144" s="76">
        <v>596.18117000000098</v>
      </c>
      <c r="EH144" s="76">
        <v>624.11047000000099</v>
      </c>
      <c r="EI144" s="76">
        <v>497.02677999999901</v>
      </c>
      <c r="EJ144" s="76">
        <v>506.56339000000003</v>
      </c>
      <c r="EK144" s="76">
        <v>737.96108000000004</v>
      </c>
      <c r="EL144" s="76">
        <v>262.59566000000001</v>
      </c>
      <c r="EM144" s="76">
        <v>669.63396</v>
      </c>
      <c r="EN144" s="98">
        <v>4350.3765400000002</v>
      </c>
      <c r="EO144" s="98">
        <v>3813.7313600000002</v>
      </c>
      <c r="EP144" s="98">
        <v>4167.9349099999999</v>
      </c>
      <c r="EQ144" s="98">
        <v>5175.91608</v>
      </c>
      <c r="ER144" s="98">
        <v>4708.3730599999999</v>
      </c>
      <c r="ES144" s="98">
        <v>4184.6606300000003</v>
      </c>
      <c r="ET144" s="98">
        <v>3827.8372599999998</v>
      </c>
      <c r="EU144" s="98">
        <v>3701.1270399999999</v>
      </c>
      <c r="EV144" s="98">
        <v>3512.2915400000002</v>
      </c>
      <c r="EW144" s="98">
        <v>3612.3406599999998</v>
      </c>
      <c r="EX144" s="98">
        <v>5294781</v>
      </c>
      <c r="EY144" s="98">
        <v>5119065</v>
      </c>
      <c r="EZ144" s="98">
        <v>4818180</v>
      </c>
      <c r="FA144" s="98">
        <v>4698906</v>
      </c>
      <c r="FB144" s="98">
        <v>5064777</v>
      </c>
      <c r="FC144" s="98">
        <v>4821649</v>
      </c>
      <c r="FD144" s="98">
        <v>4475756</v>
      </c>
      <c r="FE144" s="98">
        <v>4572909</v>
      </c>
      <c r="FF144" s="98">
        <v>4023170</v>
      </c>
      <c r="FG144" s="103">
        <v>3898136</v>
      </c>
      <c r="FH144" s="76">
        <v>1.5</v>
      </c>
      <c r="FI144" s="76">
        <v>79.574309999999997</v>
      </c>
      <c r="FJ144" s="76">
        <v>2013.1786</v>
      </c>
      <c r="FK144" s="76">
        <v>2191.8052499999999</v>
      </c>
      <c r="FL144" s="76">
        <v>94.51155</v>
      </c>
      <c r="FM144" s="76">
        <v>212.15094999999999</v>
      </c>
      <c r="FN144" s="76">
        <v>0</v>
      </c>
      <c r="FO144" s="76">
        <v>53.21</v>
      </c>
      <c r="FP144" s="76">
        <v>0</v>
      </c>
      <c r="FQ144" s="77">
        <v>0</v>
      </c>
    </row>
    <row r="145" spans="1:173" x14ac:dyDescent="0.25">
      <c r="A145" s="96" t="s">
        <v>274</v>
      </c>
      <c r="B145" s="96">
        <v>5485</v>
      </c>
      <c r="C145" s="96"/>
      <c r="D145" s="76">
        <v>13.39076</v>
      </c>
      <c r="E145" s="76">
        <v>12.49865</v>
      </c>
      <c r="F145" s="76">
        <v>19.463180000000001</v>
      </c>
      <c r="G145" s="76">
        <v>20.503520000000002</v>
      </c>
      <c r="H145" s="76">
        <v>19.993189999999998</v>
      </c>
      <c r="I145" s="76">
        <v>18.841940000000001</v>
      </c>
      <c r="J145" s="76">
        <v>27.89669</v>
      </c>
      <c r="K145" s="76">
        <v>32.470480000000002</v>
      </c>
      <c r="L145" s="76">
        <v>40.056939999999997</v>
      </c>
      <c r="M145" s="76">
        <v>45.039700000000003</v>
      </c>
      <c r="N145" s="97">
        <v>3120.1389100000001</v>
      </c>
      <c r="O145" s="97">
        <v>2683.28998</v>
      </c>
      <c r="P145" s="97">
        <v>2312.9759399999998</v>
      </c>
      <c r="Q145" s="97">
        <v>2712.2412300000001</v>
      </c>
      <c r="R145" s="97">
        <v>3304.44191</v>
      </c>
      <c r="S145" s="97">
        <v>2255.1049800000001</v>
      </c>
      <c r="T145" s="97">
        <v>2214.5590200000001</v>
      </c>
      <c r="U145" s="97">
        <v>2391.2390599999999</v>
      </c>
      <c r="V145" s="97">
        <v>2614.0662699999998</v>
      </c>
      <c r="W145" s="97">
        <v>2557.6295100000002</v>
      </c>
      <c r="X145" s="98">
        <v>1864.73135</v>
      </c>
      <c r="Y145" s="98">
        <v>1763.1113499999999</v>
      </c>
      <c r="Z145" s="98">
        <v>1860.99135</v>
      </c>
      <c r="AA145" s="98">
        <v>2210.5713500000002</v>
      </c>
      <c r="AB145" s="98">
        <v>2524.9713499999998</v>
      </c>
      <c r="AC145" s="98">
        <v>1813.0815500000001</v>
      </c>
      <c r="AD145" s="98">
        <v>2071.5215499999999</v>
      </c>
      <c r="AE145" s="98">
        <v>2329.1560500000001</v>
      </c>
      <c r="AF145" s="98">
        <v>1688.9791</v>
      </c>
      <c r="AG145" s="98">
        <v>1821.0990999999999</v>
      </c>
      <c r="AH145" s="97">
        <v>3120.1389100000001</v>
      </c>
      <c r="AI145" s="97">
        <v>2683.28998</v>
      </c>
      <c r="AJ145" s="97">
        <v>2312.9759399999998</v>
      </c>
      <c r="AK145" s="97">
        <v>2712.2412300000001</v>
      </c>
      <c r="AL145" s="97">
        <v>3304.44191</v>
      </c>
      <c r="AM145" s="97">
        <v>2255.1049800000001</v>
      </c>
      <c r="AN145" s="97">
        <v>2214.5590200000001</v>
      </c>
      <c r="AO145" s="97">
        <v>2391.2390599999999</v>
      </c>
      <c r="AP145" s="97">
        <v>2614.0662699999998</v>
      </c>
      <c r="AQ145" s="97">
        <v>2557.6295100000002</v>
      </c>
      <c r="AR145" s="98">
        <v>384.95195000000001</v>
      </c>
      <c r="AS145" s="98">
        <v>0</v>
      </c>
      <c r="AT145" s="98">
        <v>0</v>
      </c>
      <c r="AU145" s="98">
        <v>0</v>
      </c>
      <c r="AV145" s="98">
        <v>0</v>
      </c>
      <c r="AW145" s="98">
        <v>0</v>
      </c>
      <c r="AX145" s="98">
        <v>0</v>
      </c>
      <c r="AY145" s="98">
        <v>0.2</v>
      </c>
      <c r="AZ145" s="98">
        <v>0</v>
      </c>
      <c r="BA145" s="98">
        <v>0</v>
      </c>
      <c r="BB145" s="76">
        <v>384.95195000000001</v>
      </c>
      <c r="BC145" s="76">
        <v>0</v>
      </c>
      <c r="BD145" s="76">
        <v>0</v>
      </c>
      <c r="BE145" s="76">
        <v>0</v>
      </c>
      <c r="BF145" s="76">
        <v>0</v>
      </c>
      <c r="BG145" s="76">
        <v>0</v>
      </c>
      <c r="BH145" s="76">
        <v>0</v>
      </c>
      <c r="BI145" s="76">
        <v>0.2</v>
      </c>
      <c r="BJ145" s="76">
        <v>0</v>
      </c>
      <c r="BK145" s="76">
        <v>0</v>
      </c>
      <c r="BL145" s="76">
        <v>3505.0908599999998</v>
      </c>
      <c r="BM145" s="76">
        <v>2683.28998</v>
      </c>
      <c r="BN145" s="76">
        <v>2312.9759399999998</v>
      </c>
      <c r="BO145" s="76">
        <v>2712.2412300000001</v>
      </c>
      <c r="BP145" s="76">
        <v>3304.44191</v>
      </c>
      <c r="BQ145" s="76">
        <v>2255.1049800000001</v>
      </c>
      <c r="BR145" s="76">
        <v>2214.5590200000001</v>
      </c>
      <c r="BS145" s="76">
        <v>2391.4390600000002</v>
      </c>
      <c r="BT145" s="76">
        <v>2614.0662699999998</v>
      </c>
      <c r="BU145" s="76">
        <v>2557.6295100000002</v>
      </c>
      <c r="BV145" s="98">
        <v>2003.79466</v>
      </c>
      <c r="BW145" s="98">
        <v>1984.9334899999999</v>
      </c>
      <c r="BX145" s="98">
        <v>1965.2686100000001</v>
      </c>
      <c r="BY145" s="98">
        <v>2272.1538</v>
      </c>
      <c r="BZ145" s="98">
        <v>2946.8415500000001</v>
      </c>
      <c r="CA145" s="98">
        <v>1972.70868</v>
      </c>
      <c r="CB145" s="98">
        <v>2180.1032</v>
      </c>
      <c r="CC145" s="98">
        <v>2541.1077500000001</v>
      </c>
      <c r="CD145" s="98">
        <v>1827.6533999999999</v>
      </c>
      <c r="CE145" s="98">
        <v>1978.00065</v>
      </c>
      <c r="CF145" s="76">
        <v>304.91771999999997</v>
      </c>
      <c r="CG145" s="76">
        <v>-585.20456000000001</v>
      </c>
      <c r="CH145" s="76">
        <v>-534.20997</v>
      </c>
      <c r="CI145" s="76">
        <v>-198.06926000000001</v>
      </c>
      <c r="CJ145" s="76">
        <v>573.71379999999999</v>
      </c>
      <c r="CK145" s="76">
        <v>-392.63263999999998</v>
      </c>
      <c r="CL145" s="76">
        <v>-247.65366</v>
      </c>
      <c r="CM145" s="76">
        <v>-111.7762</v>
      </c>
      <c r="CN145" s="76">
        <v>81.706999999999894</v>
      </c>
      <c r="CO145" s="76">
        <v>-267.45371</v>
      </c>
      <c r="CP145" s="76">
        <v>-2173.8375900000001</v>
      </c>
      <c r="CQ145" s="76">
        <v>-2863.7072600000001</v>
      </c>
      <c r="CR145" s="76">
        <v>-2278.5027</v>
      </c>
      <c r="CS145" s="76">
        <v>-1744.2927299999999</v>
      </c>
      <c r="CT145" s="76">
        <v>-1546.2234699999999</v>
      </c>
      <c r="CU145" s="76">
        <v>-2119.9372699999999</v>
      </c>
      <c r="CV145" s="76">
        <v>-1727.3046300000001</v>
      </c>
      <c r="CW145" s="76">
        <v>-1479.6509699999999</v>
      </c>
      <c r="CX145" s="76">
        <v>-1368.0747699999999</v>
      </c>
      <c r="CY145" s="76">
        <v>-1449.7817700000001</v>
      </c>
      <c r="CZ145" s="98">
        <v>489</v>
      </c>
      <c r="DA145" s="98">
        <v>445</v>
      </c>
      <c r="DB145" s="98">
        <v>406</v>
      </c>
      <c r="DC145" s="98">
        <v>397</v>
      </c>
      <c r="DD145" s="98">
        <v>398</v>
      </c>
      <c r="DE145" s="98">
        <v>403</v>
      </c>
      <c r="DF145" s="98">
        <v>408</v>
      </c>
      <c r="DG145" s="98">
        <v>396</v>
      </c>
      <c r="DH145" s="98">
        <v>388</v>
      </c>
      <c r="DI145" s="98">
        <v>410</v>
      </c>
      <c r="DJ145" s="76">
        <v>689.86967000000004</v>
      </c>
      <c r="DK145" s="76">
        <v>-585.20456000000001</v>
      </c>
      <c r="DL145" s="76">
        <v>-534.20997</v>
      </c>
      <c r="DM145" s="76">
        <v>-198.06926000000001</v>
      </c>
      <c r="DN145" s="76">
        <v>573.71379999999999</v>
      </c>
      <c r="DO145" s="76">
        <v>-392.63263999999998</v>
      </c>
      <c r="DP145" s="76">
        <v>-247.65366</v>
      </c>
      <c r="DQ145" s="76">
        <v>-111.5762</v>
      </c>
      <c r="DR145" s="76">
        <v>81.706999999999994</v>
      </c>
      <c r="DS145" s="76">
        <v>-267.45371</v>
      </c>
      <c r="DT145" s="76">
        <v>13.39076</v>
      </c>
      <c r="DU145" s="76">
        <v>12.49865</v>
      </c>
      <c r="DV145" s="76">
        <v>19.463180000000001</v>
      </c>
      <c r="DW145" s="76">
        <v>20.503520000000002</v>
      </c>
      <c r="DX145" s="76">
        <v>19.993189999999998</v>
      </c>
      <c r="DY145" s="76">
        <v>18.841940000000001</v>
      </c>
      <c r="DZ145" s="76">
        <v>27.89669</v>
      </c>
      <c r="EA145" s="76">
        <v>32.470480000000002</v>
      </c>
      <c r="EB145" s="76">
        <v>40.056939999999997</v>
      </c>
      <c r="EC145" s="76">
        <v>45.039700000000003</v>
      </c>
      <c r="ED145" s="76">
        <v>-304.91771999999997</v>
      </c>
      <c r="EE145" s="76">
        <v>585.20456000000001</v>
      </c>
      <c r="EF145" s="76">
        <v>534.20997</v>
      </c>
      <c r="EG145" s="76">
        <v>198.06926000000001</v>
      </c>
      <c r="EH145" s="76">
        <v>-573.71379999999999</v>
      </c>
      <c r="EI145" s="76">
        <v>392.63263999999998</v>
      </c>
      <c r="EJ145" s="76">
        <v>247.65366</v>
      </c>
      <c r="EK145" s="76">
        <v>111.7762</v>
      </c>
      <c r="EL145" s="76">
        <v>-81.706999999999894</v>
      </c>
      <c r="EM145" s="76">
        <v>267.45371</v>
      </c>
      <c r="EN145" s="98">
        <v>4177.6322499999997</v>
      </c>
      <c r="EO145" s="98">
        <v>4848.6407499999996</v>
      </c>
      <c r="EP145" s="98">
        <v>4243.7713100000001</v>
      </c>
      <c r="EQ145" s="98">
        <v>4016.4465300000002</v>
      </c>
      <c r="ER145" s="98">
        <v>4493.06502</v>
      </c>
      <c r="ES145" s="98">
        <v>4092.6459500000001</v>
      </c>
      <c r="ET145" s="98">
        <v>3907.4078300000001</v>
      </c>
      <c r="EU145" s="98">
        <v>4020.7587199999998</v>
      </c>
      <c r="EV145" s="98">
        <v>3195.7281699999999</v>
      </c>
      <c r="EW145" s="98">
        <v>3427.78242</v>
      </c>
      <c r="EX145" s="98">
        <v>2815221</v>
      </c>
      <c r="EY145" s="98">
        <v>3268495</v>
      </c>
      <c r="EZ145" s="98">
        <v>2847186</v>
      </c>
      <c r="FA145" s="98">
        <v>2910310</v>
      </c>
      <c r="FB145" s="98">
        <v>2730728</v>
      </c>
      <c r="FC145" s="98">
        <v>2647738</v>
      </c>
      <c r="FD145" s="98">
        <v>2462213</v>
      </c>
      <c r="FE145" s="98">
        <v>2503015</v>
      </c>
      <c r="FF145" s="98">
        <v>2532359</v>
      </c>
      <c r="FG145" s="103">
        <v>2825083</v>
      </c>
      <c r="FH145" s="76">
        <v>0</v>
      </c>
      <c r="FI145" s="76">
        <v>0</v>
      </c>
      <c r="FJ145" s="76">
        <v>0</v>
      </c>
      <c r="FK145" s="76">
        <v>0</v>
      </c>
      <c r="FL145" s="76">
        <v>0</v>
      </c>
      <c r="FM145" s="76">
        <v>0</v>
      </c>
      <c r="FN145" s="76">
        <v>0</v>
      </c>
      <c r="FO145" s="76">
        <v>0</v>
      </c>
      <c r="FP145" s="76">
        <v>0</v>
      </c>
      <c r="FQ145" s="77">
        <v>0</v>
      </c>
    </row>
    <row r="146" spans="1:173" x14ac:dyDescent="0.25">
      <c r="A146" s="96" t="s">
        <v>273</v>
      </c>
      <c r="B146" s="96">
        <v>5817</v>
      </c>
      <c r="C146" s="96"/>
      <c r="D146" s="76">
        <v>446.59444000000002</v>
      </c>
      <c r="E146" s="76">
        <v>384.67626000000001</v>
      </c>
      <c r="F146" s="76">
        <v>426.94110000000001</v>
      </c>
      <c r="G146" s="76">
        <v>406.02217999999999</v>
      </c>
      <c r="H146" s="76">
        <v>494.59106000000003</v>
      </c>
      <c r="I146" s="76">
        <v>694.96434999999997</v>
      </c>
      <c r="J146" s="76">
        <v>858.34298999999999</v>
      </c>
      <c r="K146" s="76">
        <v>742.54025000000001</v>
      </c>
      <c r="L146" s="76">
        <v>662.15849000000003</v>
      </c>
      <c r="M146" s="76">
        <v>635.90971000000002</v>
      </c>
      <c r="N146" s="97">
        <v>3010.9535700000001</v>
      </c>
      <c r="O146" s="97">
        <v>2800.2065699999998</v>
      </c>
      <c r="P146" s="97">
        <v>2981.1925900000001</v>
      </c>
      <c r="Q146" s="97">
        <v>3228.0616799999998</v>
      </c>
      <c r="R146" s="97">
        <v>3220.2327300000002</v>
      </c>
      <c r="S146" s="97">
        <v>3100.01548</v>
      </c>
      <c r="T146" s="97">
        <v>3046.6806099999999</v>
      </c>
      <c r="U146" s="97">
        <v>2773.2261600000002</v>
      </c>
      <c r="V146" s="97">
        <v>2805.4546999999998</v>
      </c>
      <c r="W146" s="97">
        <v>2766.0522900000001</v>
      </c>
      <c r="X146" s="98">
        <v>6599.3119999999999</v>
      </c>
      <c r="Y146" s="98">
        <v>5712</v>
      </c>
      <c r="Z146" s="98">
        <v>5917.5</v>
      </c>
      <c r="AA146" s="98">
        <v>6081.4</v>
      </c>
      <c r="AB146" s="98">
        <v>6233.9</v>
      </c>
      <c r="AC146" s="98">
        <v>7143.9435999999996</v>
      </c>
      <c r="AD146" s="98">
        <v>7614.9435999999996</v>
      </c>
      <c r="AE146" s="98">
        <v>7306.7435999999998</v>
      </c>
      <c r="AF146" s="98">
        <v>7534.8436000000002</v>
      </c>
      <c r="AG146" s="98">
        <v>7732.8036000000002</v>
      </c>
      <c r="AH146" s="97">
        <v>2609.8000699999998</v>
      </c>
      <c r="AI146" s="97">
        <v>2448.50657</v>
      </c>
      <c r="AJ146" s="97">
        <v>2599.9236900000001</v>
      </c>
      <c r="AK146" s="97">
        <v>2889.9616799999999</v>
      </c>
      <c r="AL146" s="97">
        <v>2831.3327300000001</v>
      </c>
      <c r="AM146" s="97">
        <v>2493.1416800000002</v>
      </c>
      <c r="AN146" s="97">
        <v>2315.69346</v>
      </c>
      <c r="AO146" s="97">
        <v>2193.75</v>
      </c>
      <c r="AP146" s="97">
        <v>2340.7740899999999</v>
      </c>
      <c r="AQ146" s="97">
        <v>2335.7346400000001</v>
      </c>
      <c r="AR146" s="98">
        <v>676.87924999999996</v>
      </c>
      <c r="AS146" s="98">
        <v>1350.5714499999999</v>
      </c>
      <c r="AT146" s="98">
        <v>172.84825000000001</v>
      </c>
      <c r="AU146" s="98">
        <v>147.67245</v>
      </c>
      <c r="AV146" s="98">
        <v>108.765</v>
      </c>
      <c r="AW146" s="98">
        <v>323.51907</v>
      </c>
      <c r="AX146" s="98">
        <v>1140.3379600000001</v>
      </c>
      <c r="AY146" s="98">
        <v>128.42926</v>
      </c>
      <c r="AZ146" s="98">
        <v>74.293800000000005</v>
      </c>
      <c r="BA146" s="98">
        <v>450.1216</v>
      </c>
      <c r="BB146" s="76">
        <v>389.00054</v>
      </c>
      <c r="BC146" s="76">
        <v>1343.2854500000001</v>
      </c>
      <c r="BD146" s="76">
        <v>172.84825000000001</v>
      </c>
      <c r="BE146" s="76">
        <v>147.67245</v>
      </c>
      <c r="BF146" s="76">
        <v>108.765</v>
      </c>
      <c r="BG146" s="76">
        <v>323.51907</v>
      </c>
      <c r="BH146" s="76">
        <v>1109.93896</v>
      </c>
      <c r="BI146" s="76">
        <v>128.42926</v>
      </c>
      <c r="BJ146" s="76">
        <v>74.293800000000005</v>
      </c>
      <c r="BK146" s="76">
        <v>418.76159999999999</v>
      </c>
      <c r="BL146" s="76">
        <v>3286.6793200000002</v>
      </c>
      <c r="BM146" s="76">
        <v>3799.0780199999999</v>
      </c>
      <c r="BN146" s="76">
        <v>2772.7719400000001</v>
      </c>
      <c r="BO146" s="76">
        <v>3037.6341299999999</v>
      </c>
      <c r="BP146" s="76">
        <v>2940.09773</v>
      </c>
      <c r="BQ146" s="76">
        <v>2816.66075</v>
      </c>
      <c r="BR146" s="76">
        <v>3456.0314199999998</v>
      </c>
      <c r="BS146" s="76">
        <v>2322.1792599999999</v>
      </c>
      <c r="BT146" s="76">
        <v>2415.0678899999998</v>
      </c>
      <c r="BU146" s="76">
        <v>2785.8562400000001</v>
      </c>
      <c r="BV146" s="98">
        <v>6993.8837000000003</v>
      </c>
      <c r="BW146" s="98">
        <v>6471.22577</v>
      </c>
      <c r="BX146" s="98">
        <v>6145.2737100000004</v>
      </c>
      <c r="BY146" s="98">
        <v>6293.5165299999999</v>
      </c>
      <c r="BZ146" s="98">
        <v>6440.6952799999999</v>
      </c>
      <c r="CA146" s="98">
        <v>7519.2379600000004</v>
      </c>
      <c r="CB146" s="98">
        <v>7871.3415999999997</v>
      </c>
      <c r="CC146" s="98">
        <v>7496.2976799999997</v>
      </c>
      <c r="CD146" s="98">
        <v>8131.2712000000001</v>
      </c>
      <c r="CE146" s="98">
        <v>7908.3134</v>
      </c>
      <c r="CF146" s="76">
        <v>-404.90836999999999</v>
      </c>
      <c r="CG146" s="76">
        <v>-678.70037000000002</v>
      </c>
      <c r="CH146" s="76">
        <v>-119.85259000000001</v>
      </c>
      <c r="CI146" s="76">
        <v>-28.4171200000001</v>
      </c>
      <c r="CJ146" s="76">
        <v>-325.92808000000002</v>
      </c>
      <c r="CK146" s="76">
        <v>-122.98385</v>
      </c>
      <c r="CL146" s="76">
        <v>-219.95041000000001</v>
      </c>
      <c r="CM146" s="76">
        <v>-160.23785000000001</v>
      </c>
      <c r="CN146" s="76">
        <v>-102.73309</v>
      </c>
      <c r="CO146" s="76">
        <v>136.19202999999999</v>
      </c>
      <c r="CP146" s="76">
        <v>2787.2513100000001</v>
      </c>
      <c r="CQ146" s="76">
        <v>3204.3126400000001</v>
      </c>
      <c r="CR146" s="76">
        <v>2891.4275600000001</v>
      </c>
      <c r="CS146" s="76">
        <v>3219.7008000000001</v>
      </c>
      <c r="CT146" s="76">
        <v>3438.54547</v>
      </c>
      <c r="CU146" s="76">
        <v>4044.6085499999999</v>
      </c>
      <c r="CV146" s="76">
        <v>4450.9471299999996</v>
      </c>
      <c r="CW146" s="76">
        <v>4291.9457300000004</v>
      </c>
      <c r="CX146" s="76">
        <v>4903.2304800000002</v>
      </c>
      <c r="CY146" s="76">
        <v>5396.3503799999999</v>
      </c>
      <c r="CZ146" s="98">
        <v>1001</v>
      </c>
      <c r="DA146" s="98">
        <v>987</v>
      </c>
      <c r="DB146" s="98">
        <v>967</v>
      </c>
      <c r="DC146" s="98">
        <v>953</v>
      </c>
      <c r="DD146" s="98">
        <v>929</v>
      </c>
      <c r="DE146" s="98">
        <v>890</v>
      </c>
      <c r="DF146" s="98">
        <v>885</v>
      </c>
      <c r="DG146" s="98">
        <v>856</v>
      </c>
      <c r="DH146" s="98">
        <v>863</v>
      </c>
      <c r="DI146" s="98">
        <v>817</v>
      </c>
      <c r="DJ146" s="76">
        <v>-417.06133</v>
      </c>
      <c r="DK146" s="76">
        <v>312.88508000000002</v>
      </c>
      <c r="DL146" s="76">
        <v>-328.27323999999999</v>
      </c>
      <c r="DM146" s="76">
        <v>-218.84467000000001</v>
      </c>
      <c r="DN146" s="76">
        <v>-606.06308000000001</v>
      </c>
      <c r="DO146" s="76">
        <v>-406.33857999999998</v>
      </c>
      <c r="DP146" s="76">
        <v>159.00139999999999</v>
      </c>
      <c r="DQ146" s="76">
        <v>-611.28475000000003</v>
      </c>
      <c r="DR146" s="76">
        <v>-493.11989999999997</v>
      </c>
      <c r="DS146" s="76">
        <v>124.63598</v>
      </c>
      <c r="DT146" s="76">
        <v>45.440440000000002</v>
      </c>
      <c r="DU146" s="76">
        <v>32.976260000000003</v>
      </c>
      <c r="DV146" s="76">
        <v>45.6721</v>
      </c>
      <c r="DW146" s="76">
        <v>67.922179999999997</v>
      </c>
      <c r="DX146" s="76">
        <v>105.69105999999999</v>
      </c>
      <c r="DY146" s="76">
        <v>88.090350000000001</v>
      </c>
      <c r="DZ146" s="76">
        <v>127.35599000000001</v>
      </c>
      <c r="EA146" s="76">
        <v>163.06424999999999</v>
      </c>
      <c r="EB146" s="76">
        <v>197.47748999999999</v>
      </c>
      <c r="EC146" s="76">
        <v>205.59171000000001</v>
      </c>
      <c r="ED146" s="76">
        <v>806.06187</v>
      </c>
      <c r="EE146" s="76">
        <v>1030.4003700000001</v>
      </c>
      <c r="EF146" s="76">
        <v>501.12148999999999</v>
      </c>
      <c r="EG146" s="76">
        <v>366.51711999999998</v>
      </c>
      <c r="EH146" s="76">
        <v>714.82808</v>
      </c>
      <c r="EI146" s="76">
        <v>729.85765000000004</v>
      </c>
      <c r="EJ146" s="76">
        <v>950.93755999999996</v>
      </c>
      <c r="EK146" s="76">
        <v>739.71401000000003</v>
      </c>
      <c r="EL146" s="76">
        <v>567.41369999999995</v>
      </c>
      <c r="EM146" s="76">
        <v>294.12562000000003</v>
      </c>
      <c r="EN146" s="98">
        <v>4206.6323899999998</v>
      </c>
      <c r="EO146" s="98">
        <v>3266.9131299999999</v>
      </c>
      <c r="EP146" s="98">
        <v>3253.8461499999999</v>
      </c>
      <c r="EQ146" s="98">
        <v>3073.8157299999998</v>
      </c>
      <c r="ER146" s="98">
        <v>3002.1498099999999</v>
      </c>
      <c r="ES146" s="98">
        <v>3474.62941</v>
      </c>
      <c r="ET146" s="98">
        <v>3420.3944700000002</v>
      </c>
      <c r="EU146" s="98">
        <v>3204.3519500000002</v>
      </c>
      <c r="EV146" s="98">
        <v>3228.04072</v>
      </c>
      <c r="EW146" s="98">
        <v>2511.9630200000001</v>
      </c>
      <c r="EX146" s="98">
        <v>3415862</v>
      </c>
      <c r="EY146" s="98">
        <v>3478907</v>
      </c>
      <c r="EZ146" s="98">
        <v>3101045</v>
      </c>
      <c r="FA146" s="98">
        <v>3256479</v>
      </c>
      <c r="FB146" s="98">
        <v>3546161</v>
      </c>
      <c r="FC146" s="98">
        <v>3222999</v>
      </c>
      <c r="FD146" s="98">
        <v>3266631</v>
      </c>
      <c r="FE146" s="98">
        <v>2933464</v>
      </c>
      <c r="FF146" s="98">
        <v>2908188</v>
      </c>
      <c r="FG146" s="103">
        <v>2629860</v>
      </c>
      <c r="FH146" s="76">
        <v>287.87871000000001</v>
      </c>
      <c r="FI146" s="76">
        <v>7.2859999999999996</v>
      </c>
      <c r="FJ146" s="76">
        <v>0</v>
      </c>
      <c r="FK146" s="76">
        <v>0</v>
      </c>
      <c r="FL146" s="76">
        <v>0</v>
      </c>
      <c r="FM146" s="76">
        <v>0</v>
      </c>
      <c r="FN146" s="76">
        <v>30.399000000000001</v>
      </c>
      <c r="FO146" s="76">
        <v>0</v>
      </c>
      <c r="FP146" s="76">
        <v>0</v>
      </c>
      <c r="FQ146" s="77">
        <v>31.36</v>
      </c>
    </row>
    <row r="147" spans="1:173" x14ac:dyDescent="0.25">
      <c r="A147" s="96" t="s">
        <v>272</v>
      </c>
      <c r="B147" s="96">
        <v>5560</v>
      </c>
      <c r="C147" s="96"/>
      <c r="D147" s="76">
        <v>57.036320000000003</v>
      </c>
      <c r="E147" s="76">
        <v>69.316749999999999</v>
      </c>
      <c r="F147" s="76">
        <v>48.62809</v>
      </c>
      <c r="G147" s="76">
        <v>50.279769999999999</v>
      </c>
      <c r="H147" s="76">
        <v>52.30021</v>
      </c>
      <c r="I147" s="76">
        <v>48.966810000000002</v>
      </c>
      <c r="J147" s="76">
        <v>35.480829999999997</v>
      </c>
      <c r="K147" s="76">
        <v>31.853539999999999</v>
      </c>
      <c r="L147" s="76">
        <v>39.534399999999998</v>
      </c>
      <c r="M147" s="76">
        <v>51.429049999999997</v>
      </c>
      <c r="N147" s="97">
        <v>936.04441999999995</v>
      </c>
      <c r="O147" s="97">
        <v>844.17367999999999</v>
      </c>
      <c r="P147" s="97">
        <v>795.43647999999996</v>
      </c>
      <c r="Q147" s="97">
        <v>885.37040999999999</v>
      </c>
      <c r="R147" s="97">
        <v>795.91218000000003</v>
      </c>
      <c r="S147" s="97">
        <v>749.92750000000001</v>
      </c>
      <c r="T147" s="97">
        <v>691.45042999999998</v>
      </c>
      <c r="U147" s="97">
        <v>617.00265999999999</v>
      </c>
      <c r="V147" s="97">
        <v>583.67615000000001</v>
      </c>
      <c r="W147" s="97">
        <v>581.57938999999999</v>
      </c>
      <c r="X147" s="98">
        <v>730.9</v>
      </c>
      <c r="Y147" s="98">
        <v>747.9</v>
      </c>
      <c r="Z147" s="98">
        <v>764.9</v>
      </c>
      <c r="AA147" s="98">
        <v>781.9</v>
      </c>
      <c r="AB147" s="98">
        <v>796.8</v>
      </c>
      <c r="AC147" s="98">
        <v>901.3</v>
      </c>
      <c r="AD147" s="98">
        <v>916.8</v>
      </c>
      <c r="AE147" s="98">
        <v>633.79999999999995</v>
      </c>
      <c r="AF147" s="98">
        <v>650.79999999999995</v>
      </c>
      <c r="AG147" s="98">
        <v>667.8</v>
      </c>
      <c r="AH147" s="97">
        <v>874.64441999999997</v>
      </c>
      <c r="AI147" s="97">
        <v>772.31068000000005</v>
      </c>
      <c r="AJ147" s="97">
        <v>744.03647999999998</v>
      </c>
      <c r="AK147" s="97">
        <v>833.25666000000001</v>
      </c>
      <c r="AL147" s="97">
        <v>741.01217999999994</v>
      </c>
      <c r="AM147" s="97">
        <v>699.22749999999996</v>
      </c>
      <c r="AN147" s="97">
        <v>653.95042999999998</v>
      </c>
      <c r="AO147" s="97">
        <v>579.50265999999999</v>
      </c>
      <c r="AP147" s="97">
        <v>546.17615000000001</v>
      </c>
      <c r="AQ147" s="97">
        <v>544.07938999999999</v>
      </c>
      <c r="AR147" s="98">
        <v>0</v>
      </c>
      <c r="AS147" s="98">
        <v>721.32285999999999</v>
      </c>
      <c r="AT147" s="98">
        <v>0</v>
      </c>
      <c r="AU147" s="98">
        <v>0</v>
      </c>
      <c r="AV147" s="98">
        <v>42.514099999999999</v>
      </c>
      <c r="AW147" s="98">
        <v>112.98</v>
      </c>
      <c r="AX147" s="98">
        <v>307.53834999999998</v>
      </c>
      <c r="AY147" s="98">
        <v>0</v>
      </c>
      <c r="AZ147" s="98">
        <v>0</v>
      </c>
      <c r="BA147" s="98">
        <v>0</v>
      </c>
      <c r="BB147" s="76">
        <v>0</v>
      </c>
      <c r="BC147" s="76">
        <v>114.07675</v>
      </c>
      <c r="BD147" s="76">
        <v>0</v>
      </c>
      <c r="BE147" s="76">
        <v>0</v>
      </c>
      <c r="BF147" s="76">
        <v>42.514099999999999</v>
      </c>
      <c r="BG147" s="76">
        <v>112.98</v>
      </c>
      <c r="BH147" s="76">
        <v>307.53834999999998</v>
      </c>
      <c r="BI147" s="76">
        <v>0</v>
      </c>
      <c r="BJ147" s="76">
        <v>0</v>
      </c>
      <c r="BK147" s="76">
        <v>0</v>
      </c>
      <c r="BL147" s="76">
        <v>874.64441999999997</v>
      </c>
      <c r="BM147" s="76">
        <v>1493.63354</v>
      </c>
      <c r="BN147" s="76">
        <v>744.03647999999998</v>
      </c>
      <c r="BO147" s="76">
        <v>833.25666000000001</v>
      </c>
      <c r="BP147" s="76">
        <v>783.52628000000004</v>
      </c>
      <c r="BQ147" s="76">
        <v>812.20749999999998</v>
      </c>
      <c r="BR147" s="76">
        <v>961.48878000000002</v>
      </c>
      <c r="BS147" s="76">
        <v>579.50265999999999</v>
      </c>
      <c r="BT147" s="76">
        <v>546.17615000000001</v>
      </c>
      <c r="BU147" s="76">
        <v>544.07938999999999</v>
      </c>
      <c r="BV147" s="98">
        <v>921.64734999999996</v>
      </c>
      <c r="BW147" s="98">
        <v>812.06444999999997</v>
      </c>
      <c r="BX147" s="98">
        <v>850.37797999999998</v>
      </c>
      <c r="BY147" s="98">
        <v>896.45216000000005</v>
      </c>
      <c r="BZ147" s="98">
        <v>883.85337000000004</v>
      </c>
      <c r="CA147" s="98">
        <v>976.26085999999998</v>
      </c>
      <c r="CB147" s="98">
        <v>1054.71955</v>
      </c>
      <c r="CC147" s="98">
        <v>753.78665000000001</v>
      </c>
      <c r="CD147" s="98">
        <v>761.43435999999997</v>
      </c>
      <c r="CE147" s="98">
        <v>728.06898000000001</v>
      </c>
      <c r="CF147" s="76">
        <v>-26.87621</v>
      </c>
      <c r="CG147" s="76">
        <v>-73.554040000000001</v>
      </c>
      <c r="CH147" s="76">
        <v>57.954859999999897</v>
      </c>
      <c r="CI147" s="76">
        <v>37.482880000000002</v>
      </c>
      <c r="CJ147" s="76">
        <v>-111.39635</v>
      </c>
      <c r="CK147" s="76">
        <v>-57.193689999999897</v>
      </c>
      <c r="CL147" s="76">
        <v>-51.799250000000001</v>
      </c>
      <c r="CM147" s="76">
        <v>-80.218059999999994</v>
      </c>
      <c r="CN147" s="76">
        <v>-111.00776</v>
      </c>
      <c r="CO147" s="76">
        <v>-21.55875</v>
      </c>
      <c r="CP147" s="76">
        <v>-68.448250000000002</v>
      </c>
      <c r="CQ147" s="76">
        <v>19.827960000000001</v>
      </c>
      <c r="CR147" s="76">
        <v>97.968249999999998</v>
      </c>
      <c r="CS147" s="76">
        <v>91.413390000000007</v>
      </c>
      <c r="CT147" s="76">
        <v>106.04425999999999</v>
      </c>
      <c r="CU147" s="76">
        <v>226.46841000000001</v>
      </c>
      <c r="CV147" s="76">
        <v>245.94210000000001</v>
      </c>
      <c r="CW147" s="76">
        <v>27.702999999999999</v>
      </c>
      <c r="CX147" s="76">
        <v>57.741259999999997</v>
      </c>
      <c r="CY147" s="76">
        <v>206.24902</v>
      </c>
      <c r="CZ147" s="98">
        <v>237</v>
      </c>
      <c r="DA147" s="98">
        <v>238</v>
      </c>
      <c r="DB147" s="98">
        <v>226</v>
      </c>
      <c r="DC147" s="98">
        <v>222</v>
      </c>
      <c r="DD147" s="98">
        <v>238</v>
      </c>
      <c r="DE147" s="98">
        <v>229</v>
      </c>
      <c r="DF147" s="98">
        <v>232</v>
      </c>
      <c r="DG147" s="98">
        <v>232</v>
      </c>
      <c r="DH147" s="98">
        <v>226</v>
      </c>
      <c r="DI147" s="98">
        <v>230</v>
      </c>
      <c r="DJ147" s="76">
        <v>-88.276210000000006</v>
      </c>
      <c r="DK147" s="76">
        <v>-31.34029</v>
      </c>
      <c r="DL147" s="76">
        <v>6.5548599999999997</v>
      </c>
      <c r="DM147" s="76">
        <v>-14.63087</v>
      </c>
      <c r="DN147" s="76">
        <v>-123.78225</v>
      </c>
      <c r="DO147" s="76">
        <v>5.0863100000000001</v>
      </c>
      <c r="DP147" s="76">
        <v>218.23910000000001</v>
      </c>
      <c r="DQ147" s="76">
        <v>-117.71805999999999</v>
      </c>
      <c r="DR147" s="76">
        <v>-148.50775999999999</v>
      </c>
      <c r="DS147" s="76">
        <v>-59.058750000000003</v>
      </c>
      <c r="DT147" s="76">
        <v>-4.3636799999999996</v>
      </c>
      <c r="DU147" s="76">
        <v>-2.5462500000000001</v>
      </c>
      <c r="DV147" s="76">
        <v>-2.7719100000000001</v>
      </c>
      <c r="DW147" s="76">
        <v>-1.83423</v>
      </c>
      <c r="DX147" s="76">
        <v>-2.59979</v>
      </c>
      <c r="DY147" s="76">
        <v>-1.73319</v>
      </c>
      <c r="DZ147" s="76">
        <v>-2.0191699999999999</v>
      </c>
      <c r="EA147" s="76">
        <v>-5.6464600000000003</v>
      </c>
      <c r="EB147" s="76">
        <v>2.0344000000000002</v>
      </c>
      <c r="EC147" s="76">
        <v>13.92905</v>
      </c>
      <c r="ED147" s="76">
        <v>88.276210000000006</v>
      </c>
      <c r="EE147" s="76">
        <v>145.41703999999999</v>
      </c>
      <c r="EF147" s="76">
        <v>-6.5548599999999597</v>
      </c>
      <c r="EG147" s="76">
        <v>14.63087</v>
      </c>
      <c r="EH147" s="76">
        <v>166.29634999999999</v>
      </c>
      <c r="EI147" s="76">
        <v>107.89369000000001</v>
      </c>
      <c r="EJ147" s="76">
        <v>89.299250000000001</v>
      </c>
      <c r="EK147" s="76">
        <v>117.71805999999999</v>
      </c>
      <c r="EL147" s="76">
        <v>148.50775999999999</v>
      </c>
      <c r="EM147" s="76">
        <v>59.058750000000003</v>
      </c>
      <c r="EN147" s="98">
        <v>990.09559999999999</v>
      </c>
      <c r="EO147" s="98">
        <v>792.23649</v>
      </c>
      <c r="EP147" s="98">
        <v>752.40972999999997</v>
      </c>
      <c r="EQ147" s="98">
        <v>805.03877</v>
      </c>
      <c r="ER147" s="98">
        <v>777.80911000000003</v>
      </c>
      <c r="ES147" s="98">
        <v>749.79245000000003</v>
      </c>
      <c r="ET147" s="98">
        <v>808.77745000000004</v>
      </c>
      <c r="EU147" s="98">
        <v>726.08365000000003</v>
      </c>
      <c r="EV147" s="98">
        <v>703.69309999999996</v>
      </c>
      <c r="EW147" s="98">
        <v>521.81996000000004</v>
      </c>
      <c r="EX147" s="98">
        <v>962921</v>
      </c>
      <c r="EY147" s="98">
        <v>917728</v>
      </c>
      <c r="EZ147" s="98">
        <v>737482</v>
      </c>
      <c r="FA147" s="98">
        <v>847888</v>
      </c>
      <c r="FB147" s="98">
        <v>907309</v>
      </c>
      <c r="FC147" s="98">
        <v>807121</v>
      </c>
      <c r="FD147" s="98">
        <v>743250</v>
      </c>
      <c r="FE147" s="98">
        <v>697221</v>
      </c>
      <c r="FF147" s="98">
        <v>694684</v>
      </c>
      <c r="FG147" s="103">
        <v>603138</v>
      </c>
      <c r="FH147" s="76">
        <v>0</v>
      </c>
      <c r="FI147" s="76">
        <v>607.24611000000004</v>
      </c>
      <c r="FJ147" s="76">
        <v>0</v>
      </c>
      <c r="FK147" s="76">
        <v>0</v>
      </c>
      <c r="FL147" s="76">
        <v>0</v>
      </c>
      <c r="FM147" s="76">
        <v>0</v>
      </c>
      <c r="FN147" s="76">
        <v>0</v>
      </c>
      <c r="FO147" s="76">
        <v>0</v>
      </c>
      <c r="FP147" s="76">
        <v>0</v>
      </c>
      <c r="FQ147" s="77">
        <v>0</v>
      </c>
    </row>
    <row r="148" spans="1:173" x14ac:dyDescent="0.25">
      <c r="A148" s="96" t="s">
        <v>271</v>
      </c>
      <c r="B148" s="96">
        <v>5561</v>
      </c>
      <c r="C148" s="96"/>
      <c r="D148" s="76">
        <v>1946.6647800000001</v>
      </c>
      <c r="E148" s="76">
        <v>1684.52467</v>
      </c>
      <c r="F148" s="76">
        <v>1508.23676</v>
      </c>
      <c r="G148" s="76">
        <v>1603.7114999999999</v>
      </c>
      <c r="H148" s="76">
        <v>1465.9506899999999</v>
      </c>
      <c r="I148" s="76">
        <v>1420.1564100000001</v>
      </c>
      <c r="J148" s="76">
        <v>1912.42272</v>
      </c>
      <c r="K148" s="76">
        <v>2084.6132699999998</v>
      </c>
      <c r="L148" s="76">
        <v>1523.7508600000001</v>
      </c>
      <c r="M148" s="76">
        <v>1517.2698</v>
      </c>
      <c r="N148" s="97">
        <v>20174.244709999999</v>
      </c>
      <c r="O148" s="97">
        <v>18371.826809999999</v>
      </c>
      <c r="P148" s="97">
        <v>17567.825629999999</v>
      </c>
      <c r="Q148" s="97">
        <v>18843.869149999999</v>
      </c>
      <c r="R148" s="97">
        <v>17072.864989999998</v>
      </c>
      <c r="S148" s="97">
        <v>16770.362819999998</v>
      </c>
      <c r="T148" s="97">
        <v>17599.742249999999</v>
      </c>
      <c r="U148" s="97">
        <v>16236.212170000001</v>
      </c>
      <c r="V148" s="97">
        <v>15373.529479999999</v>
      </c>
      <c r="W148" s="97">
        <v>15219.67001</v>
      </c>
      <c r="X148" s="98">
        <v>28845.068240000001</v>
      </c>
      <c r="Y148" s="98">
        <v>32548.26844</v>
      </c>
      <c r="Z148" s="98">
        <v>32430.767790000002</v>
      </c>
      <c r="AA148" s="98">
        <v>32431.961039999998</v>
      </c>
      <c r="AB148" s="98">
        <v>32329.638490000001</v>
      </c>
      <c r="AC148" s="98">
        <v>27032.100399999999</v>
      </c>
      <c r="AD148" s="98">
        <v>24825.240949999999</v>
      </c>
      <c r="AE148" s="98">
        <v>24101.37355</v>
      </c>
      <c r="AF148" s="98">
        <v>24669.4692</v>
      </c>
      <c r="AG148" s="98">
        <v>25356.119210000001</v>
      </c>
      <c r="AH148" s="97">
        <v>18311.19659</v>
      </c>
      <c r="AI148" s="97">
        <v>16773.857220000002</v>
      </c>
      <c r="AJ148" s="97">
        <v>16187.897129999999</v>
      </c>
      <c r="AK148" s="97">
        <v>17410.90223</v>
      </c>
      <c r="AL148" s="97">
        <v>15786.654990000001</v>
      </c>
      <c r="AM148" s="97">
        <v>15609.462820000001</v>
      </c>
      <c r="AN148" s="97">
        <v>16098.55004</v>
      </c>
      <c r="AO148" s="97">
        <v>14592.198249999999</v>
      </c>
      <c r="AP148" s="97">
        <v>14440.41648</v>
      </c>
      <c r="AQ148" s="97">
        <v>14299.32431</v>
      </c>
      <c r="AR148" s="98">
        <v>1339.0404100000001</v>
      </c>
      <c r="AS148" s="98">
        <v>3460.1775299999999</v>
      </c>
      <c r="AT148" s="98">
        <v>2388.1016300000001</v>
      </c>
      <c r="AU148" s="98">
        <v>7335.7091799999998</v>
      </c>
      <c r="AV148" s="98">
        <v>7510.9460399999998</v>
      </c>
      <c r="AW148" s="98">
        <v>4435.6510799999996</v>
      </c>
      <c r="AX148" s="98">
        <v>3421.8866499999999</v>
      </c>
      <c r="AY148" s="98">
        <v>3152.9141</v>
      </c>
      <c r="AZ148" s="98">
        <v>1417.6599799999999</v>
      </c>
      <c r="BA148" s="98">
        <v>2344.6614100000002</v>
      </c>
      <c r="BB148" s="76">
        <v>1169.5294699999999</v>
      </c>
      <c r="BC148" s="76">
        <v>3028.3064800000002</v>
      </c>
      <c r="BD148" s="76">
        <v>2335.74388</v>
      </c>
      <c r="BE148" s="76">
        <v>1534.1831500000001</v>
      </c>
      <c r="BF148" s="76">
        <v>7315.72984</v>
      </c>
      <c r="BG148" s="76">
        <v>3793.0902799999999</v>
      </c>
      <c r="BH148" s="76">
        <v>2502.1437500000002</v>
      </c>
      <c r="BI148" s="76">
        <v>2679.1231499999999</v>
      </c>
      <c r="BJ148" s="76">
        <v>1354.1599799999999</v>
      </c>
      <c r="BK148" s="76">
        <v>2069.4560499999998</v>
      </c>
      <c r="BL148" s="76">
        <v>19650.237000000001</v>
      </c>
      <c r="BM148" s="76">
        <v>20234.034749999999</v>
      </c>
      <c r="BN148" s="76">
        <v>18575.998759999999</v>
      </c>
      <c r="BO148" s="76">
        <v>24746.611410000001</v>
      </c>
      <c r="BP148" s="76">
        <v>23297.601030000002</v>
      </c>
      <c r="BQ148" s="76">
        <v>20045.1139</v>
      </c>
      <c r="BR148" s="76">
        <v>19520.436689999999</v>
      </c>
      <c r="BS148" s="76">
        <v>17745.112349999999</v>
      </c>
      <c r="BT148" s="76">
        <v>15858.07646</v>
      </c>
      <c r="BU148" s="76">
        <v>16643.985720000001</v>
      </c>
      <c r="BV148" s="98">
        <v>32926.747459999999</v>
      </c>
      <c r="BW148" s="98">
        <v>36365.23734</v>
      </c>
      <c r="BX148" s="98">
        <v>34377.035129999997</v>
      </c>
      <c r="BY148" s="98">
        <v>36089.446819999997</v>
      </c>
      <c r="BZ148" s="98">
        <v>36031.892480000002</v>
      </c>
      <c r="CA148" s="98">
        <v>30109.75331</v>
      </c>
      <c r="CB148" s="98">
        <v>27481.662810000002</v>
      </c>
      <c r="CC148" s="98">
        <v>26337.437809999999</v>
      </c>
      <c r="CD148" s="98">
        <v>25967.157500000001</v>
      </c>
      <c r="CE148" s="98">
        <v>27361.365239999999</v>
      </c>
      <c r="CF148" s="76">
        <v>-307.421480000001</v>
      </c>
      <c r="CG148" s="76">
        <v>-1160.49855</v>
      </c>
      <c r="CH148" s="76">
        <v>-953.44265000000098</v>
      </c>
      <c r="CI148" s="76">
        <v>-891.53574000000299</v>
      </c>
      <c r="CJ148" s="76">
        <v>-1071.1751400000001</v>
      </c>
      <c r="CK148" s="76">
        <v>-170.408710000003</v>
      </c>
      <c r="CL148" s="76">
        <v>332.42456999999899</v>
      </c>
      <c r="CM148" s="76">
        <v>-905.35029999999995</v>
      </c>
      <c r="CN148" s="76">
        <v>112.11560999999899</v>
      </c>
      <c r="CO148" s="76">
        <v>51.7090499999995</v>
      </c>
      <c r="CP148" s="76">
        <v>18341.924200000001</v>
      </c>
      <c r="CQ148" s="76">
        <v>19342.86433</v>
      </c>
      <c r="CR148" s="76">
        <v>19073.025989999998</v>
      </c>
      <c r="CS148" s="76">
        <v>19070.653259999999</v>
      </c>
      <c r="CT148" s="76">
        <v>19860.97277</v>
      </c>
      <c r="CU148" s="76">
        <v>14902.628070000001</v>
      </c>
      <c r="CV148" s="76">
        <v>12436.746499999999</v>
      </c>
      <c r="CW148" s="76">
        <v>11133.37039</v>
      </c>
      <c r="CX148" s="76">
        <v>10309.46076</v>
      </c>
      <c r="CY148" s="76">
        <v>10754.44544</v>
      </c>
      <c r="CZ148" s="98">
        <v>3358</v>
      </c>
      <c r="DA148" s="98">
        <v>3366</v>
      </c>
      <c r="DB148" s="98">
        <v>3356</v>
      </c>
      <c r="DC148" s="98">
        <v>3340</v>
      </c>
      <c r="DD148" s="98">
        <v>3360</v>
      </c>
      <c r="DE148" s="98">
        <v>3284</v>
      </c>
      <c r="DF148" s="98">
        <v>3313</v>
      </c>
      <c r="DG148" s="98">
        <v>3303</v>
      </c>
      <c r="DH148" s="98">
        <v>3244</v>
      </c>
      <c r="DI148" s="98">
        <v>3181</v>
      </c>
      <c r="DJ148" s="76">
        <v>-1000.94013</v>
      </c>
      <c r="DK148" s="76">
        <v>269.83834000000002</v>
      </c>
      <c r="DL148" s="76">
        <v>2.3727299999999998</v>
      </c>
      <c r="DM148" s="76">
        <v>-790.31951000000004</v>
      </c>
      <c r="DN148" s="76">
        <v>4958.3446999999996</v>
      </c>
      <c r="DO148" s="76">
        <v>2461.7815700000001</v>
      </c>
      <c r="DP148" s="76">
        <v>1333.3761099999999</v>
      </c>
      <c r="DQ148" s="76">
        <v>129.75892999999999</v>
      </c>
      <c r="DR148" s="76">
        <v>533.16259000000002</v>
      </c>
      <c r="DS148" s="76">
        <v>1200.8194000000001</v>
      </c>
      <c r="DT148" s="76">
        <v>83.616780000000006</v>
      </c>
      <c r="DU148" s="76">
        <v>86.554670000000002</v>
      </c>
      <c r="DV148" s="76">
        <v>128.30776</v>
      </c>
      <c r="DW148" s="76">
        <v>170.74449999999999</v>
      </c>
      <c r="DX148" s="76">
        <v>179.74069</v>
      </c>
      <c r="DY148" s="76">
        <v>259.25641000000002</v>
      </c>
      <c r="DZ148" s="76">
        <v>411.23072000000002</v>
      </c>
      <c r="EA148" s="76">
        <v>440.59926999999999</v>
      </c>
      <c r="EB148" s="76">
        <v>590.63786000000005</v>
      </c>
      <c r="EC148" s="76">
        <v>596.92380000000003</v>
      </c>
      <c r="ED148" s="76">
        <v>2170.4695999999999</v>
      </c>
      <c r="EE148" s="76">
        <v>2758.4681399999999</v>
      </c>
      <c r="EF148" s="76">
        <v>2333.3711499999999</v>
      </c>
      <c r="EG148" s="76">
        <v>2324.5026600000001</v>
      </c>
      <c r="EH148" s="76">
        <v>2357.3851399999999</v>
      </c>
      <c r="EI148" s="76">
        <v>1331.30871</v>
      </c>
      <c r="EJ148" s="76">
        <v>1168.76764</v>
      </c>
      <c r="EK148" s="76">
        <v>2549.3642199999999</v>
      </c>
      <c r="EL148" s="76">
        <v>820.99739</v>
      </c>
      <c r="EM148" s="76">
        <v>868.63665000000003</v>
      </c>
      <c r="EN148" s="98">
        <v>14584.823259999999</v>
      </c>
      <c r="EO148" s="98">
        <v>17022.373009999999</v>
      </c>
      <c r="EP148" s="98">
        <v>15304.00914</v>
      </c>
      <c r="EQ148" s="98">
        <v>17018.793559999998</v>
      </c>
      <c r="ER148" s="98">
        <v>16170.91971</v>
      </c>
      <c r="ES148" s="98">
        <v>15207.125239999999</v>
      </c>
      <c r="ET148" s="98">
        <v>15044.916310000001</v>
      </c>
      <c r="EU148" s="98">
        <v>15204.067419999999</v>
      </c>
      <c r="EV148" s="98">
        <v>15657.696739999999</v>
      </c>
      <c r="EW148" s="98">
        <v>16606.9198</v>
      </c>
      <c r="EX148" s="98">
        <v>20481666</v>
      </c>
      <c r="EY148" s="98">
        <v>19532325</v>
      </c>
      <c r="EZ148" s="98">
        <v>18521268</v>
      </c>
      <c r="FA148" s="98">
        <v>19735405</v>
      </c>
      <c r="FB148" s="98">
        <v>18144040</v>
      </c>
      <c r="FC148" s="98">
        <v>16940772</v>
      </c>
      <c r="FD148" s="98">
        <v>17267318</v>
      </c>
      <c r="FE148" s="98">
        <v>17141562</v>
      </c>
      <c r="FF148" s="98">
        <v>15261414</v>
      </c>
      <c r="FG148" s="103">
        <v>15167961</v>
      </c>
      <c r="FH148" s="76">
        <v>169.51094000000001</v>
      </c>
      <c r="FI148" s="76">
        <v>431.87105000000003</v>
      </c>
      <c r="FJ148" s="76">
        <v>52.357750000000003</v>
      </c>
      <c r="FK148" s="76">
        <v>5801.52603</v>
      </c>
      <c r="FL148" s="76">
        <v>195.21619999999999</v>
      </c>
      <c r="FM148" s="76">
        <v>642.56079999999997</v>
      </c>
      <c r="FN148" s="76">
        <v>919.74289999999996</v>
      </c>
      <c r="FO148" s="76">
        <v>473.79095000000001</v>
      </c>
      <c r="FP148" s="76">
        <v>63.5</v>
      </c>
      <c r="FQ148" s="77">
        <v>275.20535999999998</v>
      </c>
    </row>
    <row r="149" spans="1:173" x14ac:dyDescent="0.25">
      <c r="A149" s="96" t="s">
        <v>270</v>
      </c>
      <c r="B149" s="96">
        <v>5722</v>
      </c>
      <c r="C149" s="96"/>
      <c r="D149" s="76">
        <v>-1.6672100000000001</v>
      </c>
      <c r="E149" s="76">
        <v>30.148980000000002</v>
      </c>
      <c r="F149" s="76">
        <v>-6.9437100000000003</v>
      </c>
      <c r="G149" s="76">
        <v>-5.2290900000000002</v>
      </c>
      <c r="H149" s="76">
        <v>-13.49047</v>
      </c>
      <c r="I149" s="76">
        <v>-4.1148499999999997</v>
      </c>
      <c r="J149" s="76">
        <v>-8.0379299999999994</v>
      </c>
      <c r="K149" s="76">
        <v>-7.7050999999999998</v>
      </c>
      <c r="L149" s="76">
        <v>-9.7034000000000002</v>
      </c>
      <c r="M149" s="76">
        <v>-10.443110000000001</v>
      </c>
      <c r="N149" s="97">
        <v>1764.20769</v>
      </c>
      <c r="O149" s="97">
        <v>1887.35456</v>
      </c>
      <c r="P149" s="97">
        <v>1917.3715199999999</v>
      </c>
      <c r="Q149" s="97">
        <v>2205.4353599999999</v>
      </c>
      <c r="R149" s="97">
        <v>1690.8630700000001</v>
      </c>
      <c r="S149" s="97">
        <v>2001.45326</v>
      </c>
      <c r="T149" s="97">
        <v>1826.26712</v>
      </c>
      <c r="U149" s="97">
        <v>1699.47396</v>
      </c>
      <c r="V149" s="97">
        <v>1667.8358900000001</v>
      </c>
      <c r="W149" s="97">
        <v>1583.80844</v>
      </c>
      <c r="X149" s="98">
        <v>1500</v>
      </c>
      <c r="Y149" s="98">
        <v>2000</v>
      </c>
      <c r="Z149" s="98">
        <v>2311.9673400000001</v>
      </c>
      <c r="AA149" s="98">
        <v>2000</v>
      </c>
      <c r="AB149" s="98">
        <v>1500</v>
      </c>
      <c r="AC149" s="98">
        <v>1500</v>
      </c>
      <c r="AD149" s="98">
        <v>700</v>
      </c>
      <c r="AE149" s="98">
        <v>700</v>
      </c>
      <c r="AF149" s="98">
        <v>800</v>
      </c>
      <c r="AG149" s="98">
        <v>500</v>
      </c>
      <c r="AH149" s="97">
        <v>1732.14059</v>
      </c>
      <c r="AI149" s="97">
        <v>1717.83311</v>
      </c>
      <c r="AJ149" s="97">
        <v>1887.2235700000001</v>
      </c>
      <c r="AK149" s="97">
        <v>2175.2874099999999</v>
      </c>
      <c r="AL149" s="97">
        <v>1665.95382</v>
      </c>
      <c r="AM149" s="97">
        <v>1976.53206</v>
      </c>
      <c r="AN149" s="97">
        <v>1807.5671199999999</v>
      </c>
      <c r="AO149" s="97">
        <v>1684.77396</v>
      </c>
      <c r="AP149" s="97">
        <v>1653.13589</v>
      </c>
      <c r="AQ149" s="97">
        <v>1569.10844</v>
      </c>
      <c r="AR149" s="98">
        <v>38.02431</v>
      </c>
      <c r="AS149" s="98">
        <v>9.9140099999999993</v>
      </c>
      <c r="AT149" s="98">
        <v>0</v>
      </c>
      <c r="AU149" s="98">
        <v>157.16030000000001</v>
      </c>
      <c r="AV149" s="98">
        <v>7.9611000000000001</v>
      </c>
      <c r="AW149" s="98">
        <v>112.06555</v>
      </c>
      <c r="AX149" s="98">
        <v>96.580849999999998</v>
      </c>
      <c r="AY149" s="98">
        <v>120</v>
      </c>
      <c r="AZ149" s="98">
        <v>0</v>
      </c>
      <c r="BA149" s="98">
        <v>5.0999999999999996</v>
      </c>
      <c r="BB149" s="76">
        <v>38.02431</v>
      </c>
      <c r="BC149" s="76">
        <v>9.9140099999999993</v>
      </c>
      <c r="BD149" s="76">
        <v>0</v>
      </c>
      <c r="BE149" s="76">
        <v>157.16030000000001</v>
      </c>
      <c r="BF149" s="76">
        <v>7.9611000000000001</v>
      </c>
      <c r="BG149" s="76">
        <v>72.760549999999995</v>
      </c>
      <c r="BH149" s="76">
        <v>96.580849999999998</v>
      </c>
      <c r="BI149" s="76">
        <v>120</v>
      </c>
      <c r="BJ149" s="76">
        <v>0</v>
      </c>
      <c r="BK149" s="76">
        <v>5.0999999999999996</v>
      </c>
      <c r="BL149" s="76">
        <v>1770.1649</v>
      </c>
      <c r="BM149" s="76">
        <v>1727.74712</v>
      </c>
      <c r="BN149" s="76">
        <v>1887.2235700000001</v>
      </c>
      <c r="BO149" s="76">
        <v>2332.4477099999999</v>
      </c>
      <c r="BP149" s="76">
        <v>1673.9149199999999</v>
      </c>
      <c r="BQ149" s="76">
        <v>2088.5976099999998</v>
      </c>
      <c r="BR149" s="76">
        <v>1904.14797</v>
      </c>
      <c r="BS149" s="76">
        <v>1804.77396</v>
      </c>
      <c r="BT149" s="76">
        <v>1653.13589</v>
      </c>
      <c r="BU149" s="76">
        <v>1574.2084400000001</v>
      </c>
      <c r="BV149" s="98">
        <v>1642.8685700000001</v>
      </c>
      <c r="BW149" s="98">
        <v>2251.2809400000001</v>
      </c>
      <c r="BX149" s="98">
        <v>2311.9673400000001</v>
      </c>
      <c r="BY149" s="98">
        <v>2107.3967699999998</v>
      </c>
      <c r="BZ149" s="98">
        <v>1604.5074199999999</v>
      </c>
      <c r="CA149" s="98">
        <v>1828.0658900000001</v>
      </c>
      <c r="CB149" s="98">
        <v>977.00788999999997</v>
      </c>
      <c r="CC149" s="98">
        <v>961.36527000000001</v>
      </c>
      <c r="CD149" s="98">
        <v>883.98945000000003</v>
      </c>
      <c r="CE149" s="98">
        <v>575.80929000000003</v>
      </c>
      <c r="CF149" s="76">
        <v>-329.63134000000002</v>
      </c>
      <c r="CG149" s="76">
        <v>75.126459999999994</v>
      </c>
      <c r="CH149" s="76">
        <v>-1284.55819</v>
      </c>
      <c r="CI149" s="76">
        <v>142.11675</v>
      </c>
      <c r="CJ149" s="76">
        <v>-43.596539999999997</v>
      </c>
      <c r="CK149" s="76">
        <v>30.923399999999901</v>
      </c>
      <c r="CL149" s="76">
        <v>-161.46906000000001</v>
      </c>
      <c r="CM149" s="76">
        <v>-93.374419999999901</v>
      </c>
      <c r="CN149" s="76">
        <v>290.40606000000002</v>
      </c>
      <c r="CO149" s="76">
        <v>9.3431299999999702</v>
      </c>
      <c r="CP149" s="76">
        <v>-1916.45209</v>
      </c>
      <c r="CQ149" s="76">
        <v>-1592.7779599999999</v>
      </c>
      <c r="CR149" s="76">
        <v>-1508.2969800000001</v>
      </c>
      <c r="CS149" s="76">
        <v>-193.59083999999999</v>
      </c>
      <c r="CT149" s="76">
        <v>-462.71994000000001</v>
      </c>
      <c r="CU149" s="76">
        <v>-402.17525000000001</v>
      </c>
      <c r="CV149" s="76">
        <v>-480.93799999999999</v>
      </c>
      <c r="CW149" s="76">
        <v>-397.34978999999998</v>
      </c>
      <c r="CX149" s="76">
        <v>-409.27537000000001</v>
      </c>
      <c r="CY149" s="76">
        <v>-684.98143000000005</v>
      </c>
      <c r="CZ149" s="98">
        <v>400</v>
      </c>
      <c r="DA149" s="98">
        <v>401</v>
      </c>
      <c r="DB149" s="98">
        <v>405</v>
      </c>
      <c r="DC149" s="98">
        <v>383</v>
      </c>
      <c r="DD149" s="98">
        <v>391</v>
      </c>
      <c r="DE149" s="98">
        <v>382</v>
      </c>
      <c r="DF149" s="98">
        <v>377</v>
      </c>
      <c r="DG149" s="98">
        <v>380</v>
      </c>
      <c r="DH149" s="98">
        <v>366</v>
      </c>
      <c r="DI149" s="98">
        <v>365</v>
      </c>
      <c r="DJ149" s="76">
        <v>-323.67412999999999</v>
      </c>
      <c r="DK149" s="76">
        <v>-84.480980000000002</v>
      </c>
      <c r="DL149" s="76">
        <v>-1314.70614</v>
      </c>
      <c r="DM149" s="76">
        <v>269.12909999999999</v>
      </c>
      <c r="DN149" s="76">
        <v>-60.544690000000003</v>
      </c>
      <c r="DO149" s="76">
        <v>78.762749999999997</v>
      </c>
      <c r="DP149" s="76">
        <v>-83.588210000000004</v>
      </c>
      <c r="DQ149" s="76">
        <v>11.92558</v>
      </c>
      <c r="DR149" s="76">
        <v>275.70605999999998</v>
      </c>
      <c r="DS149" s="76">
        <v>-0.25686999999999999</v>
      </c>
      <c r="DT149" s="76">
        <v>-33.734209999999997</v>
      </c>
      <c r="DU149" s="76">
        <v>-39.372019999999999</v>
      </c>
      <c r="DV149" s="76">
        <v>-37.091709999999999</v>
      </c>
      <c r="DW149" s="76">
        <v>-35.377090000000003</v>
      </c>
      <c r="DX149" s="76">
        <v>-38.399470000000001</v>
      </c>
      <c r="DY149" s="76">
        <v>-29.03585</v>
      </c>
      <c r="DZ149" s="76">
        <v>-26.737929999999999</v>
      </c>
      <c r="EA149" s="76">
        <v>-22.405100000000001</v>
      </c>
      <c r="EB149" s="76">
        <v>-24.403400000000001</v>
      </c>
      <c r="EC149" s="76">
        <v>-25.14311</v>
      </c>
      <c r="ED149" s="76">
        <v>361.69844000000001</v>
      </c>
      <c r="EE149" s="76">
        <v>94.394990000000007</v>
      </c>
      <c r="EF149" s="76">
        <v>1314.70614</v>
      </c>
      <c r="EG149" s="76">
        <v>-111.9688</v>
      </c>
      <c r="EH149" s="76">
        <v>68.505790000000204</v>
      </c>
      <c r="EI149" s="76">
        <v>-6.0021999999998998</v>
      </c>
      <c r="EJ149" s="76">
        <v>180.16906</v>
      </c>
      <c r="EK149" s="76">
        <v>108.07442</v>
      </c>
      <c r="EL149" s="76">
        <v>-275.70605999999998</v>
      </c>
      <c r="EM149" s="76">
        <v>5.35687000000007</v>
      </c>
      <c r="EN149" s="98">
        <v>3559.3206599999999</v>
      </c>
      <c r="EO149" s="98">
        <v>3844.0589</v>
      </c>
      <c r="EP149" s="98">
        <v>3820.2643200000002</v>
      </c>
      <c r="EQ149" s="98">
        <v>2300.9876100000001</v>
      </c>
      <c r="ER149" s="98">
        <v>2067.2273599999999</v>
      </c>
      <c r="ES149" s="98">
        <v>2230.2411400000001</v>
      </c>
      <c r="ET149" s="98">
        <v>1457.94589</v>
      </c>
      <c r="EU149" s="98">
        <v>1358.71506</v>
      </c>
      <c r="EV149" s="98">
        <v>1293.2648200000001</v>
      </c>
      <c r="EW149" s="98">
        <v>1260.79072</v>
      </c>
      <c r="EX149" s="98">
        <v>2093839</v>
      </c>
      <c r="EY149" s="98">
        <v>1812228</v>
      </c>
      <c r="EZ149" s="98">
        <v>3201930</v>
      </c>
      <c r="FA149" s="98">
        <v>2063319</v>
      </c>
      <c r="FB149" s="98">
        <v>1734460</v>
      </c>
      <c r="FC149" s="98">
        <v>1970530</v>
      </c>
      <c r="FD149" s="98">
        <v>1987736</v>
      </c>
      <c r="FE149" s="98">
        <v>1792848</v>
      </c>
      <c r="FF149" s="98">
        <v>1377430</v>
      </c>
      <c r="FG149" s="103">
        <v>1574465</v>
      </c>
      <c r="FH149" s="76">
        <v>0</v>
      </c>
      <c r="FI149" s="76">
        <v>0</v>
      </c>
      <c r="FJ149" s="76">
        <v>0</v>
      </c>
      <c r="FK149" s="76">
        <v>0</v>
      </c>
      <c r="FL149" s="76">
        <v>0</v>
      </c>
      <c r="FM149" s="76">
        <v>39.305</v>
      </c>
      <c r="FN149" s="76">
        <v>0</v>
      </c>
      <c r="FO149" s="76">
        <v>0</v>
      </c>
      <c r="FP149" s="76">
        <v>0</v>
      </c>
      <c r="FQ149" s="77">
        <v>0</v>
      </c>
    </row>
    <row r="150" spans="1:173" x14ac:dyDescent="0.25">
      <c r="A150" s="96" t="s">
        <v>269</v>
      </c>
      <c r="B150" s="96">
        <v>5405</v>
      </c>
      <c r="C150" s="96"/>
      <c r="D150" s="76">
        <v>394.86164000000002</v>
      </c>
      <c r="E150" s="76">
        <v>293.78251</v>
      </c>
      <c r="F150" s="76">
        <v>411.8535</v>
      </c>
      <c r="G150" s="76">
        <v>422.89146</v>
      </c>
      <c r="H150" s="76">
        <v>375.56626</v>
      </c>
      <c r="I150" s="76">
        <v>380.64641</v>
      </c>
      <c r="J150" s="76">
        <v>346.55916999999999</v>
      </c>
      <c r="K150" s="76">
        <v>322.14622000000003</v>
      </c>
      <c r="L150" s="76">
        <v>547.51176999999996</v>
      </c>
      <c r="M150" s="76">
        <v>369.57708000000002</v>
      </c>
      <c r="N150" s="97">
        <v>12628.18741</v>
      </c>
      <c r="O150" s="97">
        <v>11317.95148</v>
      </c>
      <c r="P150" s="97">
        <v>11428.86579</v>
      </c>
      <c r="Q150" s="97">
        <v>12181.015069999999</v>
      </c>
      <c r="R150" s="97">
        <v>10782.414150000001</v>
      </c>
      <c r="S150" s="97">
        <v>12729.953670000001</v>
      </c>
      <c r="T150" s="97">
        <v>10625.479369999999</v>
      </c>
      <c r="U150" s="97">
        <v>9966.0560700000005</v>
      </c>
      <c r="V150" s="97">
        <v>10077.31856</v>
      </c>
      <c r="W150" s="97">
        <v>10440.21578</v>
      </c>
      <c r="X150" s="98">
        <v>3251.5125699999999</v>
      </c>
      <c r="Y150" s="98">
        <v>3313.66257</v>
      </c>
      <c r="Z150" s="98">
        <v>3377.92047</v>
      </c>
      <c r="AA150" s="98">
        <v>3440.0702700000002</v>
      </c>
      <c r="AB150" s="98">
        <v>3236.6609199999998</v>
      </c>
      <c r="AC150" s="98">
        <v>2769.3707199999999</v>
      </c>
      <c r="AD150" s="98">
        <v>2796.1824700000002</v>
      </c>
      <c r="AE150" s="98">
        <v>2788.2154999999998</v>
      </c>
      <c r="AF150" s="98">
        <v>2551.0165999999999</v>
      </c>
      <c r="AG150" s="98">
        <v>2563.7936500000001</v>
      </c>
      <c r="AH150" s="97">
        <v>12187.179609999999</v>
      </c>
      <c r="AI150" s="97">
        <v>10871.81243</v>
      </c>
      <c r="AJ150" s="97">
        <v>10944.19479</v>
      </c>
      <c r="AK150" s="97">
        <v>11709.342570000001</v>
      </c>
      <c r="AL150" s="97">
        <v>10339.293250000001</v>
      </c>
      <c r="AM150" s="97">
        <v>12304.203670000001</v>
      </c>
      <c r="AN150" s="97">
        <v>10234.229369999999</v>
      </c>
      <c r="AO150" s="97">
        <v>9579.4360699999997</v>
      </c>
      <c r="AP150" s="97">
        <v>9485.7235600000004</v>
      </c>
      <c r="AQ150" s="97">
        <v>10052.92078</v>
      </c>
      <c r="AR150" s="98">
        <v>625.16278999999997</v>
      </c>
      <c r="AS150" s="98">
        <v>1174.1084900000001</v>
      </c>
      <c r="AT150" s="98">
        <v>1209.2526</v>
      </c>
      <c r="AU150" s="98">
        <v>1644.9902999999999</v>
      </c>
      <c r="AV150" s="98">
        <v>2248.5123400000002</v>
      </c>
      <c r="AW150" s="98">
        <v>1245.6129599999999</v>
      </c>
      <c r="AX150" s="98">
        <v>944.46569999999997</v>
      </c>
      <c r="AY150" s="98">
        <v>1169.5110299999999</v>
      </c>
      <c r="AZ150" s="98">
        <v>1784.5619799999999</v>
      </c>
      <c r="BA150" s="98">
        <v>1844.62365</v>
      </c>
      <c r="BB150" s="76">
        <v>346.89143999999999</v>
      </c>
      <c r="BC150" s="76">
        <v>1122.75269</v>
      </c>
      <c r="BD150" s="76">
        <v>993.05050000000006</v>
      </c>
      <c r="BE150" s="76">
        <v>1518.78955</v>
      </c>
      <c r="BF150" s="76">
        <v>1758.36834</v>
      </c>
      <c r="BG150" s="76">
        <v>993.96596</v>
      </c>
      <c r="BH150" s="76">
        <v>897.74270000000001</v>
      </c>
      <c r="BI150" s="76">
        <v>948.16188</v>
      </c>
      <c r="BJ150" s="76">
        <v>1608.27998</v>
      </c>
      <c r="BK150" s="76">
        <v>1818.0923499999999</v>
      </c>
      <c r="BL150" s="76">
        <v>12812.3424</v>
      </c>
      <c r="BM150" s="76">
        <v>12045.92092</v>
      </c>
      <c r="BN150" s="76">
        <v>12153.447389999999</v>
      </c>
      <c r="BO150" s="76">
        <v>13354.33287</v>
      </c>
      <c r="BP150" s="76">
        <v>12587.80559</v>
      </c>
      <c r="BQ150" s="76">
        <v>13549.816629999999</v>
      </c>
      <c r="BR150" s="76">
        <v>11178.69507</v>
      </c>
      <c r="BS150" s="76">
        <v>10748.947099999999</v>
      </c>
      <c r="BT150" s="76">
        <v>11270.285540000001</v>
      </c>
      <c r="BU150" s="76">
        <v>11897.54443</v>
      </c>
      <c r="BV150" s="98">
        <v>4953.5278099999996</v>
      </c>
      <c r="BW150" s="98">
        <v>4864.38886</v>
      </c>
      <c r="BX150" s="98">
        <v>4771.1081599999998</v>
      </c>
      <c r="BY150" s="98">
        <v>5153.7924700000003</v>
      </c>
      <c r="BZ150" s="98">
        <v>4867.2098500000002</v>
      </c>
      <c r="CA150" s="98">
        <v>5220.8892500000002</v>
      </c>
      <c r="CB150" s="98">
        <v>4403.0647499999995</v>
      </c>
      <c r="CC150" s="98">
        <v>4081.6734900000001</v>
      </c>
      <c r="CD150" s="98">
        <v>3840.9534199999998</v>
      </c>
      <c r="CE150" s="98">
        <v>4189.0152099999996</v>
      </c>
      <c r="CF150" s="76">
        <v>-636.55134999999996</v>
      </c>
      <c r="CG150" s="76">
        <v>-2820.7064300000002</v>
      </c>
      <c r="CH150" s="76">
        <v>-540.92412000000002</v>
      </c>
      <c r="CI150" s="76">
        <v>374.43342999999902</v>
      </c>
      <c r="CJ150" s="76">
        <v>-1853.59527</v>
      </c>
      <c r="CK150" s="76">
        <v>430.02368000000001</v>
      </c>
      <c r="CL150" s="76">
        <v>-780.82182000000103</v>
      </c>
      <c r="CM150" s="76">
        <v>-1415.0356099999999</v>
      </c>
      <c r="CN150" s="76">
        <v>-1008.45832</v>
      </c>
      <c r="CO150" s="76">
        <v>-944.68593999999905</v>
      </c>
      <c r="CP150" s="76">
        <v>-4427.8769400000001</v>
      </c>
      <c r="CQ150" s="76">
        <v>-3717.2092299999999</v>
      </c>
      <c r="CR150" s="76">
        <v>-1553.11644</v>
      </c>
      <c r="CS150" s="76">
        <v>-1520.5718199999999</v>
      </c>
      <c r="CT150" s="76">
        <v>-2942.1223</v>
      </c>
      <c r="CU150" s="76">
        <v>-2403.7744699999998</v>
      </c>
      <c r="CV150" s="76">
        <v>-3402.0141100000001</v>
      </c>
      <c r="CW150" s="76">
        <v>-3127.6849900000002</v>
      </c>
      <c r="CX150" s="76">
        <v>-2274.1912600000001</v>
      </c>
      <c r="CY150" s="76">
        <v>-2282.4179199999999</v>
      </c>
      <c r="CZ150" s="98">
        <v>1389</v>
      </c>
      <c r="DA150" s="98">
        <v>1382</v>
      </c>
      <c r="DB150" s="98">
        <v>1378</v>
      </c>
      <c r="DC150" s="98">
        <v>1347</v>
      </c>
      <c r="DD150" s="98">
        <v>1332</v>
      </c>
      <c r="DE150" s="98">
        <v>1364</v>
      </c>
      <c r="DF150" s="98">
        <v>1342</v>
      </c>
      <c r="DG150" s="98">
        <v>1265</v>
      </c>
      <c r="DH150" s="98">
        <v>1248</v>
      </c>
      <c r="DI150" s="98">
        <v>1247</v>
      </c>
      <c r="DJ150" s="76">
        <v>-730.66771000000006</v>
      </c>
      <c r="DK150" s="76">
        <v>-2144.0927900000002</v>
      </c>
      <c r="DL150" s="76">
        <v>-32.544620000000002</v>
      </c>
      <c r="DM150" s="76">
        <v>1421.5504800000001</v>
      </c>
      <c r="DN150" s="76">
        <v>-538.34783000000004</v>
      </c>
      <c r="DO150" s="76">
        <v>998.23964000000001</v>
      </c>
      <c r="DP150" s="76">
        <v>-274.32911999999999</v>
      </c>
      <c r="DQ150" s="76">
        <v>-853.49373000000003</v>
      </c>
      <c r="DR150" s="76">
        <v>8.2266600000000007</v>
      </c>
      <c r="DS150" s="76">
        <v>486.11140999999998</v>
      </c>
      <c r="DT150" s="76">
        <v>-46.146360000000001</v>
      </c>
      <c r="DU150" s="76">
        <v>-152.35649000000001</v>
      </c>
      <c r="DV150" s="76">
        <v>-72.817499999999995</v>
      </c>
      <c r="DW150" s="76">
        <v>-48.78154</v>
      </c>
      <c r="DX150" s="76">
        <v>-67.554739999999995</v>
      </c>
      <c r="DY150" s="76">
        <v>-45.103589999999997</v>
      </c>
      <c r="DZ150" s="76">
        <v>-44.690829999999998</v>
      </c>
      <c r="EA150" s="76">
        <v>-64.473780000000005</v>
      </c>
      <c r="EB150" s="76">
        <v>-44.08323</v>
      </c>
      <c r="EC150" s="76">
        <v>-17.717919999999999</v>
      </c>
      <c r="ED150" s="76">
        <v>1077.55915</v>
      </c>
      <c r="EE150" s="76">
        <v>3266.84548</v>
      </c>
      <c r="EF150" s="76">
        <v>1025.59512</v>
      </c>
      <c r="EG150" s="76">
        <v>97.2390699999996</v>
      </c>
      <c r="EH150" s="76">
        <v>2296.7161700000001</v>
      </c>
      <c r="EI150" s="76">
        <v>-4.2736800000002404</v>
      </c>
      <c r="EJ150" s="76">
        <v>1172.0718199999999</v>
      </c>
      <c r="EK150" s="76">
        <v>1801.65561</v>
      </c>
      <c r="EL150" s="76">
        <v>1600.05332</v>
      </c>
      <c r="EM150" s="76">
        <v>1331.9809399999999</v>
      </c>
      <c r="EN150" s="98">
        <v>9381.4047499999997</v>
      </c>
      <c r="EO150" s="98">
        <v>8581.5980899999995</v>
      </c>
      <c r="EP150" s="98">
        <v>6324.2245999999996</v>
      </c>
      <c r="EQ150" s="98">
        <v>6674.3642900000004</v>
      </c>
      <c r="ER150" s="98">
        <v>7809.3321500000002</v>
      </c>
      <c r="ES150" s="98">
        <v>7624.6637199999996</v>
      </c>
      <c r="ET150" s="98">
        <v>7805.0788599999996</v>
      </c>
      <c r="EU150" s="98">
        <v>7209.3584799999999</v>
      </c>
      <c r="EV150" s="98">
        <v>6115.1446800000003</v>
      </c>
      <c r="EW150" s="98">
        <v>6471.4331300000003</v>
      </c>
      <c r="EX150" s="98">
        <v>13264739</v>
      </c>
      <c r="EY150" s="98">
        <v>14138658</v>
      </c>
      <c r="EZ150" s="98">
        <v>11969790</v>
      </c>
      <c r="FA150" s="98">
        <v>11806582</v>
      </c>
      <c r="FB150" s="98">
        <v>12636009</v>
      </c>
      <c r="FC150" s="98">
        <v>12299930</v>
      </c>
      <c r="FD150" s="98">
        <v>11406301</v>
      </c>
      <c r="FE150" s="98">
        <v>11381092</v>
      </c>
      <c r="FF150" s="98">
        <v>11085777</v>
      </c>
      <c r="FG150" s="103">
        <v>11384902</v>
      </c>
      <c r="FH150" s="76">
        <v>278.27134999999998</v>
      </c>
      <c r="FI150" s="76">
        <v>51.355800000000002</v>
      </c>
      <c r="FJ150" s="76">
        <v>216.2021</v>
      </c>
      <c r="FK150" s="76">
        <v>126.20075</v>
      </c>
      <c r="FL150" s="76">
        <v>490.14400000000001</v>
      </c>
      <c r="FM150" s="76">
        <v>251.64699999999999</v>
      </c>
      <c r="FN150" s="76">
        <v>46.722999999999999</v>
      </c>
      <c r="FO150" s="76">
        <v>221.34915000000001</v>
      </c>
      <c r="FP150" s="76">
        <v>176.28200000000001</v>
      </c>
      <c r="FQ150" s="77">
        <v>26.531300000000002</v>
      </c>
    </row>
    <row r="151" spans="1:173" x14ac:dyDescent="0.25">
      <c r="A151" s="96" t="s">
        <v>419</v>
      </c>
      <c r="B151" s="96">
        <v>5656</v>
      </c>
      <c r="C151" s="96"/>
      <c r="D151" s="76">
        <v>1330.9746600000001</v>
      </c>
      <c r="E151" s="76">
        <v>1002.54567</v>
      </c>
      <c r="F151" s="76">
        <v>1014.75811</v>
      </c>
      <c r="G151" s="76">
        <v>998.19807000000003</v>
      </c>
      <c r="H151" s="76">
        <v>1063.5742</v>
      </c>
      <c r="I151" s="76">
        <v>1159.31484</v>
      </c>
      <c r="J151" s="76">
        <v>1140.53883</v>
      </c>
      <c r="K151" s="76">
        <v>1136.44985</v>
      </c>
      <c r="L151" s="76">
        <v>1143.03033</v>
      </c>
      <c r="M151" s="76">
        <v>1185.6756700000001</v>
      </c>
      <c r="N151" s="97">
        <v>21438.774359999999</v>
      </c>
      <c r="O151" s="97">
        <v>22788.822400000001</v>
      </c>
      <c r="P151" s="97">
        <v>22391.115040000001</v>
      </c>
      <c r="Q151" s="97">
        <v>20231.751520000002</v>
      </c>
      <c r="R151" s="97">
        <v>19212.131600000001</v>
      </c>
      <c r="S151" s="97">
        <v>19661.90653</v>
      </c>
      <c r="T151" s="97">
        <v>17817.553520000001</v>
      </c>
      <c r="U151" s="97">
        <v>18088.704519999999</v>
      </c>
      <c r="V151" s="97">
        <v>16846.319339999998</v>
      </c>
      <c r="W151" s="97">
        <v>16838.921600000001</v>
      </c>
      <c r="X151" s="98">
        <v>25827.287499999999</v>
      </c>
      <c r="Y151" s="98">
        <v>29655.550090000001</v>
      </c>
      <c r="Z151" s="98">
        <v>24942.004250000002</v>
      </c>
      <c r="AA151" s="98">
        <v>20206.84245</v>
      </c>
      <c r="AB151" s="98">
        <v>19280.773000000001</v>
      </c>
      <c r="AC151" s="98">
        <v>19872.551149999999</v>
      </c>
      <c r="AD151" s="98">
        <v>14084.33115</v>
      </c>
      <c r="AE151" s="98">
        <v>15506.309149999999</v>
      </c>
      <c r="AF151" s="98">
        <v>15801.889150000001</v>
      </c>
      <c r="AG151" s="98">
        <v>17454.650099999999</v>
      </c>
      <c r="AH151" s="97">
        <v>20344.942709999999</v>
      </c>
      <c r="AI151" s="97">
        <v>22005.048599999998</v>
      </c>
      <c r="AJ151" s="97">
        <v>21633.743989999999</v>
      </c>
      <c r="AK151" s="97">
        <v>19454.14572</v>
      </c>
      <c r="AL151" s="97">
        <v>18394.954549999999</v>
      </c>
      <c r="AM151" s="97">
        <v>18740.92253</v>
      </c>
      <c r="AN151" s="97">
        <v>16977.719219999999</v>
      </c>
      <c r="AO151" s="97">
        <v>17281.51758</v>
      </c>
      <c r="AP151" s="97">
        <v>16075.885190000001</v>
      </c>
      <c r="AQ151" s="97">
        <v>16071.270699999999</v>
      </c>
      <c r="AR151" s="98">
        <v>2772.0996300000002</v>
      </c>
      <c r="AS151" s="98">
        <v>4969.8803099999996</v>
      </c>
      <c r="AT151" s="98">
        <v>2305.6702700000001</v>
      </c>
      <c r="AU151" s="98">
        <v>3732.0586199999998</v>
      </c>
      <c r="AV151" s="98">
        <v>810.81859999999995</v>
      </c>
      <c r="AW151" s="98">
        <v>632.28241000000003</v>
      </c>
      <c r="AX151" s="98">
        <v>1707.789</v>
      </c>
      <c r="AY151" s="98">
        <v>1725.893</v>
      </c>
      <c r="AZ151" s="98">
        <v>1356.4473700000001</v>
      </c>
      <c r="BA151" s="98">
        <v>2101.4140699999998</v>
      </c>
      <c r="BB151" s="76">
        <v>2764.7446300000001</v>
      </c>
      <c r="BC151" s="76">
        <v>3789.12842</v>
      </c>
      <c r="BD151" s="76">
        <v>1825.9957199999999</v>
      </c>
      <c r="BE151" s="76">
        <v>3406.07357</v>
      </c>
      <c r="BF151" s="76">
        <v>641.69780000000003</v>
      </c>
      <c r="BG151" s="76">
        <v>162.02955</v>
      </c>
      <c r="BH151" s="76">
        <v>1612.7918999999999</v>
      </c>
      <c r="BI151" s="76">
        <v>1700.329</v>
      </c>
      <c r="BJ151" s="76">
        <v>839.85046999999997</v>
      </c>
      <c r="BK151" s="76">
        <v>1700.22227</v>
      </c>
      <c r="BL151" s="76">
        <v>23117.04234</v>
      </c>
      <c r="BM151" s="76">
        <v>26974.928909999999</v>
      </c>
      <c r="BN151" s="76">
        <v>23939.414260000001</v>
      </c>
      <c r="BO151" s="76">
        <v>23186.20434</v>
      </c>
      <c r="BP151" s="76">
        <v>19205.773150000001</v>
      </c>
      <c r="BQ151" s="76">
        <v>19373.20494</v>
      </c>
      <c r="BR151" s="76">
        <v>18685.50822</v>
      </c>
      <c r="BS151" s="76">
        <v>19007.41058</v>
      </c>
      <c r="BT151" s="76">
        <v>17432.332559999999</v>
      </c>
      <c r="BU151" s="76">
        <v>18172.68477</v>
      </c>
      <c r="BV151" s="98">
        <v>28547.750899999999</v>
      </c>
      <c r="BW151" s="98">
        <v>32139.863219999999</v>
      </c>
      <c r="BX151" s="98">
        <v>28640.782029999998</v>
      </c>
      <c r="BY151" s="98">
        <v>23325.745640000001</v>
      </c>
      <c r="BZ151" s="98">
        <v>22727.699329999999</v>
      </c>
      <c r="CA151" s="98">
        <v>22153.446929999998</v>
      </c>
      <c r="CB151" s="98">
        <v>16813.671539999999</v>
      </c>
      <c r="CC151" s="98">
        <v>18922.66172</v>
      </c>
      <c r="CD151" s="98">
        <v>18154.49467</v>
      </c>
      <c r="CE151" s="98">
        <v>19214.321459999999</v>
      </c>
      <c r="CF151" s="76">
        <v>-1829.25596</v>
      </c>
      <c r="CG151" s="76">
        <v>-4400.34548</v>
      </c>
      <c r="CH151" s="76">
        <v>590.93259999999998</v>
      </c>
      <c r="CI151" s="76">
        <v>-2108.5438600000002</v>
      </c>
      <c r="CJ151" s="76">
        <v>-782.89456000000098</v>
      </c>
      <c r="CK151" s="76">
        <v>381.375650000002</v>
      </c>
      <c r="CL151" s="76">
        <v>-1656.29782</v>
      </c>
      <c r="CM151" s="76">
        <v>-838.76336000000094</v>
      </c>
      <c r="CN151" s="76">
        <v>-2263.8014600000001</v>
      </c>
      <c r="CO151" s="76">
        <v>-5791.1586299999999</v>
      </c>
      <c r="CP151" s="76">
        <v>-5006.10653</v>
      </c>
      <c r="CQ151" s="76">
        <v>-4847.7635499999997</v>
      </c>
      <c r="CR151" s="76">
        <v>-3452.7726899999998</v>
      </c>
      <c r="CS151" s="76">
        <v>-5101.2006600000004</v>
      </c>
      <c r="CT151" s="76">
        <v>-5621.7495699999999</v>
      </c>
      <c r="CU151" s="76">
        <v>-4663.3757599999999</v>
      </c>
      <c r="CV151" s="76">
        <v>-4285.7969599999997</v>
      </c>
      <c r="CW151" s="76">
        <v>-3402.4567400000001</v>
      </c>
      <c r="CX151" s="76">
        <v>-3546.8354399999998</v>
      </c>
      <c r="CY151" s="76">
        <v>-1355.5093999999999</v>
      </c>
      <c r="CZ151" s="98">
        <v>4257</v>
      </c>
      <c r="DA151" s="98">
        <v>4173</v>
      </c>
      <c r="DB151" s="98">
        <v>4101</v>
      </c>
      <c r="DC151" s="98">
        <v>4074</v>
      </c>
      <c r="DD151" s="98">
        <v>4068</v>
      </c>
      <c r="DE151" s="98">
        <v>4024</v>
      </c>
      <c r="DF151" s="98">
        <v>3991</v>
      </c>
      <c r="DG151" s="98">
        <v>3928</v>
      </c>
      <c r="DH151" s="98">
        <v>3884</v>
      </c>
      <c r="DI151" s="98">
        <v>3808</v>
      </c>
      <c r="DJ151" s="76">
        <v>-158.34298000000001</v>
      </c>
      <c r="DK151" s="76">
        <v>-1394.9908600000001</v>
      </c>
      <c r="DL151" s="76">
        <v>1659.55727</v>
      </c>
      <c r="DM151" s="76">
        <v>519.92390999999998</v>
      </c>
      <c r="DN151" s="76">
        <v>-958.37381000000005</v>
      </c>
      <c r="DO151" s="76">
        <v>-377.5788</v>
      </c>
      <c r="DP151" s="76">
        <v>-883.34022000000004</v>
      </c>
      <c r="DQ151" s="76">
        <v>54.378700000000002</v>
      </c>
      <c r="DR151" s="76">
        <v>-2194.3851399999999</v>
      </c>
      <c r="DS151" s="76">
        <v>-4858.5872600000002</v>
      </c>
      <c r="DT151" s="76">
        <v>237.14266000000001</v>
      </c>
      <c r="DU151" s="76">
        <v>218.77167</v>
      </c>
      <c r="DV151" s="76">
        <v>257.38711000000001</v>
      </c>
      <c r="DW151" s="76">
        <v>220.59207000000001</v>
      </c>
      <c r="DX151" s="76">
        <v>246.3972</v>
      </c>
      <c r="DY151" s="76">
        <v>238.33083999999999</v>
      </c>
      <c r="DZ151" s="76">
        <v>300.70483000000002</v>
      </c>
      <c r="EA151" s="76">
        <v>329.26285000000001</v>
      </c>
      <c r="EB151" s="76">
        <v>372.59633000000002</v>
      </c>
      <c r="EC151" s="76">
        <v>418.02467000000001</v>
      </c>
      <c r="ED151" s="76">
        <v>2923.08761</v>
      </c>
      <c r="EE151" s="76">
        <v>5184.1192799999999</v>
      </c>
      <c r="EF151" s="76">
        <v>166.43845000000101</v>
      </c>
      <c r="EG151" s="76">
        <v>2886.14966</v>
      </c>
      <c r="EH151" s="76">
        <v>1600.07161</v>
      </c>
      <c r="EI151" s="76">
        <v>539.60834999999895</v>
      </c>
      <c r="EJ151" s="76">
        <v>2496.1321200000002</v>
      </c>
      <c r="EK151" s="76">
        <v>1645.9503</v>
      </c>
      <c r="EL151" s="76">
        <v>3034.2356100000002</v>
      </c>
      <c r="EM151" s="76">
        <v>6558.8095300000004</v>
      </c>
      <c r="EN151" s="98">
        <v>33553.857429999996</v>
      </c>
      <c r="EO151" s="98">
        <v>36987.626770000003</v>
      </c>
      <c r="EP151" s="98">
        <v>32093.55472</v>
      </c>
      <c r="EQ151" s="98">
        <v>28426.9463</v>
      </c>
      <c r="ER151" s="98">
        <v>28349.448899999999</v>
      </c>
      <c r="ES151" s="98">
        <v>26816.822690000001</v>
      </c>
      <c r="ET151" s="98">
        <v>21099.468499999999</v>
      </c>
      <c r="EU151" s="98">
        <v>22325.118460000002</v>
      </c>
      <c r="EV151" s="98">
        <v>21701.330109999999</v>
      </c>
      <c r="EW151" s="98">
        <v>20569.830859999998</v>
      </c>
      <c r="EX151" s="98">
        <v>23268030</v>
      </c>
      <c r="EY151" s="98">
        <v>27189168</v>
      </c>
      <c r="EZ151" s="98">
        <v>21800182</v>
      </c>
      <c r="FA151" s="98">
        <v>22340295</v>
      </c>
      <c r="FB151" s="98">
        <v>19995026</v>
      </c>
      <c r="FC151" s="98">
        <v>19280531</v>
      </c>
      <c r="FD151" s="98">
        <v>19473851</v>
      </c>
      <c r="FE151" s="98">
        <v>18927468</v>
      </c>
      <c r="FF151" s="98">
        <v>19110121</v>
      </c>
      <c r="FG151" s="103">
        <v>22630080</v>
      </c>
      <c r="FH151" s="76">
        <v>7.3550000000000004</v>
      </c>
      <c r="FI151" s="76">
        <v>1180.75189</v>
      </c>
      <c r="FJ151" s="76">
        <v>479.67455000000001</v>
      </c>
      <c r="FK151" s="76">
        <v>325.98505</v>
      </c>
      <c r="FL151" s="76">
        <v>169.1208</v>
      </c>
      <c r="FM151" s="76">
        <v>470.25286</v>
      </c>
      <c r="FN151" s="76">
        <v>94.997100000000003</v>
      </c>
      <c r="FO151" s="76">
        <v>25.564</v>
      </c>
      <c r="FP151" s="76">
        <v>516.59690000000001</v>
      </c>
      <c r="FQ151" s="77">
        <v>401.1918</v>
      </c>
    </row>
    <row r="152" spans="1:173" x14ac:dyDescent="0.25">
      <c r="A152" s="96" t="s">
        <v>268</v>
      </c>
      <c r="B152" s="96">
        <v>5819</v>
      </c>
      <c r="C152" s="96"/>
      <c r="D152" s="76">
        <v>100.06520999999999</v>
      </c>
      <c r="E152" s="76">
        <v>90.983779999999996</v>
      </c>
      <c r="F152" s="76">
        <v>87.984800000000007</v>
      </c>
      <c r="G152" s="76">
        <v>90.069280000000006</v>
      </c>
      <c r="H152" s="76">
        <v>43.212679999999999</v>
      </c>
      <c r="I152" s="76">
        <v>33.526339999999998</v>
      </c>
      <c r="J152" s="76">
        <v>37.699480000000001</v>
      </c>
      <c r="K152" s="76">
        <v>160.48500999999999</v>
      </c>
      <c r="L152" s="76">
        <v>96.868340000000003</v>
      </c>
      <c r="M152" s="76">
        <v>165.01812000000001</v>
      </c>
      <c r="N152" s="97">
        <v>1848.4771499999999</v>
      </c>
      <c r="O152" s="97">
        <v>1550.6832099999999</v>
      </c>
      <c r="P152" s="97">
        <v>1647.0384799999999</v>
      </c>
      <c r="Q152" s="97">
        <v>1507.63717</v>
      </c>
      <c r="R152" s="97">
        <v>1670.92533</v>
      </c>
      <c r="S152" s="97">
        <v>1578.8337100000001</v>
      </c>
      <c r="T152" s="97">
        <v>1570.08413</v>
      </c>
      <c r="U152" s="97">
        <v>1772.5547200000001</v>
      </c>
      <c r="V152" s="97">
        <v>1232.2387200000001</v>
      </c>
      <c r="W152" s="97">
        <v>1794.97037</v>
      </c>
      <c r="X152" s="98">
        <v>1241.9012499999999</v>
      </c>
      <c r="Y152" s="98">
        <v>965</v>
      </c>
      <c r="Z152" s="98">
        <v>485</v>
      </c>
      <c r="AA152" s="98">
        <v>16.843800000000002</v>
      </c>
      <c r="AB152" s="98">
        <v>6.59</v>
      </c>
      <c r="AC152" s="98">
        <v>0.24485000000000001</v>
      </c>
      <c r="AD152" s="98">
        <v>1.6933499999999999</v>
      </c>
      <c r="AE152" s="98">
        <v>0</v>
      </c>
      <c r="AF152" s="98">
        <v>0</v>
      </c>
      <c r="AG152" s="98">
        <v>0</v>
      </c>
      <c r="AH152" s="97">
        <v>1745.8071500000001</v>
      </c>
      <c r="AI152" s="97">
        <v>1448.0132100000001</v>
      </c>
      <c r="AJ152" s="97">
        <v>1544.3684800000001</v>
      </c>
      <c r="AK152" s="97">
        <v>1404.9671699999999</v>
      </c>
      <c r="AL152" s="97">
        <v>1616.68533</v>
      </c>
      <c r="AM152" s="97">
        <v>1532.0837100000001</v>
      </c>
      <c r="AN152" s="97">
        <v>1525.08413</v>
      </c>
      <c r="AO152" s="97">
        <v>1606.2519199999999</v>
      </c>
      <c r="AP152" s="97">
        <v>1138.4713099999999</v>
      </c>
      <c r="AQ152" s="97">
        <v>1642.0357200000001</v>
      </c>
      <c r="AR152" s="98">
        <v>967.8569</v>
      </c>
      <c r="AS152" s="98">
        <v>784.17425000000003</v>
      </c>
      <c r="AT152" s="98">
        <v>128.4117</v>
      </c>
      <c r="AU152" s="98">
        <v>1031.12336</v>
      </c>
      <c r="AV152" s="98">
        <v>62.008749999999999</v>
      </c>
      <c r="AW152" s="98">
        <v>80.659400000000005</v>
      </c>
      <c r="AX152" s="98">
        <v>32.4</v>
      </c>
      <c r="AY152" s="98">
        <v>44.646000000000001</v>
      </c>
      <c r="AZ152" s="98">
        <v>155.46120999999999</v>
      </c>
      <c r="BA152" s="98">
        <v>47.789349999999999</v>
      </c>
      <c r="BB152" s="76">
        <v>967.8569</v>
      </c>
      <c r="BC152" s="76">
        <v>780.16305</v>
      </c>
      <c r="BD152" s="76">
        <v>128.4117</v>
      </c>
      <c r="BE152" s="76">
        <v>1031.12336</v>
      </c>
      <c r="BF152" s="76">
        <v>62.008749999999999</v>
      </c>
      <c r="BG152" s="76">
        <v>80.659400000000005</v>
      </c>
      <c r="BH152" s="76">
        <v>32.4</v>
      </c>
      <c r="BI152" s="76">
        <v>11.7676</v>
      </c>
      <c r="BJ152" s="76">
        <v>155.46120999999999</v>
      </c>
      <c r="BK152" s="76">
        <v>15.789350000000001</v>
      </c>
      <c r="BL152" s="76">
        <v>2713.6640499999999</v>
      </c>
      <c r="BM152" s="76">
        <v>2232.1874600000001</v>
      </c>
      <c r="BN152" s="76">
        <v>1672.78018</v>
      </c>
      <c r="BO152" s="76">
        <v>2436.0905299999999</v>
      </c>
      <c r="BP152" s="76">
        <v>1678.69408</v>
      </c>
      <c r="BQ152" s="76">
        <v>1612.7431099999999</v>
      </c>
      <c r="BR152" s="76">
        <v>1557.4841300000001</v>
      </c>
      <c r="BS152" s="76">
        <v>1650.8979200000001</v>
      </c>
      <c r="BT152" s="76">
        <v>1293.9325200000001</v>
      </c>
      <c r="BU152" s="76">
        <v>1689.8250700000001</v>
      </c>
      <c r="BV152" s="98">
        <v>1411.1253099999999</v>
      </c>
      <c r="BW152" s="98">
        <v>1114.17012</v>
      </c>
      <c r="BX152" s="98">
        <v>703.38066000000003</v>
      </c>
      <c r="BY152" s="98">
        <v>520.37994000000003</v>
      </c>
      <c r="BZ152" s="98">
        <v>34.880319999999998</v>
      </c>
      <c r="CA152" s="98">
        <v>176.53681</v>
      </c>
      <c r="CB152" s="98">
        <v>290.73077000000001</v>
      </c>
      <c r="CC152" s="98">
        <v>103.11321</v>
      </c>
      <c r="CD152" s="98">
        <v>108.40855999999999</v>
      </c>
      <c r="CE152" s="98">
        <v>86.931659999999994</v>
      </c>
      <c r="CF152" s="76">
        <v>-218.19777999999999</v>
      </c>
      <c r="CG152" s="76">
        <v>-34.3454300000001</v>
      </c>
      <c r="CH152" s="76">
        <v>-26.6485400000001</v>
      </c>
      <c r="CI152" s="76">
        <v>-184.62163000000001</v>
      </c>
      <c r="CJ152" s="76">
        <v>13.37041</v>
      </c>
      <c r="CK152" s="76">
        <v>-227.34401</v>
      </c>
      <c r="CL152" s="76">
        <v>-159.53424000000001</v>
      </c>
      <c r="CM152" s="76">
        <v>192.14268999999999</v>
      </c>
      <c r="CN152" s="76">
        <v>-403.72419000000002</v>
      </c>
      <c r="CO152" s="76">
        <v>-631.64297999999997</v>
      </c>
      <c r="CP152" s="76">
        <v>-510.28818000000001</v>
      </c>
      <c r="CQ152" s="76">
        <v>-1182.9337599999999</v>
      </c>
      <c r="CR152" s="76">
        <v>-1851.99199</v>
      </c>
      <c r="CS152" s="76">
        <v>-1851.0851500000001</v>
      </c>
      <c r="CT152" s="76">
        <v>-2594.9168800000002</v>
      </c>
      <c r="CU152" s="76">
        <v>-2684.4189799999999</v>
      </c>
      <c r="CV152" s="76">
        <v>-2490.9843700000001</v>
      </c>
      <c r="CW152" s="76">
        <v>-2318.85014</v>
      </c>
      <c r="CX152" s="76">
        <v>-2356.4576299999999</v>
      </c>
      <c r="CY152" s="76">
        <v>-2014.70524</v>
      </c>
      <c r="CZ152" s="98">
        <v>414</v>
      </c>
      <c r="DA152" s="98">
        <v>407</v>
      </c>
      <c r="DB152" s="98">
        <v>396</v>
      </c>
      <c r="DC152" s="98">
        <v>376</v>
      </c>
      <c r="DD152" s="98">
        <v>341</v>
      </c>
      <c r="DE152" s="98">
        <v>359</v>
      </c>
      <c r="DF152" s="98">
        <v>338</v>
      </c>
      <c r="DG152" s="98">
        <v>339</v>
      </c>
      <c r="DH152" s="98">
        <v>287</v>
      </c>
      <c r="DI152" s="98">
        <v>266</v>
      </c>
      <c r="DJ152" s="76">
        <v>646.98911999999996</v>
      </c>
      <c r="DK152" s="76">
        <v>643.14761999999996</v>
      </c>
      <c r="DL152" s="76">
        <v>-0.90683999999999998</v>
      </c>
      <c r="DM152" s="76">
        <v>743.83172999999999</v>
      </c>
      <c r="DN152" s="76">
        <v>21.13916</v>
      </c>
      <c r="DO152" s="76">
        <v>-193.43460999999999</v>
      </c>
      <c r="DP152" s="76">
        <v>-172.13424000000001</v>
      </c>
      <c r="DQ152" s="76">
        <v>37.607489999999999</v>
      </c>
      <c r="DR152" s="76">
        <v>-342.03039000000001</v>
      </c>
      <c r="DS152" s="76">
        <v>-768.78827999999999</v>
      </c>
      <c r="DT152" s="76">
        <v>-2.6047899999999999</v>
      </c>
      <c r="DU152" s="76">
        <v>-11.68622</v>
      </c>
      <c r="DV152" s="76">
        <v>-14.6852</v>
      </c>
      <c r="DW152" s="76">
        <v>-12.600720000000001</v>
      </c>
      <c r="DX152" s="76">
        <v>-11.02732</v>
      </c>
      <c r="DY152" s="76">
        <v>-13.223660000000001</v>
      </c>
      <c r="DZ152" s="76">
        <v>-7.3005199999999997</v>
      </c>
      <c r="EA152" s="76">
        <v>-5.81799</v>
      </c>
      <c r="EB152" s="76">
        <v>3.10134</v>
      </c>
      <c r="EC152" s="76">
        <v>12.083119999999999</v>
      </c>
      <c r="ED152" s="76">
        <v>320.86777999999998</v>
      </c>
      <c r="EE152" s="76">
        <v>137.01543000000001</v>
      </c>
      <c r="EF152" s="76">
        <v>129.31854000000001</v>
      </c>
      <c r="EG152" s="76">
        <v>287.29163</v>
      </c>
      <c r="EH152" s="76">
        <v>40.869590000000002</v>
      </c>
      <c r="EI152" s="76">
        <v>274.09401000000003</v>
      </c>
      <c r="EJ152" s="76">
        <v>204.53424000000001</v>
      </c>
      <c r="EK152" s="76">
        <v>-25.83989</v>
      </c>
      <c r="EL152" s="76">
        <v>497.49160000000001</v>
      </c>
      <c r="EM152" s="76">
        <v>784.57763</v>
      </c>
      <c r="EN152" s="98">
        <v>1921.4134899999999</v>
      </c>
      <c r="EO152" s="98">
        <v>2297.1038800000001</v>
      </c>
      <c r="EP152" s="98">
        <v>2555.3726499999998</v>
      </c>
      <c r="EQ152" s="98">
        <v>2371.4650900000001</v>
      </c>
      <c r="ER152" s="98">
        <v>2629.7972</v>
      </c>
      <c r="ES152" s="98">
        <v>2860.95579</v>
      </c>
      <c r="ET152" s="98">
        <v>2781.7151399999998</v>
      </c>
      <c r="EU152" s="98">
        <v>2421.96335</v>
      </c>
      <c r="EV152" s="98">
        <v>2464.8661900000002</v>
      </c>
      <c r="EW152" s="98">
        <v>2101.6369</v>
      </c>
      <c r="EX152" s="98">
        <v>2066675</v>
      </c>
      <c r="EY152" s="98">
        <v>1585029</v>
      </c>
      <c r="EZ152" s="98">
        <v>1673687</v>
      </c>
      <c r="FA152" s="98">
        <v>1692259</v>
      </c>
      <c r="FB152" s="98">
        <v>1657555</v>
      </c>
      <c r="FC152" s="98">
        <v>1806178</v>
      </c>
      <c r="FD152" s="98">
        <v>1729618</v>
      </c>
      <c r="FE152" s="98">
        <v>1580412</v>
      </c>
      <c r="FF152" s="98">
        <v>1635963</v>
      </c>
      <c r="FG152" s="103">
        <v>2426613</v>
      </c>
      <c r="FH152" s="76">
        <v>0</v>
      </c>
      <c r="FI152" s="76">
        <v>4.0111999999999997</v>
      </c>
      <c r="FJ152" s="76">
        <v>0</v>
      </c>
      <c r="FK152" s="76">
        <v>0</v>
      </c>
      <c r="FL152" s="76">
        <v>0</v>
      </c>
      <c r="FM152" s="76">
        <v>0</v>
      </c>
      <c r="FN152" s="76">
        <v>0</v>
      </c>
      <c r="FO152" s="76">
        <v>32.878399999999999</v>
      </c>
      <c r="FP152" s="76">
        <v>0</v>
      </c>
      <c r="FQ152" s="77">
        <v>32</v>
      </c>
    </row>
    <row r="153" spans="1:173" x14ac:dyDescent="0.25">
      <c r="A153" s="96" t="s">
        <v>267</v>
      </c>
      <c r="B153" s="96">
        <v>5673</v>
      </c>
      <c r="C153" s="96"/>
      <c r="D153" s="76">
        <v>70.500320000000002</v>
      </c>
      <c r="E153" s="76">
        <v>67.811909999999997</v>
      </c>
      <c r="F153" s="76">
        <v>79.081019999999995</v>
      </c>
      <c r="G153" s="76">
        <v>89.603480000000005</v>
      </c>
      <c r="H153" s="76">
        <v>101.97992000000001</v>
      </c>
      <c r="I153" s="76">
        <v>107.0003</v>
      </c>
      <c r="J153" s="76">
        <v>101.46661</v>
      </c>
      <c r="K153" s="76">
        <v>116.61463999999999</v>
      </c>
      <c r="L153" s="76">
        <v>101.02670999999999</v>
      </c>
      <c r="M153" s="76">
        <v>105.01387</v>
      </c>
      <c r="N153" s="97">
        <v>1289.6198300000001</v>
      </c>
      <c r="O153" s="97">
        <v>1908.79854</v>
      </c>
      <c r="P153" s="97">
        <v>1282.2358200000001</v>
      </c>
      <c r="Q153" s="97">
        <v>1367.3826300000001</v>
      </c>
      <c r="R153" s="97">
        <v>1432.9436599999999</v>
      </c>
      <c r="S153" s="97">
        <v>1159.7792199999999</v>
      </c>
      <c r="T153" s="97">
        <v>1105.0413699999999</v>
      </c>
      <c r="U153" s="97">
        <v>1149.0986399999999</v>
      </c>
      <c r="V153" s="97">
        <v>1153.77387</v>
      </c>
      <c r="W153" s="97">
        <v>1069.3540700000001</v>
      </c>
      <c r="X153" s="98">
        <v>1625</v>
      </c>
      <c r="Y153" s="98">
        <v>1825</v>
      </c>
      <c r="Z153" s="98">
        <v>1825</v>
      </c>
      <c r="AA153" s="98">
        <v>1825</v>
      </c>
      <c r="AB153" s="98">
        <v>1828.9539</v>
      </c>
      <c r="AC153" s="98">
        <v>1825</v>
      </c>
      <c r="AD153" s="98">
        <v>1830</v>
      </c>
      <c r="AE153" s="98">
        <v>1835</v>
      </c>
      <c r="AF153" s="98">
        <v>2208</v>
      </c>
      <c r="AG153" s="98">
        <v>1899.1107</v>
      </c>
      <c r="AH153" s="97">
        <v>1241.3298299999999</v>
      </c>
      <c r="AI153" s="97">
        <v>1862.1985400000001</v>
      </c>
      <c r="AJ153" s="97">
        <v>1222.66597</v>
      </c>
      <c r="AK153" s="97">
        <v>1295.5126299999999</v>
      </c>
      <c r="AL153" s="97">
        <v>1357.5553600000001</v>
      </c>
      <c r="AM153" s="97">
        <v>1083.38292</v>
      </c>
      <c r="AN153" s="97">
        <v>1032.7713699999999</v>
      </c>
      <c r="AO153" s="97">
        <v>1072.02909</v>
      </c>
      <c r="AP153" s="97">
        <v>1090.1038699999999</v>
      </c>
      <c r="AQ153" s="97">
        <v>1009.43907</v>
      </c>
      <c r="AR153" s="98">
        <v>164.48904999999999</v>
      </c>
      <c r="AS153" s="98">
        <v>109.44374999999999</v>
      </c>
      <c r="AT153" s="98">
        <v>34.105150000000002</v>
      </c>
      <c r="AU153" s="98">
        <v>56.777500000000003</v>
      </c>
      <c r="AV153" s="98">
        <v>149.76519999999999</v>
      </c>
      <c r="AW153" s="98">
        <v>263.02120000000002</v>
      </c>
      <c r="AX153" s="98">
        <v>56.4343</v>
      </c>
      <c r="AY153" s="98">
        <v>448.9665</v>
      </c>
      <c r="AZ153" s="98">
        <v>213.66104999999999</v>
      </c>
      <c r="BA153" s="98">
        <v>323.28440000000001</v>
      </c>
      <c r="BB153" s="76">
        <v>164.48904999999999</v>
      </c>
      <c r="BC153" s="76">
        <v>-89.070599999999999</v>
      </c>
      <c r="BD153" s="76">
        <v>31.3691</v>
      </c>
      <c r="BE153" s="76">
        <v>28.871500000000001</v>
      </c>
      <c r="BF153" s="76">
        <v>79.765199999999993</v>
      </c>
      <c r="BG153" s="76">
        <v>213.02119999999999</v>
      </c>
      <c r="BH153" s="76">
        <v>-11.7417</v>
      </c>
      <c r="BI153" s="76">
        <v>234.57984999999999</v>
      </c>
      <c r="BJ153" s="76">
        <v>77.347049999999996</v>
      </c>
      <c r="BK153" s="76">
        <v>278.08440000000002</v>
      </c>
      <c r="BL153" s="76">
        <v>1405.81888</v>
      </c>
      <c r="BM153" s="76">
        <v>1971.64229</v>
      </c>
      <c r="BN153" s="76">
        <v>1256.7711200000001</v>
      </c>
      <c r="BO153" s="76">
        <v>1352.2901300000001</v>
      </c>
      <c r="BP153" s="76">
        <v>1507.3205599999999</v>
      </c>
      <c r="BQ153" s="76">
        <v>1346.4041199999999</v>
      </c>
      <c r="BR153" s="76">
        <v>1089.2056700000001</v>
      </c>
      <c r="BS153" s="76">
        <v>1520.99559</v>
      </c>
      <c r="BT153" s="76">
        <v>1303.7649200000001</v>
      </c>
      <c r="BU153" s="76">
        <v>1332.7234699999999</v>
      </c>
      <c r="BV153" s="98">
        <v>1880.9817399999999</v>
      </c>
      <c r="BW153" s="98">
        <v>2167.7050599999998</v>
      </c>
      <c r="BX153" s="98">
        <v>2105.6129000000001</v>
      </c>
      <c r="BY153" s="98">
        <v>2025.91218</v>
      </c>
      <c r="BZ153" s="98">
        <v>1916.04249</v>
      </c>
      <c r="CA153" s="98">
        <v>2140.32024</v>
      </c>
      <c r="CB153" s="98">
        <v>1904.32044</v>
      </c>
      <c r="CC153" s="98">
        <v>1915.48975</v>
      </c>
      <c r="CD153" s="98">
        <v>2384.5864499999998</v>
      </c>
      <c r="CE153" s="98">
        <v>2027.11239</v>
      </c>
      <c r="CF153" s="76">
        <v>-98.297849999999897</v>
      </c>
      <c r="CG153" s="76">
        <v>-39.765069999999902</v>
      </c>
      <c r="CH153" s="76">
        <v>-105.05664</v>
      </c>
      <c r="CI153" s="76">
        <v>-3.70429999999988</v>
      </c>
      <c r="CJ153" s="76">
        <v>28.674189999999999</v>
      </c>
      <c r="CK153" s="76">
        <v>-59.479710000000097</v>
      </c>
      <c r="CL153" s="76">
        <v>-70.895300000000105</v>
      </c>
      <c r="CM153" s="76">
        <v>-179.53918999999999</v>
      </c>
      <c r="CN153" s="76">
        <v>-212.3075</v>
      </c>
      <c r="CO153" s="76">
        <v>30.6848500000001</v>
      </c>
      <c r="CP153" s="76">
        <v>819.75770999999997</v>
      </c>
      <c r="CQ153" s="76">
        <v>801.85650999999996</v>
      </c>
      <c r="CR153" s="76">
        <v>977.29218000000003</v>
      </c>
      <c r="CS153" s="76">
        <v>1110.5495699999999</v>
      </c>
      <c r="CT153" s="76">
        <v>1157.2523699999999</v>
      </c>
      <c r="CU153" s="76">
        <v>1124.20128</v>
      </c>
      <c r="CV153" s="76">
        <v>1047.05609</v>
      </c>
      <c r="CW153" s="76">
        <v>1201.96309</v>
      </c>
      <c r="CX153" s="76">
        <v>1223.99198</v>
      </c>
      <c r="CY153" s="76">
        <v>1422.6224299999999</v>
      </c>
      <c r="CZ153" s="98">
        <v>374</v>
      </c>
      <c r="DA153" s="98">
        <v>371</v>
      </c>
      <c r="DB153" s="98">
        <v>384</v>
      </c>
      <c r="DC153" s="98">
        <v>367</v>
      </c>
      <c r="DD153" s="98">
        <v>364</v>
      </c>
      <c r="DE153" s="98">
        <v>379</v>
      </c>
      <c r="DF153" s="98">
        <v>379</v>
      </c>
      <c r="DG153" s="98">
        <v>382</v>
      </c>
      <c r="DH153" s="98">
        <v>376</v>
      </c>
      <c r="DI153" s="98">
        <v>367</v>
      </c>
      <c r="DJ153" s="76">
        <v>17.901199999999999</v>
      </c>
      <c r="DK153" s="76">
        <v>-175.43566999999999</v>
      </c>
      <c r="DL153" s="76">
        <v>-133.25738999999999</v>
      </c>
      <c r="DM153" s="76">
        <v>-46.702800000000003</v>
      </c>
      <c r="DN153" s="76">
        <v>33.051090000000002</v>
      </c>
      <c r="DO153" s="76">
        <v>77.145189999999999</v>
      </c>
      <c r="DP153" s="76">
        <v>-154.90700000000001</v>
      </c>
      <c r="DQ153" s="76">
        <v>-22.028890000000001</v>
      </c>
      <c r="DR153" s="76">
        <v>-198.63045</v>
      </c>
      <c r="DS153" s="76">
        <v>248.85425000000001</v>
      </c>
      <c r="DT153" s="76">
        <v>22.210319999999999</v>
      </c>
      <c r="DU153" s="76">
        <v>21.21191</v>
      </c>
      <c r="DV153" s="76">
        <v>19.511019999999998</v>
      </c>
      <c r="DW153" s="76">
        <v>17.73348</v>
      </c>
      <c r="DX153" s="76">
        <v>26.591919999999998</v>
      </c>
      <c r="DY153" s="76">
        <v>30.604299999999999</v>
      </c>
      <c r="DZ153" s="76">
        <v>29.19661</v>
      </c>
      <c r="EA153" s="76">
        <v>39.544640000000001</v>
      </c>
      <c r="EB153" s="76">
        <v>37.35671</v>
      </c>
      <c r="EC153" s="76">
        <v>45.098869999999998</v>
      </c>
      <c r="ED153" s="76">
        <v>146.58785</v>
      </c>
      <c r="EE153" s="76">
        <v>86.365069999999804</v>
      </c>
      <c r="EF153" s="76">
        <v>164.62648999999999</v>
      </c>
      <c r="EG153" s="76">
        <v>75.574299999999994</v>
      </c>
      <c r="EH153" s="76">
        <v>46.714109999999899</v>
      </c>
      <c r="EI153" s="76">
        <v>135.87601000000001</v>
      </c>
      <c r="EJ153" s="76">
        <v>143.1653</v>
      </c>
      <c r="EK153" s="76">
        <v>256.60874000000001</v>
      </c>
      <c r="EL153" s="76">
        <v>275.97750000000002</v>
      </c>
      <c r="EM153" s="76">
        <v>29.230149999999998</v>
      </c>
      <c r="EN153" s="98">
        <v>1061.2240300000001</v>
      </c>
      <c r="EO153" s="98">
        <v>1365.8485499999999</v>
      </c>
      <c r="EP153" s="98">
        <v>1128.3207199999999</v>
      </c>
      <c r="EQ153" s="98">
        <v>915.36261000000002</v>
      </c>
      <c r="ER153" s="98">
        <v>758.79012</v>
      </c>
      <c r="ES153" s="98">
        <v>1016.11896</v>
      </c>
      <c r="ET153" s="98">
        <v>857.26435000000004</v>
      </c>
      <c r="EU153" s="98">
        <v>713.52665999999999</v>
      </c>
      <c r="EV153" s="98">
        <v>1160.59447</v>
      </c>
      <c r="EW153" s="98">
        <v>604.48996</v>
      </c>
      <c r="EX153" s="98">
        <v>1387918</v>
      </c>
      <c r="EY153" s="98">
        <v>1948564</v>
      </c>
      <c r="EZ153" s="98">
        <v>1387292</v>
      </c>
      <c r="FA153" s="98">
        <v>1371087</v>
      </c>
      <c r="FB153" s="98">
        <v>1404269</v>
      </c>
      <c r="FC153" s="98">
        <v>1219259</v>
      </c>
      <c r="FD153" s="98">
        <v>1175937</v>
      </c>
      <c r="FE153" s="98">
        <v>1328638</v>
      </c>
      <c r="FF153" s="98">
        <v>1366081</v>
      </c>
      <c r="FG153" s="103">
        <v>1038669</v>
      </c>
      <c r="FH153" s="76">
        <v>0</v>
      </c>
      <c r="FI153" s="76">
        <v>198.51435000000001</v>
      </c>
      <c r="FJ153" s="76">
        <v>2.7360500000000001</v>
      </c>
      <c r="FK153" s="76">
        <v>27.905999999999999</v>
      </c>
      <c r="FL153" s="76">
        <v>70</v>
      </c>
      <c r="FM153" s="76">
        <v>50</v>
      </c>
      <c r="FN153" s="76">
        <v>68.176000000000002</v>
      </c>
      <c r="FO153" s="76">
        <v>214.38665</v>
      </c>
      <c r="FP153" s="76">
        <v>136.31399999999999</v>
      </c>
      <c r="FQ153" s="77">
        <v>45.2</v>
      </c>
    </row>
    <row r="154" spans="1:173" x14ac:dyDescent="0.25">
      <c r="A154" s="96" t="s">
        <v>266</v>
      </c>
      <c r="B154" s="96">
        <v>5885</v>
      </c>
      <c r="C154" s="96"/>
      <c r="D154" s="76">
        <v>272.13493999999997</v>
      </c>
      <c r="E154" s="76">
        <v>170.75051999999999</v>
      </c>
      <c r="F154" s="76">
        <v>173.64165</v>
      </c>
      <c r="G154" s="76">
        <v>149.24499</v>
      </c>
      <c r="H154" s="76">
        <v>-19.357060000000001</v>
      </c>
      <c r="I154" s="76">
        <v>149.32111</v>
      </c>
      <c r="J154" s="76">
        <v>163.78790000000001</v>
      </c>
      <c r="K154" s="76">
        <v>-399.20483999999999</v>
      </c>
      <c r="L154" s="76">
        <v>206.25063</v>
      </c>
      <c r="M154" s="76">
        <v>233.98356999999999</v>
      </c>
      <c r="N154" s="97">
        <v>9832.96875</v>
      </c>
      <c r="O154" s="97">
        <v>9570.5153599999994</v>
      </c>
      <c r="P154" s="97">
        <v>8496.69247</v>
      </c>
      <c r="Q154" s="97">
        <v>8194.5536200000006</v>
      </c>
      <c r="R154" s="97">
        <v>8569.0611200000003</v>
      </c>
      <c r="S154" s="97">
        <v>8893.5539700000008</v>
      </c>
      <c r="T154" s="97">
        <v>14235.196120000001</v>
      </c>
      <c r="U154" s="97">
        <v>8385.3471300000001</v>
      </c>
      <c r="V154" s="97">
        <v>7813.7331800000002</v>
      </c>
      <c r="W154" s="97">
        <v>8026.7582199999997</v>
      </c>
      <c r="X154" s="98">
        <v>9180.5971200000004</v>
      </c>
      <c r="Y154" s="98">
        <v>9230.5971200000004</v>
      </c>
      <c r="Z154" s="98">
        <v>9283.4503399999994</v>
      </c>
      <c r="AA154" s="98">
        <v>7833.4503400000003</v>
      </c>
      <c r="AB154" s="98">
        <v>3883.4503399999999</v>
      </c>
      <c r="AC154" s="98">
        <v>1933.4503400000001</v>
      </c>
      <c r="AD154" s="98">
        <v>2983.4503399999999</v>
      </c>
      <c r="AE154" s="98">
        <v>4319.1704499999996</v>
      </c>
      <c r="AF154" s="98">
        <v>3896.1704500000001</v>
      </c>
      <c r="AG154" s="98">
        <v>2071.9585999999999</v>
      </c>
      <c r="AH154" s="97">
        <v>9530.3260599999994</v>
      </c>
      <c r="AI154" s="97">
        <v>9374.2819099999997</v>
      </c>
      <c r="AJ154" s="97">
        <v>8318.0590200000006</v>
      </c>
      <c r="AK154" s="97">
        <v>8016.8296700000001</v>
      </c>
      <c r="AL154" s="97">
        <v>8391.0559699999994</v>
      </c>
      <c r="AM154" s="97">
        <v>8698.0450199999996</v>
      </c>
      <c r="AN154" s="97">
        <v>14059.710069999999</v>
      </c>
      <c r="AO154" s="97">
        <v>7550.1869100000004</v>
      </c>
      <c r="AP154" s="97">
        <v>7537.1461799999997</v>
      </c>
      <c r="AQ154" s="97">
        <v>7811.6330200000002</v>
      </c>
      <c r="AR154" s="98">
        <v>294.04485</v>
      </c>
      <c r="AS154" s="98">
        <v>150.02099999999999</v>
      </c>
      <c r="AT154" s="98">
        <v>182.3835</v>
      </c>
      <c r="AU154" s="98">
        <v>267.85214999999999</v>
      </c>
      <c r="AV154" s="98">
        <v>474.57585</v>
      </c>
      <c r="AW154" s="98">
        <v>236.09545</v>
      </c>
      <c r="AX154" s="98">
        <v>395.32215000000002</v>
      </c>
      <c r="AY154" s="98">
        <v>19.753710000000002</v>
      </c>
      <c r="AZ154" s="98">
        <v>299.58033</v>
      </c>
      <c r="BA154" s="98">
        <v>56.120849999999997</v>
      </c>
      <c r="BB154" s="76">
        <v>282.64485000000002</v>
      </c>
      <c r="BC154" s="76">
        <v>150.02099999999999</v>
      </c>
      <c r="BD154" s="76">
        <v>182.3835</v>
      </c>
      <c r="BE154" s="76">
        <v>267.85214999999999</v>
      </c>
      <c r="BF154" s="76">
        <v>439.77744999999999</v>
      </c>
      <c r="BG154" s="76">
        <v>208.25415000000001</v>
      </c>
      <c r="BH154" s="76">
        <v>395.32215000000002</v>
      </c>
      <c r="BI154" s="76">
        <v>19.753710000000002</v>
      </c>
      <c r="BJ154" s="76">
        <v>299.58033</v>
      </c>
      <c r="BK154" s="76">
        <v>56.120849999999997</v>
      </c>
      <c r="BL154" s="76">
        <v>9824.3709099999996</v>
      </c>
      <c r="BM154" s="76">
        <v>9524.3029100000003</v>
      </c>
      <c r="BN154" s="76">
        <v>8500.4425200000005</v>
      </c>
      <c r="BO154" s="76">
        <v>8284.6818199999998</v>
      </c>
      <c r="BP154" s="76">
        <v>8865.6318200000005</v>
      </c>
      <c r="BQ154" s="76">
        <v>8934.1404700000003</v>
      </c>
      <c r="BR154" s="76">
        <v>14455.032219999999</v>
      </c>
      <c r="BS154" s="76">
        <v>7569.9406200000003</v>
      </c>
      <c r="BT154" s="76">
        <v>7836.7265100000004</v>
      </c>
      <c r="BU154" s="76">
        <v>7867.7538699999996</v>
      </c>
      <c r="BV154" s="98">
        <v>10793.790230000001</v>
      </c>
      <c r="BW154" s="98">
        <v>10806.308870000001</v>
      </c>
      <c r="BX154" s="98">
        <v>10325.398230000001</v>
      </c>
      <c r="BY154" s="98">
        <v>8759.6069599999992</v>
      </c>
      <c r="BZ154" s="98">
        <v>5651.2586000000001</v>
      </c>
      <c r="CA154" s="98">
        <v>3544.0956500000002</v>
      </c>
      <c r="CB154" s="98">
        <v>7002.6764899999998</v>
      </c>
      <c r="CC154" s="98">
        <v>4978.7131900000004</v>
      </c>
      <c r="CD154" s="98">
        <v>4618.7937400000001</v>
      </c>
      <c r="CE154" s="98">
        <v>3037.1304300000002</v>
      </c>
      <c r="CF154" s="76">
        <v>-409.247579999999</v>
      </c>
      <c r="CG154" s="76">
        <v>-868.15904999999998</v>
      </c>
      <c r="CH154" s="76">
        <v>-209.98338999999899</v>
      </c>
      <c r="CI154" s="76">
        <v>33.975280000000602</v>
      </c>
      <c r="CJ154" s="76">
        <v>-630.23495000000003</v>
      </c>
      <c r="CK154" s="76">
        <v>-618.449919999999</v>
      </c>
      <c r="CL154" s="76">
        <v>6244.63483</v>
      </c>
      <c r="CM154" s="76">
        <v>-8091.3463099999999</v>
      </c>
      <c r="CN154" s="76">
        <v>440.01821000000001</v>
      </c>
      <c r="CO154" s="76">
        <v>818.69842000000006</v>
      </c>
      <c r="CP154" s="76">
        <v>-4581.31675</v>
      </c>
      <c r="CQ154" s="76">
        <v>-4152.0713299999998</v>
      </c>
      <c r="CR154" s="76">
        <v>-3234.8466100000001</v>
      </c>
      <c r="CS154" s="76">
        <v>-3028.6132699999998</v>
      </c>
      <c r="CT154" s="76">
        <v>-3152.71675</v>
      </c>
      <c r="CU154" s="76">
        <v>-2784.2541000000001</v>
      </c>
      <c r="CV154" s="76">
        <v>-2178.5493799999999</v>
      </c>
      <c r="CW154" s="76">
        <v>-8643.3001999999997</v>
      </c>
      <c r="CX154" s="76">
        <v>263.45262000000002</v>
      </c>
      <c r="CY154" s="76">
        <v>-188.55007000000001</v>
      </c>
      <c r="CZ154" s="98">
        <v>1842</v>
      </c>
      <c r="DA154" s="98">
        <v>1805</v>
      </c>
      <c r="DB154" s="98">
        <v>1670</v>
      </c>
      <c r="DC154" s="98">
        <v>1544</v>
      </c>
      <c r="DD154" s="98">
        <v>1536</v>
      </c>
      <c r="DE154" s="98">
        <v>1549</v>
      </c>
      <c r="DF154" s="98">
        <v>1488</v>
      </c>
      <c r="DG154" s="98">
        <v>1493</v>
      </c>
      <c r="DH154" s="98">
        <v>1475</v>
      </c>
      <c r="DI154" s="98">
        <v>1452</v>
      </c>
      <c r="DJ154" s="76">
        <v>-429.24542000000002</v>
      </c>
      <c r="DK154" s="76">
        <v>-914.37149999999997</v>
      </c>
      <c r="DL154" s="76">
        <v>-206.23334</v>
      </c>
      <c r="DM154" s="76">
        <v>124.10348</v>
      </c>
      <c r="DN154" s="76">
        <v>-368.46265</v>
      </c>
      <c r="DO154" s="76">
        <v>-605.70471999999995</v>
      </c>
      <c r="DP154" s="76">
        <v>6464.4709300000004</v>
      </c>
      <c r="DQ154" s="76">
        <v>-8906.7528199999997</v>
      </c>
      <c r="DR154" s="76">
        <v>463.01154000000002</v>
      </c>
      <c r="DS154" s="76">
        <v>659.69407000000001</v>
      </c>
      <c r="DT154" s="76">
        <v>-30.50806</v>
      </c>
      <c r="DU154" s="76">
        <v>-25.482479999999999</v>
      </c>
      <c r="DV154" s="76">
        <v>-4.9913499999999997</v>
      </c>
      <c r="DW154" s="76">
        <v>-28.479009999999999</v>
      </c>
      <c r="DX154" s="76">
        <v>-197.36206000000001</v>
      </c>
      <c r="DY154" s="76">
        <v>-46.187890000000003</v>
      </c>
      <c r="DZ154" s="76">
        <v>-11.6981</v>
      </c>
      <c r="EA154" s="76">
        <v>-586.37084000000004</v>
      </c>
      <c r="EB154" s="76">
        <v>11.250629999999999</v>
      </c>
      <c r="EC154" s="76">
        <v>18.85857</v>
      </c>
      <c r="ED154" s="76">
        <v>711.89026999999999</v>
      </c>
      <c r="EE154" s="76">
        <v>1064.3924999999999</v>
      </c>
      <c r="EF154" s="76">
        <v>388.616839999999</v>
      </c>
      <c r="EG154" s="76">
        <v>143.74867</v>
      </c>
      <c r="EH154" s="76">
        <v>808.24010000000101</v>
      </c>
      <c r="EI154" s="76">
        <v>813.95887000000005</v>
      </c>
      <c r="EJ154" s="76">
        <v>-6069.1487800000004</v>
      </c>
      <c r="EK154" s="76">
        <v>8926.5065300000006</v>
      </c>
      <c r="EL154" s="76">
        <v>-163.43120999999999</v>
      </c>
      <c r="EM154" s="76">
        <v>-603.57321999999999</v>
      </c>
      <c r="EN154" s="98">
        <v>15375.10698</v>
      </c>
      <c r="EO154" s="98">
        <v>14958.3802</v>
      </c>
      <c r="EP154" s="98">
        <v>13560.244839999999</v>
      </c>
      <c r="EQ154" s="98">
        <v>11788.220230000001</v>
      </c>
      <c r="ER154" s="98">
        <v>8803.9753500000006</v>
      </c>
      <c r="ES154" s="98">
        <v>6328.3497500000003</v>
      </c>
      <c r="ET154" s="98">
        <v>9181.2258700000002</v>
      </c>
      <c r="EU154" s="98">
        <v>13622.01339</v>
      </c>
      <c r="EV154" s="98">
        <v>4355.34112</v>
      </c>
      <c r="EW154" s="98">
        <v>3225.6804999999999</v>
      </c>
      <c r="EX154" s="98">
        <v>10242216</v>
      </c>
      <c r="EY154" s="98">
        <v>10438674</v>
      </c>
      <c r="EZ154" s="98">
        <v>8706676</v>
      </c>
      <c r="FA154" s="98">
        <v>8160578</v>
      </c>
      <c r="FB154" s="98">
        <v>9199296</v>
      </c>
      <c r="FC154" s="98">
        <v>9512004</v>
      </c>
      <c r="FD154" s="98">
        <v>7990561</v>
      </c>
      <c r="FE154" s="98">
        <v>16476693</v>
      </c>
      <c r="FF154" s="98">
        <v>7373715</v>
      </c>
      <c r="FG154" s="103">
        <v>7208060</v>
      </c>
      <c r="FH154" s="76">
        <v>11.4</v>
      </c>
      <c r="FI154" s="76">
        <v>0</v>
      </c>
      <c r="FJ154" s="76">
        <v>0</v>
      </c>
      <c r="FK154" s="76">
        <v>0</v>
      </c>
      <c r="FL154" s="76">
        <v>34.798400000000001</v>
      </c>
      <c r="FM154" s="76">
        <v>27.8413</v>
      </c>
      <c r="FN154" s="76">
        <v>0</v>
      </c>
      <c r="FO154" s="76">
        <v>0</v>
      </c>
      <c r="FP154" s="76">
        <v>0</v>
      </c>
      <c r="FQ154" s="77">
        <v>0</v>
      </c>
    </row>
    <row r="155" spans="1:173" x14ac:dyDescent="0.25">
      <c r="A155" s="96" t="s">
        <v>265</v>
      </c>
      <c r="B155" s="96">
        <v>5804</v>
      </c>
      <c r="C155" s="96"/>
      <c r="D155" s="76">
        <v>224.95943</v>
      </c>
      <c r="E155" s="76">
        <v>474.51747</v>
      </c>
      <c r="F155" s="76">
        <v>632.93187</v>
      </c>
      <c r="G155" s="76">
        <v>177.36739</v>
      </c>
      <c r="H155" s="76">
        <v>197.57621</v>
      </c>
      <c r="I155" s="76">
        <v>299.14422999999999</v>
      </c>
      <c r="J155" s="76">
        <v>375.62988999999999</v>
      </c>
      <c r="K155" s="76">
        <v>664.02656999999999</v>
      </c>
      <c r="L155" s="76">
        <v>997.06632999999999</v>
      </c>
      <c r="M155" s="76">
        <v>586.76211999999998</v>
      </c>
      <c r="N155" s="97">
        <v>7186.7648600000002</v>
      </c>
      <c r="O155" s="97">
        <v>7156.0560100000002</v>
      </c>
      <c r="P155" s="97">
        <v>7851.7418799999996</v>
      </c>
      <c r="Q155" s="97">
        <v>8245.0266200000005</v>
      </c>
      <c r="R155" s="97">
        <v>6759.3823000000002</v>
      </c>
      <c r="S155" s="97">
        <v>7000.8249500000002</v>
      </c>
      <c r="T155" s="97">
        <v>7359.5221499999998</v>
      </c>
      <c r="U155" s="97">
        <v>6696.1637600000004</v>
      </c>
      <c r="V155" s="97">
        <v>6767.45604</v>
      </c>
      <c r="W155" s="97">
        <v>6852.1002799999997</v>
      </c>
      <c r="X155" s="98">
        <v>8415.4735799999999</v>
      </c>
      <c r="Y155" s="98">
        <v>8958.2458600000009</v>
      </c>
      <c r="Z155" s="98">
        <v>9203.6107200000006</v>
      </c>
      <c r="AA155" s="98">
        <v>9331.2153699999999</v>
      </c>
      <c r="AB155" s="98">
        <v>5647.5336500000003</v>
      </c>
      <c r="AC155" s="98">
        <v>5852.5387700000001</v>
      </c>
      <c r="AD155" s="98">
        <v>5911.6745000000001</v>
      </c>
      <c r="AE155" s="98">
        <v>6009.3182999999999</v>
      </c>
      <c r="AF155" s="98">
        <v>6331.5516500000003</v>
      </c>
      <c r="AG155" s="98">
        <v>6488.2849999999999</v>
      </c>
      <c r="AH155" s="97">
        <v>6956.1287599999996</v>
      </c>
      <c r="AI155" s="97">
        <v>6651.0331500000002</v>
      </c>
      <c r="AJ155" s="97">
        <v>7224.4946300000001</v>
      </c>
      <c r="AK155" s="97">
        <v>8045.8462200000004</v>
      </c>
      <c r="AL155" s="97">
        <v>6558.3823000000002</v>
      </c>
      <c r="AM155" s="97">
        <v>6674.1441500000001</v>
      </c>
      <c r="AN155" s="97">
        <v>7003.4360999999999</v>
      </c>
      <c r="AO155" s="97">
        <v>6061.60736</v>
      </c>
      <c r="AP155" s="97">
        <v>5790.9733900000001</v>
      </c>
      <c r="AQ155" s="97">
        <v>6302.8234199999997</v>
      </c>
      <c r="AR155" s="98">
        <v>5.4603999999999999</v>
      </c>
      <c r="AS155" s="98">
        <v>1324.12231</v>
      </c>
      <c r="AT155" s="98">
        <v>1663.9867200000001</v>
      </c>
      <c r="AU155" s="98">
        <v>1355.8855000000001</v>
      </c>
      <c r="AV155" s="98">
        <v>332.19024999999999</v>
      </c>
      <c r="AW155" s="98">
        <v>215.38314</v>
      </c>
      <c r="AX155" s="98">
        <v>191.1763</v>
      </c>
      <c r="AY155" s="98">
        <v>162.4853</v>
      </c>
      <c r="AZ155" s="98">
        <v>895.77919999999995</v>
      </c>
      <c r="BA155" s="98">
        <v>664.37085999999999</v>
      </c>
      <c r="BB155" s="76">
        <v>-0.83960000000000001</v>
      </c>
      <c r="BC155" s="76">
        <v>1149.5832600000001</v>
      </c>
      <c r="BD155" s="76">
        <v>741.30497000000003</v>
      </c>
      <c r="BE155" s="76">
        <v>1305.3924999999999</v>
      </c>
      <c r="BF155" s="76">
        <v>332.19024999999999</v>
      </c>
      <c r="BG155" s="76">
        <v>186.88314</v>
      </c>
      <c r="BH155" s="76">
        <v>181.1763</v>
      </c>
      <c r="BI155" s="76">
        <v>80.203299999999999</v>
      </c>
      <c r="BJ155" s="76">
        <v>826.9692</v>
      </c>
      <c r="BK155" s="76">
        <v>588.64786000000004</v>
      </c>
      <c r="BL155" s="76">
        <v>6961.5891600000004</v>
      </c>
      <c r="BM155" s="76">
        <v>7975.1554599999999</v>
      </c>
      <c r="BN155" s="76">
        <v>8888.48135</v>
      </c>
      <c r="BO155" s="76">
        <v>9401.7317199999998</v>
      </c>
      <c r="BP155" s="76">
        <v>6890.5725499999999</v>
      </c>
      <c r="BQ155" s="76">
        <v>6889.52729</v>
      </c>
      <c r="BR155" s="76">
        <v>7194.6124</v>
      </c>
      <c r="BS155" s="76">
        <v>6224.0926600000003</v>
      </c>
      <c r="BT155" s="76">
        <v>6686.7525900000001</v>
      </c>
      <c r="BU155" s="76">
        <v>6967.1942799999997</v>
      </c>
      <c r="BV155" s="98">
        <v>9084.3985200000006</v>
      </c>
      <c r="BW155" s="98">
        <v>10090.18132</v>
      </c>
      <c r="BX155" s="98">
        <v>9861.4953000000005</v>
      </c>
      <c r="BY155" s="98">
        <v>9930.8775499999992</v>
      </c>
      <c r="BZ155" s="98">
        <v>6669.9450999999999</v>
      </c>
      <c r="CA155" s="98">
        <v>6544.8882599999997</v>
      </c>
      <c r="CB155" s="98">
        <v>6557.6380300000001</v>
      </c>
      <c r="CC155" s="98">
        <v>6482.1297699999996</v>
      </c>
      <c r="CD155" s="98">
        <v>7090.19517</v>
      </c>
      <c r="CE155" s="98">
        <v>7112.8748599999999</v>
      </c>
      <c r="CF155" s="76">
        <v>-337.86599999999999</v>
      </c>
      <c r="CG155" s="76">
        <v>-29.6708899999994</v>
      </c>
      <c r="CH155" s="76">
        <v>-65.951600000000298</v>
      </c>
      <c r="CI155" s="76">
        <v>76.530690000000504</v>
      </c>
      <c r="CJ155" s="76">
        <v>-120.381069999999</v>
      </c>
      <c r="CK155" s="76">
        <v>-15.274859999999499</v>
      </c>
      <c r="CL155" s="76">
        <v>-9.8246900000003698</v>
      </c>
      <c r="CM155" s="76">
        <v>256.74417</v>
      </c>
      <c r="CN155" s="76">
        <v>191.86523</v>
      </c>
      <c r="CO155" s="76">
        <v>-729.19684000000098</v>
      </c>
      <c r="CP155" s="76">
        <v>32.588839999999998</v>
      </c>
      <c r="CQ155" s="76">
        <v>601.93053999999995</v>
      </c>
      <c r="CR155" s="76">
        <v>-12.958970000000001</v>
      </c>
      <c r="CS155" s="76">
        <v>-61.065089999999998</v>
      </c>
      <c r="CT155" s="76">
        <v>-1243.8078800000001</v>
      </c>
      <c r="CU155" s="76">
        <v>-1254.61706</v>
      </c>
      <c r="CV155" s="76">
        <v>-1099.5445400000001</v>
      </c>
      <c r="CW155" s="76">
        <v>-914.81010000000003</v>
      </c>
      <c r="CX155" s="76">
        <v>-617.20117000000005</v>
      </c>
      <c r="CY155" s="76">
        <v>-659.55295000000001</v>
      </c>
      <c r="CZ155" s="98">
        <v>1565</v>
      </c>
      <c r="DA155" s="98">
        <v>1603</v>
      </c>
      <c r="DB155" s="98">
        <v>1602</v>
      </c>
      <c r="DC155" s="98">
        <v>1591</v>
      </c>
      <c r="DD155" s="98">
        <v>1586</v>
      </c>
      <c r="DE155" s="98">
        <v>1532</v>
      </c>
      <c r="DF155" s="98">
        <v>1545</v>
      </c>
      <c r="DG155" s="98">
        <v>1518</v>
      </c>
      <c r="DH155" s="98">
        <v>1469</v>
      </c>
      <c r="DI155" s="98">
        <v>1413</v>
      </c>
      <c r="DJ155" s="76">
        <v>-569.34169999999995</v>
      </c>
      <c r="DK155" s="76">
        <v>614.88950999999997</v>
      </c>
      <c r="DL155" s="76">
        <v>48.106119999999997</v>
      </c>
      <c r="DM155" s="76">
        <v>1182.74279</v>
      </c>
      <c r="DN155" s="76">
        <v>10.80918</v>
      </c>
      <c r="DO155" s="76">
        <v>-155.07252</v>
      </c>
      <c r="DP155" s="76">
        <v>-184.73444000000001</v>
      </c>
      <c r="DQ155" s="76">
        <v>-297.60892999999999</v>
      </c>
      <c r="DR155" s="76">
        <v>42.351779999999998</v>
      </c>
      <c r="DS155" s="76">
        <v>-689.82583999999997</v>
      </c>
      <c r="DT155" s="76">
        <v>-5.6765699999999999</v>
      </c>
      <c r="DU155" s="76">
        <v>-30.50553</v>
      </c>
      <c r="DV155" s="76">
        <v>5.6848700000000001</v>
      </c>
      <c r="DW155" s="76">
        <v>-21.812609999999999</v>
      </c>
      <c r="DX155" s="76">
        <v>-3.4237899999999999</v>
      </c>
      <c r="DY155" s="76">
        <v>-27.536770000000001</v>
      </c>
      <c r="DZ155" s="76">
        <v>19.543890000000001</v>
      </c>
      <c r="EA155" s="76">
        <v>29.470569999999999</v>
      </c>
      <c r="EB155" s="76">
        <v>20.58333</v>
      </c>
      <c r="EC155" s="76">
        <v>37.485120000000002</v>
      </c>
      <c r="ED155" s="76">
        <v>568.50210000000095</v>
      </c>
      <c r="EE155" s="76">
        <v>534.693749999999</v>
      </c>
      <c r="EF155" s="76">
        <v>693.19884999999999</v>
      </c>
      <c r="EG155" s="76">
        <v>122.64971</v>
      </c>
      <c r="EH155" s="76">
        <v>321.381069999999</v>
      </c>
      <c r="EI155" s="76">
        <v>341.95566000000002</v>
      </c>
      <c r="EJ155" s="76">
        <v>365.91073999999998</v>
      </c>
      <c r="EK155" s="76">
        <v>377.81223</v>
      </c>
      <c r="EL155" s="76">
        <v>784.61742000000004</v>
      </c>
      <c r="EM155" s="76">
        <v>1278.4737</v>
      </c>
      <c r="EN155" s="98">
        <v>9051.8096800000003</v>
      </c>
      <c r="EO155" s="98">
        <v>9488.2507800000003</v>
      </c>
      <c r="EP155" s="98">
        <v>9874.4542700000002</v>
      </c>
      <c r="EQ155" s="98">
        <v>9991.9426399999993</v>
      </c>
      <c r="ER155" s="98">
        <v>7913.7529800000002</v>
      </c>
      <c r="ES155" s="98">
        <v>7799.5053200000002</v>
      </c>
      <c r="ET155" s="98">
        <v>7657.1825699999999</v>
      </c>
      <c r="EU155" s="98">
        <v>7396.9398700000002</v>
      </c>
      <c r="EV155" s="98">
        <v>7707.3963400000002</v>
      </c>
      <c r="EW155" s="98">
        <v>7772.4278100000001</v>
      </c>
      <c r="EX155" s="98">
        <v>7524631</v>
      </c>
      <c r="EY155" s="98">
        <v>7185727</v>
      </c>
      <c r="EZ155" s="98">
        <v>7917693</v>
      </c>
      <c r="FA155" s="98">
        <v>8168496</v>
      </c>
      <c r="FB155" s="98">
        <v>6879763</v>
      </c>
      <c r="FC155" s="98">
        <v>7016100</v>
      </c>
      <c r="FD155" s="98">
        <v>7369347</v>
      </c>
      <c r="FE155" s="98">
        <v>6439420</v>
      </c>
      <c r="FF155" s="98">
        <v>6575591</v>
      </c>
      <c r="FG155" s="103">
        <v>7581297</v>
      </c>
      <c r="FH155" s="76">
        <v>6.3</v>
      </c>
      <c r="FI155" s="76">
        <v>174.53905</v>
      </c>
      <c r="FJ155" s="76">
        <v>922.68174999999997</v>
      </c>
      <c r="FK155" s="76">
        <v>50.493000000000002</v>
      </c>
      <c r="FL155" s="76">
        <v>0</v>
      </c>
      <c r="FM155" s="76">
        <v>28.5</v>
      </c>
      <c r="FN155" s="76">
        <v>10</v>
      </c>
      <c r="FO155" s="76">
        <v>82.281999999999996</v>
      </c>
      <c r="FP155" s="76">
        <v>68.81</v>
      </c>
      <c r="FQ155" s="77">
        <v>75.722999999999999</v>
      </c>
    </row>
    <row r="156" spans="1:173" x14ac:dyDescent="0.25">
      <c r="A156" s="96" t="s">
        <v>264</v>
      </c>
      <c r="B156" s="96">
        <v>5806</v>
      </c>
      <c r="C156" s="96"/>
      <c r="D156" s="76">
        <v>519.64989000000003</v>
      </c>
      <c r="E156" s="76">
        <v>670.99445000000003</v>
      </c>
      <c r="F156" s="76">
        <v>698.14448000000004</v>
      </c>
      <c r="G156" s="76">
        <v>754.48662999999999</v>
      </c>
      <c r="H156" s="76">
        <v>788.57428000000004</v>
      </c>
      <c r="I156" s="76">
        <v>843.11819000000003</v>
      </c>
      <c r="J156" s="76">
        <v>833.44731000000002</v>
      </c>
      <c r="K156" s="76">
        <v>781.05631000000005</v>
      </c>
      <c r="L156" s="76">
        <v>840.79534999999998</v>
      </c>
      <c r="M156" s="76">
        <v>843.50170000000003</v>
      </c>
      <c r="N156" s="97">
        <v>12417.96112</v>
      </c>
      <c r="O156" s="97">
        <v>12179.952600000001</v>
      </c>
      <c r="P156" s="97">
        <v>12033.605589999999</v>
      </c>
      <c r="Q156" s="97">
        <v>12744.390509999999</v>
      </c>
      <c r="R156" s="97">
        <v>14412.2754</v>
      </c>
      <c r="S156" s="97">
        <v>11502.44629</v>
      </c>
      <c r="T156" s="97">
        <v>12163.229139999999</v>
      </c>
      <c r="U156" s="97">
        <v>12280.06977</v>
      </c>
      <c r="V156" s="97">
        <v>11442.44587</v>
      </c>
      <c r="W156" s="97">
        <v>11069.258739999999</v>
      </c>
      <c r="X156" s="98">
        <v>10702.014999999999</v>
      </c>
      <c r="Y156" s="98">
        <v>13452.2655</v>
      </c>
      <c r="Z156" s="98">
        <v>15087.691999999999</v>
      </c>
      <c r="AA156" s="98">
        <v>16406.768499999998</v>
      </c>
      <c r="AB156" s="98">
        <v>16902.744999999999</v>
      </c>
      <c r="AC156" s="98">
        <v>16858.059499999999</v>
      </c>
      <c r="AD156" s="98">
        <v>18480.114150000001</v>
      </c>
      <c r="AE156" s="98">
        <v>19923.744500000001</v>
      </c>
      <c r="AF156" s="98">
        <v>17588.2618</v>
      </c>
      <c r="AG156" s="98">
        <v>18087.332539999999</v>
      </c>
      <c r="AH156" s="97">
        <v>11907.86112</v>
      </c>
      <c r="AI156" s="97">
        <v>11595.652599999999</v>
      </c>
      <c r="AJ156" s="97">
        <v>11440.40559</v>
      </c>
      <c r="AK156" s="97">
        <v>12073.78261</v>
      </c>
      <c r="AL156" s="97">
        <v>13789.2754</v>
      </c>
      <c r="AM156" s="97">
        <v>10851.006289999999</v>
      </c>
      <c r="AN156" s="97">
        <v>11544.55154</v>
      </c>
      <c r="AO156" s="97">
        <v>11693.453670000001</v>
      </c>
      <c r="AP156" s="97">
        <v>10875.40987</v>
      </c>
      <c r="AQ156" s="97">
        <v>10508.022639999999</v>
      </c>
      <c r="AR156" s="98">
        <v>1044.12931</v>
      </c>
      <c r="AS156" s="98">
        <v>616.86156000000005</v>
      </c>
      <c r="AT156" s="98">
        <v>1859.0608099999999</v>
      </c>
      <c r="AU156" s="98">
        <v>657.55226000000005</v>
      </c>
      <c r="AV156" s="98">
        <v>1146.2177799999999</v>
      </c>
      <c r="AW156" s="98">
        <v>1068.3356900000001</v>
      </c>
      <c r="AX156" s="98">
        <v>2229.212</v>
      </c>
      <c r="AY156" s="98">
        <v>2269.9003299999999</v>
      </c>
      <c r="AZ156" s="98">
        <v>551.93160999999998</v>
      </c>
      <c r="BA156" s="98">
        <v>1191.10076</v>
      </c>
      <c r="BB156" s="76">
        <v>905.88031000000001</v>
      </c>
      <c r="BC156" s="76">
        <v>381.36156</v>
      </c>
      <c r="BD156" s="76">
        <v>1702.16031</v>
      </c>
      <c r="BE156" s="76">
        <v>638.95885999999996</v>
      </c>
      <c r="BF156" s="76">
        <v>981.34978000000001</v>
      </c>
      <c r="BG156" s="76">
        <v>1025.58869</v>
      </c>
      <c r="BH156" s="76">
        <v>2159.6120000000001</v>
      </c>
      <c r="BI156" s="76">
        <v>1998.9519299999999</v>
      </c>
      <c r="BJ156" s="76">
        <v>502.88261</v>
      </c>
      <c r="BK156" s="76">
        <v>1036.44076</v>
      </c>
      <c r="BL156" s="76">
        <v>12951.99043</v>
      </c>
      <c r="BM156" s="76">
        <v>12212.514160000001</v>
      </c>
      <c r="BN156" s="76">
        <v>13299.466399999999</v>
      </c>
      <c r="BO156" s="76">
        <v>12731.334870000001</v>
      </c>
      <c r="BP156" s="76">
        <v>14935.493179999999</v>
      </c>
      <c r="BQ156" s="76">
        <v>11919.341979999999</v>
      </c>
      <c r="BR156" s="76">
        <v>13773.76354</v>
      </c>
      <c r="BS156" s="76">
        <v>13963.353999999999</v>
      </c>
      <c r="BT156" s="76">
        <v>11427.341479999999</v>
      </c>
      <c r="BU156" s="76">
        <v>11699.1234</v>
      </c>
      <c r="BV156" s="98">
        <v>11802.39358</v>
      </c>
      <c r="BW156" s="98">
        <v>14695.70673</v>
      </c>
      <c r="BX156" s="98">
        <v>16331.82308</v>
      </c>
      <c r="BY156" s="98">
        <v>17384.688699999999</v>
      </c>
      <c r="BZ156" s="98">
        <v>17651.26211</v>
      </c>
      <c r="CA156" s="98">
        <v>18390.866399999999</v>
      </c>
      <c r="CB156" s="98">
        <v>19595.313470000001</v>
      </c>
      <c r="CC156" s="98">
        <v>21235.038270000001</v>
      </c>
      <c r="CD156" s="98">
        <v>18683.790639999999</v>
      </c>
      <c r="CE156" s="98">
        <v>19240.929029999999</v>
      </c>
      <c r="CF156" s="76">
        <v>-2580.7567300000001</v>
      </c>
      <c r="CG156" s="76">
        <v>-2304.5337500000001</v>
      </c>
      <c r="CH156" s="76">
        <v>-1274.10149</v>
      </c>
      <c r="CI156" s="76">
        <v>-747.31442000000095</v>
      </c>
      <c r="CJ156" s="76">
        <v>514.07621000000097</v>
      </c>
      <c r="CK156" s="76">
        <v>-2676.1307700000002</v>
      </c>
      <c r="CL156" s="76">
        <v>-513.62428999999997</v>
      </c>
      <c r="CM156" s="76">
        <v>-676.409680000001</v>
      </c>
      <c r="CN156" s="76">
        <v>-3652.4759199999999</v>
      </c>
      <c r="CO156" s="76">
        <v>156.57605999999899</v>
      </c>
      <c r="CP156" s="76">
        <v>-1956.29132</v>
      </c>
      <c r="CQ156" s="76">
        <v>228.68510000000001</v>
      </c>
      <c r="CR156" s="76">
        <v>2736.1572900000001</v>
      </c>
      <c r="CS156" s="76">
        <v>2901.2984700000002</v>
      </c>
      <c r="CT156" s="76">
        <v>3680.2619300000001</v>
      </c>
      <c r="CU156" s="76">
        <v>2807.8359399999999</v>
      </c>
      <c r="CV156" s="76">
        <v>5109.8180199999997</v>
      </c>
      <c r="CW156" s="76">
        <v>4082.5079099999998</v>
      </c>
      <c r="CX156" s="76">
        <v>3346.58176</v>
      </c>
      <c r="CY156" s="76">
        <v>7063.2110700000003</v>
      </c>
      <c r="CZ156" s="98">
        <v>3110</v>
      </c>
      <c r="DA156" s="98">
        <v>3095</v>
      </c>
      <c r="DB156" s="98">
        <v>2966</v>
      </c>
      <c r="DC156" s="98">
        <v>2949</v>
      </c>
      <c r="DD156" s="98">
        <v>2869</v>
      </c>
      <c r="DE156" s="98">
        <v>2850</v>
      </c>
      <c r="DF156" s="98">
        <v>2814</v>
      </c>
      <c r="DG156" s="98">
        <v>2755</v>
      </c>
      <c r="DH156" s="98">
        <v>2625</v>
      </c>
      <c r="DI156" s="98">
        <v>2590</v>
      </c>
      <c r="DJ156" s="76">
        <v>-2184.97642</v>
      </c>
      <c r="DK156" s="76">
        <v>-2507.47219</v>
      </c>
      <c r="DL156" s="76">
        <v>-165.14117999999999</v>
      </c>
      <c r="DM156" s="76">
        <v>-778.96346000000005</v>
      </c>
      <c r="DN156" s="76">
        <v>872.42598999999996</v>
      </c>
      <c r="DO156" s="76">
        <v>-2301.9820800000002</v>
      </c>
      <c r="DP156" s="76">
        <v>1027.3101099999999</v>
      </c>
      <c r="DQ156" s="76">
        <v>735.92615000000001</v>
      </c>
      <c r="DR156" s="76">
        <v>-3716.6293099999998</v>
      </c>
      <c r="DS156" s="76">
        <v>631.78071999999997</v>
      </c>
      <c r="DT156" s="76">
        <v>9.5498899999999995</v>
      </c>
      <c r="DU156" s="76">
        <v>86.694450000000003</v>
      </c>
      <c r="DV156" s="76">
        <v>104.94448</v>
      </c>
      <c r="DW156" s="76">
        <v>83.878630000000001</v>
      </c>
      <c r="DX156" s="76">
        <v>165.57427999999999</v>
      </c>
      <c r="DY156" s="76">
        <v>191.67819</v>
      </c>
      <c r="DZ156" s="76">
        <v>214.76930999999999</v>
      </c>
      <c r="EA156" s="76">
        <v>194.44031000000001</v>
      </c>
      <c r="EB156" s="76">
        <v>273.75934999999998</v>
      </c>
      <c r="EC156" s="76">
        <v>282.26569999999998</v>
      </c>
      <c r="ED156" s="76">
        <v>3090.85673</v>
      </c>
      <c r="EE156" s="76">
        <v>2888.8337499999998</v>
      </c>
      <c r="EF156" s="76">
        <v>1867.3014900000001</v>
      </c>
      <c r="EG156" s="76">
        <v>1417.9223199999999</v>
      </c>
      <c r="EH156" s="76">
        <v>108.923789999999</v>
      </c>
      <c r="EI156" s="76">
        <v>3327.5707699999998</v>
      </c>
      <c r="EJ156" s="76">
        <v>1132.30189</v>
      </c>
      <c r="EK156" s="76">
        <v>1263.0257799999999</v>
      </c>
      <c r="EL156" s="76">
        <v>4219.5119199999999</v>
      </c>
      <c r="EM156" s="76">
        <v>404.660040000001</v>
      </c>
      <c r="EN156" s="98">
        <v>13758.6849</v>
      </c>
      <c r="EO156" s="98">
        <v>14467.021629999999</v>
      </c>
      <c r="EP156" s="98">
        <v>13595.665789999999</v>
      </c>
      <c r="EQ156" s="98">
        <v>14483.390230000001</v>
      </c>
      <c r="ER156" s="98">
        <v>13971.000179999999</v>
      </c>
      <c r="ES156" s="98">
        <v>15583.03046</v>
      </c>
      <c r="ET156" s="98">
        <v>14485.49545</v>
      </c>
      <c r="EU156" s="98">
        <v>17152.530360000001</v>
      </c>
      <c r="EV156" s="98">
        <v>15337.20888</v>
      </c>
      <c r="EW156" s="98">
        <v>12177.71796</v>
      </c>
      <c r="EX156" s="98">
        <v>14998718</v>
      </c>
      <c r="EY156" s="98">
        <v>14484486</v>
      </c>
      <c r="EZ156" s="98">
        <v>13307707</v>
      </c>
      <c r="FA156" s="98">
        <v>13491705</v>
      </c>
      <c r="FB156" s="98">
        <v>13898199</v>
      </c>
      <c r="FC156" s="98">
        <v>14178577</v>
      </c>
      <c r="FD156" s="98">
        <v>12676853</v>
      </c>
      <c r="FE156" s="98">
        <v>12956479</v>
      </c>
      <c r="FF156" s="98">
        <v>15094922</v>
      </c>
      <c r="FG156" s="103">
        <v>10912683</v>
      </c>
      <c r="FH156" s="76">
        <v>138.249</v>
      </c>
      <c r="FI156" s="76">
        <v>235.5</v>
      </c>
      <c r="FJ156" s="76">
        <v>156.90049999999999</v>
      </c>
      <c r="FK156" s="76">
        <v>18.593399999999999</v>
      </c>
      <c r="FL156" s="76">
        <v>164.86799999999999</v>
      </c>
      <c r="FM156" s="76">
        <v>42.747</v>
      </c>
      <c r="FN156" s="76">
        <v>69.599999999999994</v>
      </c>
      <c r="FO156" s="76">
        <v>270.94839999999999</v>
      </c>
      <c r="FP156" s="76">
        <v>49.048999999999999</v>
      </c>
      <c r="FQ156" s="77">
        <v>154.66</v>
      </c>
    </row>
    <row r="157" spans="1:173" x14ac:dyDescent="0.25">
      <c r="A157" s="96" t="s">
        <v>263</v>
      </c>
      <c r="B157" s="96">
        <v>5585</v>
      </c>
      <c r="C157" s="96"/>
      <c r="D157" s="76">
        <v>243.91881000000001</v>
      </c>
      <c r="E157" s="76">
        <v>220.25339</v>
      </c>
      <c r="F157" s="76">
        <v>257.66185999999999</v>
      </c>
      <c r="G157" s="76">
        <v>275.00738999999999</v>
      </c>
      <c r="H157" s="76">
        <v>229.11297999999999</v>
      </c>
      <c r="I157" s="76">
        <v>159.31782999999999</v>
      </c>
      <c r="J157" s="76">
        <v>-128.07722000000001</v>
      </c>
      <c r="K157" s="76">
        <v>354.97469000000001</v>
      </c>
      <c r="L157" s="76">
        <v>366.25391000000002</v>
      </c>
      <c r="M157" s="76">
        <v>161.04616999999999</v>
      </c>
      <c r="N157" s="97">
        <v>17433.00748</v>
      </c>
      <c r="O157" s="97">
        <v>13586.642809999999</v>
      </c>
      <c r="P157" s="97">
        <v>14403.342839999999</v>
      </c>
      <c r="Q157" s="97">
        <v>16571.014950000001</v>
      </c>
      <c r="R157" s="97">
        <v>14226.576150000001</v>
      </c>
      <c r="S157" s="97">
        <v>11319.293949999999</v>
      </c>
      <c r="T157" s="97">
        <v>13510.891670000001</v>
      </c>
      <c r="U157" s="97">
        <v>10358.79045</v>
      </c>
      <c r="V157" s="97">
        <v>12311.861849999999</v>
      </c>
      <c r="W157" s="97">
        <v>15179.313749999999</v>
      </c>
      <c r="X157" s="98">
        <v>14200</v>
      </c>
      <c r="Y157" s="98">
        <v>16300</v>
      </c>
      <c r="Z157" s="98">
        <v>12800</v>
      </c>
      <c r="AA157" s="98">
        <v>11013.64631</v>
      </c>
      <c r="AB157" s="98">
        <v>11794.227199999999</v>
      </c>
      <c r="AC157" s="98">
        <v>8217.7778999999991</v>
      </c>
      <c r="AD157" s="98">
        <v>5600</v>
      </c>
      <c r="AE157" s="98">
        <v>7326.4231399999999</v>
      </c>
      <c r="AF157" s="98">
        <v>1500</v>
      </c>
      <c r="AG157" s="98">
        <v>3500</v>
      </c>
      <c r="AH157" s="97">
        <v>17126.706579999998</v>
      </c>
      <c r="AI157" s="97">
        <v>13291.303809999999</v>
      </c>
      <c r="AJ157" s="97">
        <v>14123.281279999999</v>
      </c>
      <c r="AK157" s="97">
        <v>16292.985989999999</v>
      </c>
      <c r="AL157" s="97">
        <v>14029.997310000001</v>
      </c>
      <c r="AM157" s="97">
        <v>11192.016900000001</v>
      </c>
      <c r="AN157" s="97">
        <v>13315.49372</v>
      </c>
      <c r="AO157" s="97">
        <v>9996.3194999999996</v>
      </c>
      <c r="AP157" s="97">
        <v>11932.132149999999</v>
      </c>
      <c r="AQ157" s="97">
        <v>15010.0486</v>
      </c>
      <c r="AR157" s="98">
        <v>321.56585000000001</v>
      </c>
      <c r="AS157" s="98">
        <v>768.94434999999999</v>
      </c>
      <c r="AT157" s="98">
        <v>426.85149999999999</v>
      </c>
      <c r="AU157" s="98">
        <v>573.16501000000005</v>
      </c>
      <c r="AV157" s="98">
        <v>1406.44794</v>
      </c>
      <c r="AW157" s="98">
        <v>425.88094999999998</v>
      </c>
      <c r="AX157" s="98">
        <v>114.39279999999999</v>
      </c>
      <c r="AY157" s="98">
        <v>903.03970000000004</v>
      </c>
      <c r="AZ157" s="98">
        <v>810.64335000000005</v>
      </c>
      <c r="BA157" s="98">
        <v>660.97895000000005</v>
      </c>
      <c r="BB157" s="76">
        <v>241.57896</v>
      </c>
      <c r="BC157" s="76">
        <v>753.98329000000001</v>
      </c>
      <c r="BD157" s="76">
        <v>420.98721</v>
      </c>
      <c r="BE157" s="76">
        <v>396.63815</v>
      </c>
      <c r="BF157" s="76">
        <v>1269.57464</v>
      </c>
      <c r="BG157" s="76">
        <v>425.88094999999998</v>
      </c>
      <c r="BH157" s="76">
        <v>114.39279999999999</v>
      </c>
      <c r="BI157" s="76">
        <v>799.11595</v>
      </c>
      <c r="BJ157" s="76">
        <v>810.64335000000005</v>
      </c>
      <c r="BK157" s="76">
        <v>637.32894999999996</v>
      </c>
      <c r="BL157" s="76">
        <v>17448.272430000001</v>
      </c>
      <c r="BM157" s="76">
        <v>14060.248159999999</v>
      </c>
      <c r="BN157" s="76">
        <v>14550.13278</v>
      </c>
      <c r="BO157" s="76">
        <v>16866.151000000002</v>
      </c>
      <c r="BP157" s="76">
        <v>15436.445250000001</v>
      </c>
      <c r="BQ157" s="76">
        <v>11617.897849999999</v>
      </c>
      <c r="BR157" s="76">
        <v>13429.88652</v>
      </c>
      <c r="BS157" s="76">
        <v>10899.359200000001</v>
      </c>
      <c r="BT157" s="76">
        <v>12742.7755</v>
      </c>
      <c r="BU157" s="76">
        <v>15671.027550000001</v>
      </c>
      <c r="BV157" s="98">
        <v>18027.176100000001</v>
      </c>
      <c r="BW157" s="98">
        <v>17522.955460000001</v>
      </c>
      <c r="BX157" s="98">
        <v>16265.576139999999</v>
      </c>
      <c r="BY157" s="98">
        <v>14743.07899</v>
      </c>
      <c r="BZ157" s="98">
        <v>13447.733560000001</v>
      </c>
      <c r="CA157" s="98">
        <v>9387.8890200000005</v>
      </c>
      <c r="CB157" s="98">
        <v>7126.7962500000003</v>
      </c>
      <c r="CC157" s="98">
        <v>8350.5908899999995</v>
      </c>
      <c r="CD157" s="98">
        <v>4749.3775900000001</v>
      </c>
      <c r="CE157" s="98">
        <v>11369.01995</v>
      </c>
      <c r="CF157" s="76">
        <v>136.05750999999901</v>
      </c>
      <c r="CG157" s="76">
        <v>-7.5730300000013804</v>
      </c>
      <c r="CH157" s="76">
        <v>64.882270000000105</v>
      </c>
      <c r="CI157" s="76">
        <v>-572.97706000000096</v>
      </c>
      <c r="CJ157" s="76">
        <v>1090.65149</v>
      </c>
      <c r="CK157" s="76">
        <v>770.05603999999903</v>
      </c>
      <c r="CL157" s="76">
        <v>484.08273000000003</v>
      </c>
      <c r="CM157" s="76">
        <v>471.58087999999998</v>
      </c>
      <c r="CN157" s="76">
        <v>-1159.90671</v>
      </c>
      <c r="CO157" s="76">
        <v>-1008.83807</v>
      </c>
      <c r="CP157" s="76">
        <v>1028.1322399999999</v>
      </c>
      <c r="CQ157" s="76">
        <v>981.79666999999995</v>
      </c>
      <c r="CR157" s="76">
        <v>578.72541000000001</v>
      </c>
      <c r="CS157" s="76">
        <v>328.61748999999998</v>
      </c>
      <c r="CT157" s="76">
        <v>799.98536000000001</v>
      </c>
      <c r="CU157" s="76">
        <v>-1308.36193</v>
      </c>
      <c r="CV157" s="76">
        <v>-2413.79907</v>
      </c>
      <c r="CW157" s="76">
        <v>-2745.07665</v>
      </c>
      <c r="CX157" s="76">
        <v>-3895.3025299999999</v>
      </c>
      <c r="CY157" s="76">
        <v>-3166.3094700000001</v>
      </c>
      <c r="CZ157" s="98">
        <v>1468</v>
      </c>
      <c r="DA157" s="98">
        <v>1460</v>
      </c>
      <c r="DB157" s="98">
        <v>1411</v>
      </c>
      <c r="DC157" s="98">
        <v>1423</v>
      </c>
      <c r="DD157" s="98">
        <v>1471</v>
      </c>
      <c r="DE157" s="98">
        <v>1469</v>
      </c>
      <c r="DF157" s="98">
        <v>1448</v>
      </c>
      <c r="DG157" s="98">
        <v>1405</v>
      </c>
      <c r="DH157" s="98">
        <v>1398</v>
      </c>
      <c r="DI157" s="98">
        <v>1385</v>
      </c>
      <c r="DJ157" s="76">
        <v>71.335570000000004</v>
      </c>
      <c r="DK157" s="76">
        <v>451.07126</v>
      </c>
      <c r="DL157" s="76">
        <v>205.80792</v>
      </c>
      <c r="DM157" s="76">
        <v>-454.36786999999998</v>
      </c>
      <c r="DN157" s="76">
        <v>2163.6472899999999</v>
      </c>
      <c r="DO157" s="76">
        <v>1068.65994</v>
      </c>
      <c r="DP157" s="76">
        <v>403.07758000000001</v>
      </c>
      <c r="DQ157" s="76">
        <v>908.22587999999996</v>
      </c>
      <c r="DR157" s="76">
        <v>-728.99306000000001</v>
      </c>
      <c r="DS157" s="76">
        <v>-540.77427</v>
      </c>
      <c r="DT157" s="76">
        <v>-62.382190000000001</v>
      </c>
      <c r="DU157" s="76">
        <v>-75.085610000000003</v>
      </c>
      <c r="DV157" s="76">
        <v>-22.40014</v>
      </c>
      <c r="DW157" s="76">
        <v>-3.0216099999999999</v>
      </c>
      <c r="DX157" s="76">
        <v>32.53398</v>
      </c>
      <c r="DY157" s="76">
        <v>32.04083</v>
      </c>
      <c r="DZ157" s="76">
        <v>-323.47521999999998</v>
      </c>
      <c r="EA157" s="76">
        <v>-7.4963100000000003</v>
      </c>
      <c r="EB157" s="76">
        <v>-13.476089999999999</v>
      </c>
      <c r="EC157" s="76">
        <v>-8.2188300000000005</v>
      </c>
      <c r="ED157" s="76">
        <v>170.24339000000299</v>
      </c>
      <c r="EE157" s="76">
        <v>302.91203000000098</v>
      </c>
      <c r="EF157" s="76">
        <v>215.17929000000001</v>
      </c>
      <c r="EG157" s="76">
        <v>851.00602000000299</v>
      </c>
      <c r="EH157" s="76">
        <v>-894.07264999999995</v>
      </c>
      <c r="EI157" s="76">
        <v>-642.77899000000104</v>
      </c>
      <c r="EJ157" s="76">
        <v>-288.68477999999999</v>
      </c>
      <c r="EK157" s="76">
        <v>-109.109929999999</v>
      </c>
      <c r="EL157" s="76">
        <v>1539.6364100000001</v>
      </c>
      <c r="EM157" s="76">
        <v>1178.10322</v>
      </c>
      <c r="EN157" s="98">
        <v>16999.043860000002</v>
      </c>
      <c r="EO157" s="98">
        <v>16541.158790000001</v>
      </c>
      <c r="EP157" s="98">
        <v>15686.85073</v>
      </c>
      <c r="EQ157" s="98">
        <v>14414.461499999999</v>
      </c>
      <c r="ER157" s="98">
        <v>12647.7482</v>
      </c>
      <c r="ES157" s="98">
        <v>10696.25095</v>
      </c>
      <c r="ET157" s="98">
        <v>9540.5953200000004</v>
      </c>
      <c r="EU157" s="98">
        <v>11095.66754</v>
      </c>
      <c r="EV157" s="98">
        <v>8644.6801200000009</v>
      </c>
      <c r="EW157" s="98">
        <v>14535.32942</v>
      </c>
      <c r="EX157" s="98">
        <v>17296950</v>
      </c>
      <c r="EY157" s="98">
        <v>13594216</v>
      </c>
      <c r="EZ157" s="98">
        <v>14338461</v>
      </c>
      <c r="FA157" s="98">
        <v>17143992</v>
      </c>
      <c r="FB157" s="98">
        <v>13135925</v>
      </c>
      <c r="FC157" s="98">
        <v>10549238</v>
      </c>
      <c r="FD157" s="98">
        <v>13026809</v>
      </c>
      <c r="FE157" s="98">
        <v>9887210</v>
      </c>
      <c r="FF157" s="98">
        <v>13471769</v>
      </c>
      <c r="FG157" s="103">
        <v>16188152</v>
      </c>
      <c r="FH157" s="76">
        <v>79.986890000000002</v>
      </c>
      <c r="FI157" s="76">
        <v>14.96106</v>
      </c>
      <c r="FJ157" s="76">
        <v>5.8642899999999996</v>
      </c>
      <c r="FK157" s="76">
        <v>176.52686</v>
      </c>
      <c r="FL157" s="76">
        <v>136.8733</v>
      </c>
      <c r="FM157" s="76">
        <v>0</v>
      </c>
      <c r="FN157" s="76">
        <v>0</v>
      </c>
      <c r="FO157" s="76">
        <v>103.92375</v>
      </c>
      <c r="FP157" s="76">
        <v>0</v>
      </c>
      <c r="FQ157" s="77">
        <v>23.65</v>
      </c>
    </row>
    <row r="158" spans="1:173" x14ac:dyDescent="0.25">
      <c r="A158" s="96" t="s">
        <v>262</v>
      </c>
      <c r="B158" s="96">
        <v>5754</v>
      </c>
      <c r="C158" s="96"/>
      <c r="D158" s="76">
        <v>75.939989999999995</v>
      </c>
      <c r="E158" s="76">
        <v>294.63907999999998</v>
      </c>
      <c r="F158" s="76">
        <v>177.96598</v>
      </c>
      <c r="G158" s="76">
        <v>151.58462</v>
      </c>
      <c r="H158" s="76">
        <v>184.71724</v>
      </c>
      <c r="I158" s="76">
        <v>152.23818</v>
      </c>
      <c r="J158" s="76">
        <v>154.51812000000001</v>
      </c>
      <c r="K158" s="76">
        <v>182.10836</v>
      </c>
      <c r="L158" s="76">
        <v>77.557919999999996</v>
      </c>
      <c r="M158" s="76">
        <v>140.85066</v>
      </c>
      <c r="N158" s="97">
        <v>2228.7777999999998</v>
      </c>
      <c r="O158" s="97">
        <v>2054.2310400000001</v>
      </c>
      <c r="P158" s="97">
        <v>1870.1172999999999</v>
      </c>
      <c r="Q158" s="97">
        <v>1621.4484299999999</v>
      </c>
      <c r="R158" s="97">
        <v>1662.00802</v>
      </c>
      <c r="S158" s="97">
        <v>1517.91635</v>
      </c>
      <c r="T158" s="97">
        <v>1569.3108299999999</v>
      </c>
      <c r="U158" s="97">
        <v>1480.75263</v>
      </c>
      <c r="V158" s="97">
        <v>1419.4432999999999</v>
      </c>
      <c r="W158" s="97">
        <v>1641.7240099999999</v>
      </c>
      <c r="X158" s="98">
        <v>1703.2625399999999</v>
      </c>
      <c r="Y158" s="98">
        <v>1633.2625399999999</v>
      </c>
      <c r="Z158" s="98">
        <v>1663.2625399999999</v>
      </c>
      <c r="AA158" s="98">
        <v>1676.0509</v>
      </c>
      <c r="AB158" s="98">
        <v>1373.45975</v>
      </c>
      <c r="AC158" s="98">
        <v>1405.0597499999999</v>
      </c>
      <c r="AD158" s="98">
        <v>1438.8597500000001</v>
      </c>
      <c r="AE158" s="98">
        <v>1472.65975</v>
      </c>
      <c r="AF158" s="98">
        <v>1532.3804500000001</v>
      </c>
      <c r="AG158" s="98">
        <v>1577.1684499999999</v>
      </c>
      <c r="AH158" s="97">
        <v>2136.8937999999998</v>
      </c>
      <c r="AI158" s="97">
        <v>1748.3960400000001</v>
      </c>
      <c r="AJ158" s="97">
        <v>1681.3115499999999</v>
      </c>
      <c r="AK158" s="97">
        <v>1464.2484300000001</v>
      </c>
      <c r="AL158" s="97">
        <v>1473.6080199999999</v>
      </c>
      <c r="AM158" s="97">
        <v>1363.91635</v>
      </c>
      <c r="AN158" s="97">
        <v>1414.7793799999999</v>
      </c>
      <c r="AO158" s="97">
        <v>1298.7946300000001</v>
      </c>
      <c r="AP158" s="97">
        <v>1342.0012999999999</v>
      </c>
      <c r="AQ158" s="97">
        <v>1502.3226099999999</v>
      </c>
      <c r="AR158" s="98">
        <v>388.85190999999998</v>
      </c>
      <c r="AS158" s="98">
        <v>367.35863000000001</v>
      </c>
      <c r="AT158" s="98">
        <v>168.16425000000001</v>
      </c>
      <c r="AU158" s="98">
        <v>354.41374999999999</v>
      </c>
      <c r="AV158" s="98">
        <v>26.895949999999999</v>
      </c>
      <c r="AW158" s="98">
        <v>11.218120000000001</v>
      </c>
      <c r="AX158" s="98">
        <v>90.08372</v>
      </c>
      <c r="AY158" s="98">
        <v>76.250799999999998</v>
      </c>
      <c r="AZ158" s="98">
        <v>22.9</v>
      </c>
      <c r="BA158" s="98">
        <v>14.301399999999999</v>
      </c>
      <c r="BB158" s="76">
        <v>388.85190999999998</v>
      </c>
      <c r="BC158" s="76">
        <v>367.35863000000001</v>
      </c>
      <c r="BD158" s="76">
        <v>94.726249999999993</v>
      </c>
      <c r="BE158" s="76">
        <v>354.41374999999999</v>
      </c>
      <c r="BF158" s="76">
        <v>26.895949999999999</v>
      </c>
      <c r="BG158" s="76">
        <v>11.218120000000001</v>
      </c>
      <c r="BH158" s="76">
        <v>62.769120000000001</v>
      </c>
      <c r="BI158" s="76">
        <v>76.250799999999998</v>
      </c>
      <c r="BJ158" s="76">
        <v>22.9</v>
      </c>
      <c r="BK158" s="76">
        <v>-33.698599999999999</v>
      </c>
      <c r="BL158" s="76">
        <v>2525.7457100000001</v>
      </c>
      <c r="BM158" s="76">
        <v>2115.7546699999998</v>
      </c>
      <c r="BN158" s="76">
        <v>1849.4757999999999</v>
      </c>
      <c r="BO158" s="76">
        <v>1818.66218</v>
      </c>
      <c r="BP158" s="76">
        <v>1500.50397</v>
      </c>
      <c r="BQ158" s="76">
        <v>1375.13447</v>
      </c>
      <c r="BR158" s="76">
        <v>1504.8631</v>
      </c>
      <c r="BS158" s="76">
        <v>1375.0454299999999</v>
      </c>
      <c r="BT158" s="76">
        <v>1364.9013</v>
      </c>
      <c r="BU158" s="76">
        <v>1516.62401</v>
      </c>
      <c r="BV158" s="98">
        <v>1987.38824</v>
      </c>
      <c r="BW158" s="98">
        <v>1787.5428099999999</v>
      </c>
      <c r="BX158" s="98">
        <v>1801.01863</v>
      </c>
      <c r="BY158" s="98">
        <v>1894.7561800000001</v>
      </c>
      <c r="BZ158" s="98">
        <v>1546.5113799999999</v>
      </c>
      <c r="CA158" s="98">
        <v>1668.9285199999999</v>
      </c>
      <c r="CB158" s="98">
        <v>1616.1857500000001</v>
      </c>
      <c r="CC158" s="98">
        <v>1585.9069500000001</v>
      </c>
      <c r="CD158" s="98">
        <v>1715.3542500000001</v>
      </c>
      <c r="CE158" s="98">
        <v>1643.78925</v>
      </c>
      <c r="CF158" s="76">
        <v>-21.025759999999998</v>
      </c>
      <c r="CG158" s="76">
        <v>-42.771709999999999</v>
      </c>
      <c r="CH158" s="76">
        <v>3.1402199999999998</v>
      </c>
      <c r="CI158" s="76">
        <v>-35.0732700000001</v>
      </c>
      <c r="CJ158" s="76">
        <v>-7.3746000000001004</v>
      </c>
      <c r="CK158" s="76">
        <v>113.39915000000001</v>
      </c>
      <c r="CL158" s="76">
        <v>11.666649999999899</v>
      </c>
      <c r="CM158" s="76">
        <v>8.0408600000000696</v>
      </c>
      <c r="CN158" s="76">
        <v>-108.24311</v>
      </c>
      <c r="CO158" s="76">
        <v>-37.090430000000197</v>
      </c>
      <c r="CP158" s="76">
        <v>-366.75418000000002</v>
      </c>
      <c r="CQ158" s="76">
        <v>-271.95182999999997</v>
      </c>
      <c r="CR158" s="76">
        <v>-277.60575</v>
      </c>
      <c r="CS158" s="76">
        <v>-186.66647</v>
      </c>
      <c r="CT158" s="76">
        <v>-348.80694999999997</v>
      </c>
      <c r="CU158" s="76">
        <v>-179.92830000000001</v>
      </c>
      <c r="CV158" s="76">
        <v>-150.54557</v>
      </c>
      <c r="CW158" s="76">
        <v>-70.449889999999996</v>
      </c>
      <c r="CX158" s="76">
        <v>27.216449999999998</v>
      </c>
      <c r="CY158" s="76">
        <v>190.00156000000001</v>
      </c>
      <c r="CZ158" s="98">
        <v>346</v>
      </c>
      <c r="DA158" s="98">
        <v>348</v>
      </c>
      <c r="DB158" s="98">
        <v>336</v>
      </c>
      <c r="DC158" s="98">
        <v>328</v>
      </c>
      <c r="DD158" s="98">
        <v>308</v>
      </c>
      <c r="DE158" s="98">
        <v>309</v>
      </c>
      <c r="DF158" s="98">
        <v>302</v>
      </c>
      <c r="DG158" s="98">
        <v>302</v>
      </c>
      <c r="DH158" s="98">
        <v>307</v>
      </c>
      <c r="DI158" s="98">
        <v>292</v>
      </c>
      <c r="DJ158" s="76">
        <v>275.94215000000003</v>
      </c>
      <c r="DK158" s="76">
        <v>18.751919999999998</v>
      </c>
      <c r="DL158" s="76">
        <v>-90.939279999999997</v>
      </c>
      <c r="DM158" s="76">
        <v>162.14048</v>
      </c>
      <c r="DN158" s="76">
        <v>-168.87864999999999</v>
      </c>
      <c r="DO158" s="76">
        <v>-29.382729999999999</v>
      </c>
      <c r="DP158" s="76">
        <v>-80.095680000000002</v>
      </c>
      <c r="DQ158" s="76">
        <v>-97.666340000000005</v>
      </c>
      <c r="DR158" s="76">
        <v>-162.78511</v>
      </c>
      <c r="DS158" s="76">
        <v>-210.19042999999999</v>
      </c>
      <c r="DT158" s="76">
        <v>-15.94401</v>
      </c>
      <c r="DU158" s="76">
        <v>-11.195919999999999</v>
      </c>
      <c r="DV158" s="76">
        <v>-10.840020000000001</v>
      </c>
      <c r="DW158" s="76">
        <v>-5.61538</v>
      </c>
      <c r="DX158" s="76">
        <v>-3.68276</v>
      </c>
      <c r="DY158" s="76">
        <v>-1.7618199999999999</v>
      </c>
      <c r="DZ158" s="76">
        <v>-1.2880000000000001E-2</v>
      </c>
      <c r="EA158" s="76">
        <v>0.15035999999999999</v>
      </c>
      <c r="EB158" s="76">
        <v>0.11592</v>
      </c>
      <c r="EC158" s="76">
        <v>1.4496599999999999</v>
      </c>
      <c r="ED158" s="76">
        <v>112.90976000000001</v>
      </c>
      <c r="EE158" s="76">
        <v>348.60671000000002</v>
      </c>
      <c r="EF158" s="76">
        <v>185.66552999999999</v>
      </c>
      <c r="EG158" s="76">
        <v>192.27327</v>
      </c>
      <c r="EH158" s="76">
        <v>195.77459999999999</v>
      </c>
      <c r="EI158" s="76">
        <v>40.600850000000001</v>
      </c>
      <c r="EJ158" s="76">
        <v>142.8648</v>
      </c>
      <c r="EK158" s="76">
        <v>173.91713999999999</v>
      </c>
      <c r="EL158" s="76">
        <v>185.68511000000001</v>
      </c>
      <c r="EM158" s="76">
        <v>176.49182999999999</v>
      </c>
      <c r="EN158" s="98">
        <v>2354.1424200000001</v>
      </c>
      <c r="EO158" s="98">
        <v>2059.4946399999999</v>
      </c>
      <c r="EP158" s="98">
        <v>2078.6243800000002</v>
      </c>
      <c r="EQ158" s="98">
        <v>2081.42265</v>
      </c>
      <c r="ER158" s="98">
        <v>1895.3183300000001</v>
      </c>
      <c r="ES158" s="98">
        <v>1848.85682</v>
      </c>
      <c r="ET158" s="98">
        <v>1766.7313200000001</v>
      </c>
      <c r="EU158" s="98">
        <v>1656.3568399999999</v>
      </c>
      <c r="EV158" s="98">
        <v>1688.1378</v>
      </c>
      <c r="EW158" s="98">
        <v>1453.7876900000001</v>
      </c>
      <c r="EX158" s="98">
        <v>2249804</v>
      </c>
      <c r="EY158" s="98">
        <v>2097003</v>
      </c>
      <c r="EZ158" s="98">
        <v>1866977</v>
      </c>
      <c r="FA158" s="98">
        <v>1656522</v>
      </c>
      <c r="FB158" s="98">
        <v>1669383</v>
      </c>
      <c r="FC158" s="98">
        <v>1404517</v>
      </c>
      <c r="FD158" s="98">
        <v>1557644</v>
      </c>
      <c r="FE158" s="98">
        <v>1472712</v>
      </c>
      <c r="FF158" s="98">
        <v>1527686</v>
      </c>
      <c r="FG158" s="103">
        <v>1678814</v>
      </c>
      <c r="FH158" s="76">
        <v>0</v>
      </c>
      <c r="FI158" s="76">
        <v>0</v>
      </c>
      <c r="FJ158" s="76">
        <v>73.438000000000002</v>
      </c>
      <c r="FK158" s="76">
        <v>0</v>
      </c>
      <c r="FL158" s="76">
        <v>0</v>
      </c>
      <c r="FM158" s="76">
        <v>0</v>
      </c>
      <c r="FN158" s="76">
        <v>27.314599999999999</v>
      </c>
      <c r="FO158" s="76">
        <v>0</v>
      </c>
      <c r="FP158" s="76">
        <v>0</v>
      </c>
      <c r="FQ158" s="77">
        <v>48</v>
      </c>
    </row>
    <row r="159" spans="1:173" x14ac:dyDescent="0.25">
      <c r="A159" s="96" t="s">
        <v>261</v>
      </c>
      <c r="B159" s="96">
        <v>5871</v>
      </c>
      <c r="C159" s="96"/>
      <c r="D159" s="76">
        <v>681.26063999999997</v>
      </c>
      <c r="E159" s="76">
        <v>585.05953999999997</v>
      </c>
      <c r="F159" s="76">
        <v>684.72388999999998</v>
      </c>
      <c r="G159" s="76">
        <v>566.42565999999999</v>
      </c>
      <c r="H159" s="76">
        <v>573.88874999999996</v>
      </c>
      <c r="I159" s="76">
        <v>828.69785999999999</v>
      </c>
      <c r="J159" s="76">
        <v>582.31394</v>
      </c>
      <c r="K159" s="76">
        <v>588.61114999999995</v>
      </c>
      <c r="L159" s="76">
        <v>568.39066000000003</v>
      </c>
      <c r="M159" s="76">
        <v>458.52386000000001</v>
      </c>
      <c r="N159" s="97">
        <v>8386.8350499999997</v>
      </c>
      <c r="O159" s="97">
        <v>8575.5368699999999</v>
      </c>
      <c r="P159" s="97">
        <v>8271.5515899999991</v>
      </c>
      <c r="Q159" s="97">
        <v>7963.0647200000003</v>
      </c>
      <c r="R159" s="97">
        <v>7793.8637099999996</v>
      </c>
      <c r="S159" s="97">
        <v>8010.7894900000001</v>
      </c>
      <c r="T159" s="97">
        <v>6829.8462799999998</v>
      </c>
      <c r="U159" s="97">
        <v>7948.2363100000002</v>
      </c>
      <c r="V159" s="97">
        <v>7692.8085300000002</v>
      </c>
      <c r="W159" s="97">
        <v>7721.63022</v>
      </c>
      <c r="X159" s="98">
        <v>9073.9844200000007</v>
      </c>
      <c r="Y159" s="98">
        <v>9682.3855299999996</v>
      </c>
      <c r="Z159" s="98">
        <v>10104.0674</v>
      </c>
      <c r="AA159" s="98">
        <v>10543.7019</v>
      </c>
      <c r="AB159" s="98">
        <v>10630.27255</v>
      </c>
      <c r="AC159" s="98">
        <v>9743.7910499999998</v>
      </c>
      <c r="AD159" s="98">
        <v>9971.7112500000003</v>
      </c>
      <c r="AE159" s="98">
        <v>9330.7970499999992</v>
      </c>
      <c r="AF159" s="98">
        <v>8563.0362499999992</v>
      </c>
      <c r="AG159" s="98">
        <v>8973.2031499999994</v>
      </c>
      <c r="AH159" s="97">
        <v>7709.7372500000001</v>
      </c>
      <c r="AI159" s="97">
        <v>7995.5903699999999</v>
      </c>
      <c r="AJ159" s="97">
        <v>7591.5235400000001</v>
      </c>
      <c r="AK159" s="97">
        <v>7416.4915199999996</v>
      </c>
      <c r="AL159" s="97">
        <v>7254.80771</v>
      </c>
      <c r="AM159" s="97">
        <v>7219.2242399999996</v>
      </c>
      <c r="AN159" s="97">
        <v>6302.6263799999997</v>
      </c>
      <c r="AO159" s="97">
        <v>7422.0187100000003</v>
      </c>
      <c r="AP159" s="97">
        <v>7213.4485299999997</v>
      </c>
      <c r="AQ159" s="97">
        <v>7368.9702200000002</v>
      </c>
      <c r="AR159" s="98">
        <v>633.69145000000003</v>
      </c>
      <c r="AS159" s="98">
        <v>940.50913000000003</v>
      </c>
      <c r="AT159" s="98">
        <v>809.51265000000001</v>
      </c>
      <c r="AU159" s="98">
        <v>836.05330000000004</v>
      </c>
      <c r="AV159" s="98">
        <v>1068.1673499999999</v>
      </c>
      <c r="AW159" s="98">
        <v>1464.0454500000001</v>
      </c>
      <c r="AX159" s="98">
        <v>1562.8992499999999</v>
      </c>
      <c r="AY159" s="98">
        <v>672.51620000000003</v>
      </c>
      <c r="AZ159" s="98">
        <v>1340.4276</v>
      </c>
      <c r="BA159" s="98">
        <v>414.47890000000001</v>
      </c>
      <c r="BB159" s="76">
        <v>631.66570000000002</v>
      </c>
      <c r="BC159" s="76">
        <v>520.14404999999999</v>
      </c>
      <c r="BD159" s="76">
        <v>807.31039999999996</v>
      </c>
      <c r="BE159" s="76">
        <v>828.12064999999996</v>
      </c>
      <c r="BF159" s="76">
        <v>1065.2662</v>
      </c>
      <c r="BG159" s="76">
        <v>1205.1039499999999</v>
      </c>
      <c r="BH159" s="76">
        <v>1171.7539999999999</v>
      </c>
      <c r="BI159" s="76">
        <v>560.46834999999999</v>
      </c>
      <c r="BJ159" s="76">
        <v>1305.3942999999999</v>
      </c>
      <c r="BK159" s="76">
        <v>330.31110000000001</v>
      </c>
      <c r="BL159" s="76">
        <v>8343.4287000000004</v>
      </c>
      <c r="BM159" s="76">
        <v>8936.0995000000003</v>
      </c>
      <c r="BN159" s="76">
        <v>8401.0361900000007</v>
      </c>
      <c r="BO159" s="76">
        <v>8252.5448199999992</v>
      </c>
      <c r="BP159" s="76">
        <v>8322.9750600000007</v>
      </c>
      <c r="BQ159" s="76">
        <v>8683.2696899999992</v>
      </c>
      <c r="BR159" s="76">
        <v>7865.5256300000001</v>
      </c>
      <c r="BS159" s="76">
        <v>8094.5349100000003</v>
      </c>
      <c r="BT159" s="76">
        <v>8553.8761300000006</v>
      </c>
      <c r="BU159" s="76">
        <v>7783.4491200000002</v>
      </c>
      <c r="BV159" s="98">
        <v>9891.9972400000006</v>
      </c>
      <c r="BW159" s="98">
        <v>11192.395399999999</v>
      </c>
      <c r="BX159" s="98">
        <v>11411.87263</v>
      </c>
      <c r="BY159" s="98">
        <v>11424.708119999999</v>
      </c>
      <c r="BZ159" s="98">
        <v>11937.556070000001</v>
      </c>
      <c r="CA159" s="98">
        <v>10999.90604</v>
      </c>
      <c r="CB159" s="98">
        <v>11104.715529999999</v>
      </c>
      <c r="CC159" s="98">
        <v>10471.467979999999</v>
      </c>
      <c r="CD159" s="98">
        <v>9861.7278299999998</v>
      </c>
      <c r="CE159" s="98">
        <v>10299.090050000001</v>
      </c>
      <c r="CF159" s="76">
        <v>-310.51654000000099</v>
      </c>
      <c r="CG159" s="76">
        <v>-569.04840999999897</v>
      </c>
      <c r="CH159" s="76">
        <v>-442.97798000000103</v>
      </c>
      <c r="CI159" s="76">
        <v>-432.67948999999999</v>
      </c>
      <c r="CJ159" s="76">
        <v>11.7876999999999</v>
      </c>
      <c r="CK159" s="76">
        <v>-132.63007999999999</v>
      </c>
      <c r="CL159" s="76">
        <v>-83.343770000000404</v>
      </c>
      <c r="CM159" s="76">
        <v>115.45708</v>
      </c>
      <c r="CN159" s="76">
        <v>-740.82791999999995</v>
      </c>
      <c r="CO159" s="76">
        <v>-571.68907999999897</v>
      </c>
      <c r="CP159" s="76">
        <v>4602.2839100000001</v>
      </c>
      <c r="CQ159" s="76">
        <v>4958.2323500000002</v>
      </c>
      <c r="CR159" s="76">
        <v>5443.43235</v>
      </c>
      <c r="CS159" s="76">
        <v>5749.4884300000003</v>
      </c>
      <c r="CT159" s="76">
        <v>5883.6607999999997</v>
      </c>
      <c r="CU159" s="76">
        <v>5447.0050000000001</v>
      </c>
      <c r="CV159" s="76">
        <v>5186.3881799999999</v>
      </c>
      <c r="CW159" s="76">
        <v>4562.6098499999998</v>
      </c>
      <c r="CX159" s="76">
        <v>4505.93984</v>
      </c>
      <c r="CY159" s="76">
        <v>4421.0443800000003</v>
      </c>
      <c r="CZ159" s="98">
        <v>1534</v>
      </c>
      <c r="DA159" s="98">
        <v>1521</v>
      </c>
      <c r="DB159" s="98">
        <v>1473</v>
      </c>
      <c r="DC159" s="98">
        <v>1481</v>
      </c>
      <c r="DD159" s="98">
        <v>1481</v>
      </c>
      <c r="DE159" s="98">
        <v>1492</v>
      </c>
      <c r="DF159" s="98">
        <v>1439</v>
      </c>
      <c r="DG159" s="98">
        <v>1423</v>
      </c>
      <c r="DH159" s="98">
        <v>1433</v>
      </c>
      <c r="DI159" s="98">
        <v>1358</v>
      </c>
      <c r="DJ159" s="76">
        <v>-355.94864000000001</v>
      </c>
      <c r="DK159" s="76">
        <v>-628.85086000000001</v>
      </c>
      <c r="DL159" s="76">
        <v>-315.69562999999999</v>
      </c>
      <c r="DM159" s="76">
        <v>-151.13203999999999</v>
      </c>
      <c r="DN159" s="76">
        <v>537.99789999999996</v>
      </c>
      <c r="DO159" s="76">
        <v>280.90861999999998</v>
      </c>
      <c r="DP159" s="76">
        <v>561.19033000000002</v>
      </c>
      <c r="DQ159" s="76">
        <v>149.70783</v>
      </c>
      <c r="DR159" s="76">
        <v>85.206379999999996</v>
      </c>
      <c r="DS159" s="76">
        <v>-594.03797999999995</v>
      </c>
      <c r="DT159" s="76">
        <v>4.1626399999999997</v>
      </c>
      <c r="DU159" s="76">
        <v>5.1125400000000001</v>
      </c>
      <c r="DV159" s="76">
        <v>4.6958900000000003</v>
      </c>
      <c r="DW159" s="76">
        <v>19.85266</v>
      </c>
      <c r="DX159" s="76">
        <v>34.832749999999997</v>
      </c>
      <c r="DY159" s="76">
        <v>37.132860000000001</v>
      </c>
      <c r="DZ159" s="76">
        <v>55.093940000000003</v>
      </c>
      <c r="EA159" s="76">
        <v>62.393149999999999</v>
      </c>
      <c r="EB159" s="76">
        <v>89.030659999999997</v>
      </c>
      <c r="EC159" s="76">
        <v>105.86386</v>
      </c>
      <c r="ED159" s="76">
        <v>987.61433999999997</v>
      </c>
      <c r="EE159" s="76">
        <v>1148.9949099999999</v>
      </c>
      <c r="EF159" s="76">
        <v>1123.00603</v>
      </c>
      <c r="EG159" s="76">
        <v>979.25269000000105</v>
      </c>
      <c r="EH159" s="76">
        <v>527.26829999999995</v>
      </c>
      <c r="EI159" s="76">
        <v>924.19533000000001</v>
      </c>
      <c r="EJ159" s="76">
        <v>610.56367</v>
      </c>
      <c r="EK159" s="76">
        <v>410.76051999999999</v>
      </c>
      <c r="EL159" s="76">
        <v>1220.1879200000001</v>
      </c>
      <c r="EM159" s="76">
        <v>924.34907999999905</v>
      </c>
      <c r="EN159" s="98">
        <v>5289.7133299999996</v>
      </c>
      <c r="EO159" s="98">
        <v>6234.1630500000001</v>
      </c>
      <c r="EP159" s="98">
        <v>5968.4402799999998</v>
      </c>
      <c r="EQ159" s="98">
        <v>5675.2196899999999</v>
      </c>
      <c r="ER159" s="98">
        <v>6053.89527</v>
      </c>
      <c r="ES159" s="98">
        <v>5552.9010399999997</v>
      </c>
      <c r="ET159" s="98">
        <v>5918.3273499999996</v>
      </c>
      <c r="EU159" s="98">
        <v>5908.8581299999996</v>
      </c>
      <c r="EV159" s="98">
        <v>5355.7879899999998</v>
      </c>
      <c r="EW159" s="98">
        <v>5878.0456700000004</v>
      </c>
      <c r="EX159" s="98">
        <v>8697352</v>
      </c>
      <c r="EY159" s="98">
        <v>9144585</v>
      </c>
      <c r="EZ159" s="98">
        <v>8714530</v>
      </c>
      <c r="FA159" s="98">
        <v>8395744</v>
      </c>
      <c r="FB159" s="98">
        <v>7782076</v>
      </c>
      <c r="FC159" s="98">
        <v>8143420</v>
      </c>
      <c r="FD159" s="98">
        <v>6913190</v>
      </c>
      <c r="FE159" s="98">
        <v>7832779</v>
      </c>
      <c r="FF159" s="98">
        <v>8433636</v>
      </c>
      <c r="FG159" s="103">
        <v>8293319</v>
      </c>
      <c r="FH159" s="76">
        <v>2.0257499999999999</v>
      </c>
      <c r="FI159" s="76">
        <v>420.36507999999998</v>
      </c>
      <c r="FJ159" s="76">
        <v>2.2022499999999998</v>
      </c>
      <c r="FK159" s="76">
        <v>7.9326499999999998</v>
      </c>
      <c r="FL159" s="76">
        <v>2.9011499999999999</v>
      </c>
      <c r="FM159" s="76">
        <v>258.94150000000002</v>
      </c>
      <c r="FN159" s="76">
        <v>391.14524999999998</v>
      </c>
      <c r="FO159" s="76">
        <v>112.04785</v>
      </c>
      <c r="FP159" s="76">
        <v>35.033299999999997</v>
      </c>
      <c r="FQ159" s="77">
        <v>84.1678</v>
      </c>
    </row>
    <row r="160" spans="1:173" x14ac:dyDescent="0.25">
      <c r="A160" s="96" t="s">
        <v>260</v>
      </c>
      <c r="B160" s="96">
        <v>5741</v>
      </c>
      <c r="C160" s="96"/>
      <c r="D160" s="76">
        <v>97.164420000000007</v>
      </c>
      <c r="E160" s="76">
        <v>92.821719999999999</v>
      </c>
      <c r="F160" s="76">
        <v>86.662930000000003</v>
      </c>
      <c r="G160" s="76">
        <v>88.310609999999997</v>
      </c>
      <c r="H160" s="76">
        <v>79.915859999999995</v>
      </c>
      <c r="I160" s="76">
        <v>149.15817000000001</v>
      </c>
      <c r="J160" s="76">
        <v>145.89608999999999</v>
      </c>
      <c r="K160" s="76">
        <v>145.87043</v>
      </c>
      <c r="L160" s="76">
        <v>401.44245000000001</v>
      </c>
      <c r="M160" s="76">
        <v>152.98309</v>
      </c>
      <c r="N160" s="97">
        <v>1585.3457800000001</v>
      </c>
      <c r="O160" s="97">
        <v>1650.8937800000001</v>
      </c>
      <c r="P160" s="97">
        <v>1302.2364600000001</v>
      </c>
      <c r="Q160" s="97">
        <v>1380.8528799999999</v>
      </c>
      <c r="R160" s="97">
        <v>1203.71666</v>
      </c>
      <c r="S160" s="97">
        <v>1136.1359600000001</v>
      </c>
      <c r="T160" s="97">
        <v>1207.3151600000001</v>
      </c>
      <c r="U160" s="97">
        <v>1245.29341</v>
      </c>
      <c r="V160" s="97">
        <v>1409.6167499999999</v>
      </c>
      <c r="W160" s="97">
        <v>1149.35313</v>
      </c>
      <c r="X160" s="98">
        <v>1713.18</v>
      </c>
      <c r="Y160" s="98">
        <v>1783.18</v>
      </c>
      <c r="Z160" s="98">
        <v>1853.18</v>
      </c>
      <c r="AA160" s="98">
        <v>1923.18</v>
      </c>
      <c r="AB160" s="98">
        <v>2013.18</v>
      </c>
      <c r="AC160" s="98">
        <v>1863.18</v>
      </c>
      <c r="AD160" s="98">
        <v>1913.18</v>
      </c>
      <c r="AE160" s="98">
        <v>1963.18</v>
      </c>
      <c r="AF160" s="98">
        <v>2013.18</v>
      </c>
      <c r="AG160" s="98">
        <v>2135</v>
      </c>
      <c r="AH160" s="97">
        <v>1500.2657799999999</v>
      </c>
      <c r="AI160" s="97">
        <v>1566.7397800000001</v>
      </c>
      <c r="AJ160" s="97">
        <v>1232.17146</v>
      </c>
      <c r="AK160" s="97">
        <v>1316.6438800000001</v>
      </c>
      <c r="AL160" s="97">
        <v>1145.72966</v>
      </c>
      <c r="AM160" s="97">
        <v>1014.62136</v>
      </c>
      <c r="AN160" s="97">
        <v>1088.52016</v>
      </c>
      <c r="AO160" s="97">
        <v>1126.4984099999999</v>
      </c>
      <c r="AP160" s="97">
        <v>1039.97325</v>
      </c>
      <c r="AQ160" s="97">
        <v>1030.75108</v>
      </c>
      <c r="AR160" s="98">
        <v>64.943790000000007</v>
      </c>
      <c r="AS160" s="98">
        <v>24.992750000000001</v>
      </c>
      <c r="AT160" s="98">
        <v>148.51459</v>
      </c>
      <c r="AU160" s="98">
        <v>175.624</v>
      </c>
      <c r="AV160" s="98">
        <v>244.88714999999999</v>
      </c>
      <c r="AW160" s="98">
        <v>0</v>
      </c>
      <c r="AX160" s="98">
        <v>95.74</v>
      </c>
      <c r="AY160" s="98">
        <v>0</v>
      </c>
      <c r="AZ160" s="98">
        <v>154.17750000000001</v>
      </c>
      <c r="BA160" s="98">
        <v>30.646799999999999</v>
      </c>
      <c r="BB160" s="76">
        <v>64.943790000000007</v>
      </c>
      <c r="BC160" s="76">
        <v>24.992750000000001</v>
      </c>
      <c r="BD160" s="76">
        <v>148.51459</v>
      </c>
      <c r="BE160" s="76">
        <v>175.624</v>
      </c>
      <c r="BF160" s="76">
        <v>186.63335000000001</v>
      </c>
      <c r="BG160" s="76">
        <v>-16.082000000000001</v>
      </c>
      <c r="BH160" s="76">
        <v>95.739000000000004</v>
      </c>
      <c r="BI160" s="76">
        <v>0</v>
      </c>
      <c r="BJ160" s="76">
        <v>154.17750000000001</v>
      </c>
      <c r="BK160" s="76">
        <v>30.646799999999999</v>
      </c>
      <c r="BL160" s="76">
        <v>1565.20957</v>
      </c>
      <c r="BM160" s="76">
        <v>1591.73253</v>
      </c>
      <c r="BN160" s="76">
        <v>1380.68605</v>
      </c>
      <c r="BO160" s="76">
        <v>1492.2678800000001</v>
      </c>
      <c r="BP160" s="76">
        <v>1390.61681</v>
      </c>
      <c r="BQ160" s="76">
        <v>1014.62136</v>
      </c>
      <c r="BR160" s="76">
        <v>1184.26016</v>
      </c>
      <c r="BS160" s="76">
        <v>1126.4984099999999</v>
      </c>
      <c r="BT160" s="76">
        <v>1194.15075</v>
      </c>
      <c r="BU160" s="76">
        <v>1061.39788</v>
      </c>
      <c r="BV160" s="98">
        <v>2049.5246900000002</v>
      </c>
      <c r="BW160" s="98">
        <v>2109.1075599999999</v>
      </c>
      <c r="BX160" s="98">
        <v>1996.0142699999999</v>
      </c>
      <c r="BY160" s="98">
        <v>2081.87273</v>
      </c>
      <c r="BZ160" s="98">
        <v>2107.5966800000001</v>
      </c>
      <c r="CA160" s="98">
        <v>2046.5362500000001</v>
      </c>
      <c r="CB160" s="98">
        <v>2094.3209000000002</v>
      </c>
      <c r="CC160" s="98">
        <v>2098.6095</v>
      </c>
      <c r="CD160" s="98">
        <v>2086.1087499999999</v>
      </c>
      <c r="CE160" s="98">
        <v>2296.32735</v>
      </c>
      <c r="CF160" s="76">
        <v>-217.96852000000001</v>
      </c>
      <c r="CG160" s="76">
        <v>-23.2529199999999</v>
      </c>
      <c r="CH160" s="76">
        <v>-204.41112000000001</v>
      </c>
      <c r="CI160" s="76">
        <v>42.121959999999902</v>
      </c>
      <c r="CJ160" s="76">
        <v>-68.274089999999902</v>
      </c>
      <c r="CK160" s="76">
        <v>-67.225909999999899</v>
      </c>
      <c r="CL160" s="76">
        <v>38.136460000000199</v>
      </c>
      <c r="CM160" s="76">
        <v>-127.11494999999999</v>
      </c>
      <c r="CN160" s="76">
        <v>32.60266</v>
      </c>
      <c r="CO160" s="76">
        <v>-67.718279999999993</v>
      </c>
      <c r="CP160" s="76">
        <v>-34.371470000000002</v>
      </c>
      <c r="CQ160" s="76">
        <v>203.73326</v>
      </c>
      <c r="CR160" s="76">
        <v>286.14742999999999</v>
      </c>
      <c r="CS160" s="76">
        <v>412.10896000000002</v>
      </c>
      <c r="CT160" s="76">
        <v>258.572</v>
      </c>
      <c r="CU160" s="76">
        <v>198.19973999999999</v>
      </c>
      <c r="CV160" s="76">
        <v>403.02224999999999</v>
      </c>
      <c r="CW160" s="76">
        <v>387.94179000000003</v>
      </c>
      <c r="CX160" s="76">
        <v>633.85173999999995</v>
      </c>
      <c r="CY160" s="76">
        <v>816.71507999999994</v>
      </c>
      <c r="CZ160" s="98">
        <v>260</v>
      </c>
      <c r="DA160" s="98">
        <v>254</v>
      </c>
      <c r="DB160" s="98">
        <v>256</v>
      </c>
      <c r="DC160" s="98">
        <v>244</v>
      </c>
      <c r="DD160" s="98">
        <v>248</v>
      </c>
      <c r="DE160" s="98">
        <v>237</v>
      </c>
      <c r="DF160" s="98">
        <v>240</v>
      </c>
      <c r="DG160" s="98">
        <v>250</v>
      </c>
      <c r="DH160" s="98">
        <v>250</v>
      </c>
      <c r="DI160" s="98">
        <v>240</v>
      </c>
      <c r="DJ160" s="76">
        <v>-238.10472999999999</v>
      </c>
      <c r="DK160" s="76">
        <v>-82.414169999999999</v>
      </c>
      <c r="DL160" s="76">
        <v>-125.96153</v>
      </c>
      <c r="DM160" s="76">
        <v>153.53695999999999</v>
      </c>
      <c r="DN160" s="76">
        <v>60.372259999999997</v>
      </c>
      <c r="DO160" s="76">
        <v>-204.82250999999999</v>
      </c>
      <c r="DP160" s="76">
        <v>15.08046</v>
      </c>
      <c r="DQ160" s="76">
        <v>-245.90995000000001</v>
      </c>
      <c r="DR160" s="76">
        <v>-182.86333999999999</v>
      </c>
      <c r="DS160" s="76">
        <v>-155.67353</v>
      </c>
      <c r="DT160" s="76">
        <v>12.08442</v>
      </c>
      <c r="DU160" s="76">
        <v>8.6677199999999992</v>
      </c>
      <c r="DV160" s="76">
        <v>16.597930000000002</v>
      </c>
      <c r="DW160" s="76">
        <v>24.101610000000001</v>
      </c>
      <c r="DX160" s="76">
        <v>21.92886</v>
      </c>
      <c r="DY160" s="76">
        <v>27.643170000000001</v>
      </c>
      <c r="DZ160" s="76">
        <v>27.101089999999999</v>
      </c>
      <c r="EA160" s="76">
        <v>27.075430000000001</v>
      </c>
      <c r="EB160" s="76">
        <v>31.798449999999999</v>
      </c>
      <c r="EC160" s="76">
        <v>34.38109</v>
      </c>
      <c r="ED160" s="76">
        <v>303.04852</v>
      </c>
      <c r="EE160" s="76">
        <v>107.40692</v>
      </c>
      <c r="EF160" s="76">
        <v>274.47611999999998</v>
      </c>
      <c r="EG160" s="76">
        <v>22.087039999999899</v>
      </c>
      <c r="EH160" s="76">
        <v>126.26109</v>
      </c>
      <c r="EI160" s="76">
        <v>188.74051</v>
      </c>
      <c r="EJ160" s="76">
        <v>80.658539999999903</v>
      </c>
      <c r="EK160" s="76">
        <v>245.90995000000001</v>
      </c>
      <c r="EL160" s="76">
        <v>337.04084</v>
      </c>
      <c r="EM160" s="76">
        <v>186.32033000000001</v>
      </c>
      <c r="EN160" s="98">
        <v>2083.8961599999998</v>
      </c>
      <c r="EO160" s="98">
        <v>1905.3742999999999</v>
      </c>
      <c r="EP160" s="98">
        <v>1709.8668399999999</v>
      </c>
      <c r="EQ160" s="98">
        <v>1669.76377</v>
      </c>
      <c r="ER160" s="98">
        <v>1849.02468</v>
      </c>
      <c r="ES160" s="98">
        <v>1848.3365100000001</v>
      </c>
      <c r="ET160" s="98">
        <v>1691.29865</v>
      </c>
      <c r="EU160" s="98">
        <v>1710.6677099999999</v>
      </c>
      <c r="EV160" s="98">
        <v>1452.25701</v>
      </c>
      <c r="EW160" s="98">
        <v>1479.6122700000001</v>
      </c>
      <c r="EX160" s="98">
        <v>1803314</v>
      </c>
      <c r="EY160" s="98">
        <v>1674147</v>
      </c>
      <c r="EZ160" s="98">
        <v>1506648</v>
      </c>
      <c r="FA160" s="98">
        <v>1338731</v>
      </c>
      <c r="FB160" s="98">
        <v>1271991</v>
      </c>
      <c r="FC160" s="98">
        <v>1203362</v>
      </c>
      <c r="FD160" s="98">
        <v>1169179</v>
      </c>
      <c r="FE160" s="98">
        <v>1372408</v>
      </c>
      <c r="FF160" s="98">
        <v>1377014</v>
      </c>
      <c r="FG160" s="103">
        <v>1217071</v>
      </c>
      <c r="FH160" s="76">
        <v>0</v>
      </c>
      <c r="FI160" s="76">
        <v>0</v>
      </c>
      <c r="FJ160" s="76">
        <v>0</v>
      </c>
      <c r="FK160" s="76">
        <v>0</v>
      </c>
      <c r="FL160" s="76">
        <v>58.253799999999998</v>
      </c>
      <c r="FM160" s="76">
        <v>16.082000000000001</v>
      </c>
      <c r="FN160" s="76">
        <v>1E-3</v>
      </c>
      <c r="FO160" s="76">
        <v>0</v>
      </c>
      <c r="FP160" s="76">
        <v>0</v>
      </c>
      <c r="FQ160" s="77">
        <v>0</v>
      </c>
    </row>
    <row r="161" spans="1:173" x14ac:dyDescent="0.25">
      <c r="A161" s="96" t="s">
        <v>259</v>
      </c>
      <c r="B161" s="96">
        <v>5486</v>
      </c>
      <c r="C161" s="96"/>
      <c r="D161" s="76">
        <v>574.52372000000003</v>
      </c>
      <c r="E161" s="76">
        <v>538.85500000000002</v>
      </c>
      <c r="F161" s="76">
        <v>516.32263</v>
      </c>
      <c r="G161" s="76">
        <v>508.20519000000002</v>
      </c>
      <c r="H161" s="76">
        <v>494.77384000000001</v>
      </c>
      <c r="I161" s="76">
        <v>472.71535999999998</v>
      </c>
      <c r="J161" s="76">
        <v>497.97001</v>
      </c>
      <c r="K161" s="76">
        <v>431.00049000000001</v>
      </c>
      <c r="L161" s="76">
        <v>502.39298000000002</v>
      </c>
      <c r="M161" s="76">
        <v>533.02500999999995</v>
      </c>
      <c r="N161" s="97">
        <v>5116.0277599999999</v>
      </c>
      <c r="O161" s="97">
        <v>4877.6189599999998</v>
      </c>
      <c r="P161" s="97">
        <v>5246.0752199999997</v>
      </c>
      <c r="Q161" s="97">
        <v>5271.7975399999996</v>
      </c>
      <c r="R161" s="97">
        <v>4944.32222</v>
      </c>
      <c r="S161" s="97">
        <v>4830.1854899999998</v>
      </c>
      <c r="T161" s="97">
        <v>4773.8652499999998</v>
      </c>
      <c r="U161" s="97">
        <v>4933.3509599999998</v>
      </c>
      <c r="V161" s="97">
        <v>4754.07132</v>
      </c>
      <c r="W161" s="97">
        <v>5077.4238400000004</v>
      </c>
      <c r="X161" s="98">
        <v>7750</v>
      </c>
      <c r="Y161" s="98">
        <v>8500</v>
      </c>
      <c r="Z161" s="98">
        <v>9700</v>
      </c>
      <c r="AA161" s="98">
        <v>9150</v>
      </c>
      <c r="AB161" s="98">
        <v>8916.2000000000007</v>
      </c>
      <c r="AC161" s="98">
        <v>9032.9</v>
      </c>
      <c r="AD161" s="98">
        <v>9077.6695600000003</v>
      </c>
      <c r="AE161" s="98">
        <v>8587.1</v>
      </c>
      <c r="AF161" s="98">
        <v>7792.4</v>
      </c>
      <c r="AG161" s="98">
        <v>7866.7</v>
      </c>
      <c r="AH161" s="97">
        <v>4600.4194100000004</v>
      </c>
      <c r="AI161" s="97">
        <v>4399.3689599999998</v>
      </c>
      <c r="AJ161" s="97">
        <v>4816.3252199999997</v>
      </c>
      <c r="AK161" s="97">
        <v>4868.0475399999996</v>
      </c>
      <c r="AL161" s="97">
        <v>4582.57222</v>
      </c>
      <c r="AM161" s="97">
        <v>4483.9354899999998</v>
      </c>
      <c r="AN161" s="97">
        <v>4424.6152499999998</v>
      </c>
      <c r="AO161" s="97">
        <v>4658.0009600000003</v>
      </c>
      <c r="AP161" s="97">
        <v>4422.0995700000003</v>
      </c>
      <c r="AQ161" s="97">
        <v>4728.3710899999996</v>
      </c>
      <c r="AR161" s="98">
        <v>547.39464999999996</v>
      </c>
      <c r="AS161" s="98">
        <v>321.61944999999997</v>
      </c>
      <c r="AT161" s="98">
        <v>950.39395000000002</v>
      </c>
      <c r="AU161" s="98">
        <v>345.44125000000003</v>
      </c>
      <c r="AV161" s="98">
        <v>617.51985000000002</v>
      </c>
      <c r="AW161" s="98">
        <v>764.45135000000005</v>
      </c>
      <c r="AX161" s="98">
        <v>1222.2099000000001</v>
      </c>
      <c r="AY161" s="98">
        <v>1884.8633</v>
      </c>
      <c r="AZ161" s="98">
        <v>200.62979999999999</v>
      </c>
      <c r="BA161" s="98">
        <v>271.84165000000002</v>
      </c>
      <c r="BB161" s="76">
        <v>-20.72035</v>
      </c>
      <c r="BC161" s="76">
        <v>317.61944999999997</v>
      </c>
      <c r="BD161" s="76">
        <v>918.31375000000003</v>
      </c>
      <c r="BE161" s="76">
        <v>311.25225</v>
      </c>
      <c r="BF161" s="76">
        <v>524.31455000000005</v>
      </c>
      <c r="BG161" s="76">
        <v>712.2319</v>
      </c>
      <c r="BH161" s="76">
        <v>1222.2099000000001</v>
      </c>
      <c r="BI161" s="76">
        <v>1742.3987500000001</v>
      </c>
      <c r="BJ161" s="76">
        <v>168.62979999999999</v>
      </c>
      <c r="BK161" s="76">
        <v>-90.252350000000007</v>
      </c>
      <c r="BL161" s="76">
        <v>5147.8140599999997</v>
      </c>
      <c r="BM161" s="76">
        <v>4720.9884099999999</v>
      </c>
      <c r="BN161" s="76">
        <v>5766.7191700000003</v>
      </c>
      <c r="BO161" s="76">
        <v>5213.4887900000003</v>
      </c>
      <c r="BP161" s="76">
        <v>5200.0920699999997</v>
      </c>
      <c r="BQ161" s="76">
        <v>5248.3868400000001</v>
      </c>
      <c r="BR161" s="76">
        <v>5646.8251499999997</v>
      </c>
      <c r="BS161" s="76">
        <v>6542.8642600000003</v>
      </c>
      <c r="BT161" s="76">
        <v>4622.72937</v>
      </c>
      <c r="BU161" s="76">
        <v>5000.2127399999999</v>
      </c>
      <c r="BV161" s="98">
        <v>8259.39</v>
      </c>
      <c r="BW161" s="98">
        <v>8841.2899199999993</v>
      </c>
      <c r="BX161" s="98">
        <v>10748.75124</v>
      </c>
      <c r="BY161" s="98">
        <v>10324.428400000001</v>
      </c>
      <c r="BZ161" s="98">
        <v>9530.8531500000008</v>
      </c>
      <c r="CA161" s="98">
        <v>9731.8941500000001</v>
      </c>
      <c r="CB161" s="98">
        <v>9586.9919599999994</v>
      </c>
      <c r="CC161" s="98">
        <v>9610.5216</v>
      </c>
      <c r="CD161" s="98">
        <v>8326.6437600000008</v>
      </c>
      <c r="CE161" s="98">
        <v>8619.7319499999994</v>
      </c>
      <c r="CF161" s="76">
        <v>-967.84393999999998</v>
      </c>
      <c r="CG161" s="76">
        <v>-979.32207000000005</v>
      </c>
      <c r="CH161" s="76">
        <v>-1065.3491300000001</v>
      </c>
      <c r="CI161" s="76">
        <v>-823.43380999999999</v>
      </c>
      <c r="CJ161" s="76">
        <v>-536.31601000000001</v>
      </c>
      <c r="CK161" s="76">
        <v>-200.65931</v>
      </c>
      <c r="CL161" s="76">
        <v>-619.8415</v>
      </c>
      <c r="CM161" s="76">
        <v>-464.94605999999999</v>
      </c>
      <c r="CN161" s="76">
        <v>-336.38567999999998</v>
      </c>
      <c r="CO161" s="76">
        <v>10.1901900000003</v>
      </c>
      <c r="CP161" s="76">
        <v>1647.8948399999999</v>
      </c>
      <c r="CQ161" s="76">
        <v>3152.0674800000002</v>
      </c>
      <c r="CR161" s="76">
        <v>4292.0200999999997</v>
      </c>
      <c r="CS161" s="76">
        <v>4868.80548</v>
      </c>
      <c r="CT161" s="76">
        <v>5784.73704</v>
      </c>
      <c r="CU161" s="76">
        <v>6158.4885000000004</v>
      </c>
      <c r="CV161" s="76">
        <v>5993.1659099999997</v>
      </c>
      <c r="CW161" s="76">
        <v>5740.0475100000003</v>
      </c>
      <c r="CX161" s="76">
        <v>4737.9448199999997</v>
      </c>
      <c r="CY161" s="76">
        <v>5237.67245</v>
      </c>
      <c r="CZ161" s="98">
        <v>1095</v>
      </c>
      <c r="DA161" s="98">
        <v>1079</v>
      </c>
      <c r="DB161" s="98">
        <v>1065</v>
      </c>
      <c r="DC161" s="98">
        <v>1011</v>
      </c>
      <c r="DD161" s="98">
        <v>1005</v>
      </c>
      <c r="DE161" s="98">
        <v>1005</v>
      </c>
      <c r="DF161" s="98">
        <v>1033</v>
      </c>
      <c r="DG161" s="98">
        <v>1032</v>
      </c>
      <c r="DH161" s="98">
        <v>1004</v>
      </c>
      <c r="DI161" s="98">
        <v>1015</v>
      </c>
      <c r="DJ161" s="76">
        <v>-1504.17264</v>
      </c>
      <c r="DK161" s="76">
        <v>-1139.95262</v>
      </c>
      <c r="DL161" s="76">
        <v>-576.78538000000003</v>
      </c>
      <c r="DM161" s="76">
        <v>-915.93155999999999</v>
      </c>
      <c r="DN161" s="76">
        <v>-373.75146000000001</v>
      </c>
      <c r="DO161" s="76">
        <v>165.32258999999999</v>
      </c>
      <c r="DP161" s="76">
        <v>253.11840000000001</v>
      </c>
      <c r="DQ161" s="76">
        <v>1002.1026900000001</v>
      </c>
      <c r="DR161" s="76">
        <v>-499.72762999999998</v>
      </c>
      <c r="DS161" s="76">
        <v>-429.11491000000001</v>
      </c>
      <c r="DT161" s="76">
        <v>58.91572</v>
      </c>
      <c r="DU161" s="76">
        <v>60.604999999999997</v>
      </c>
      <c r="DV161" s="76">
        <v>86.572630000000004</v>
      </c>
      <c r="DW161" s="76">
        <v>104.45519</v>
      </c>
      <c r="DX161" s="76">
        <v>133.02384000000001</v>
      </c>
      <c r="DY161" s="76">
        <v>126.46536</v>
      </c>
      <c r="DZ161" s="76">
        <v>148.72001</v>
      </c>
      <c r="EA161" s="76">
        <v>155.65048999999999</v>
      </c>
      <c r="EB161" s="76">
        <v>170.42097999999999</v>
      </c>
      <c r="EC161" s="76">
        <v>183.97201000000001</v>
      </c>
      <c r="ED161" s="76">
        <v>1483.4522899999999</v>
      </c>
      <c r="EE161" s="76">
        <v>1457.5720699999999</v>
      </c>
      <c r="EF161" s="76">
        <v>1495.0991300000001</v>
      </c>
      <c r="EG161" s="76">
        <v>1227.18381</v>
      </c>
      <c r="EH161" s="76">
        <v>898.06601000000001</v>
      </c>
      <c r="EI161" s="76">
        <v>546.90931</v>
      </c>
      <c r="EJ161" s="76">
        <v>969.0915</v>
      </c>
      <c r="EK161" s="76">
        <v>740.29606000000001</v>
      </c>
      <c r="EL161" s="76">
        <v>668.35743000000002</v>
      </c>
      <c r="EM161" s="76">
        <v>338.86255999999997</v>
      </c>
      <c r="EN161" s="98">
        <v>6611.4951600000004</v>
      </c>
      <c r="EO161" s="98">
        <v>5689.2224399999996</v>
      </c>
      <c r="EP161" s="98">
        <v>6456.7311399999999</v>
      </c>
      <c r="EQ161" s="98">
        <v>5455.6229199999998</v>
      </c>
      <c r="ER161" s="98">
        <v>3746.1161099999999</v>
      </c>
      <c r="ES161" s="98">
        <v>3573.4056500000002</v>
      </c>
      <c r="ET161" s="98">
        <v>3593.8260500000001</v>
      </c>
      <c r="EU161" s="98">
        <v>3870.4740900000002</v>
      </c>
      <c r="EV161" s="98">
        <v>3588.6989400000002</v>
      </c>
      <c r="EW161" s="98">
        <v>3382.0594999999998</v>
      </c>
      <c r="EX161" s="98">
        <v>6083872</v>
      </c>
      <c r="EY161" s="98">
        <v>5856941</v>
      </c>
      <c r="EZ161" s="98">
        <v>6311424</v>
      </c>
      <c r="FA161" s="98">
        <v>6095231</v>
      </c>
      <c r="FB161" s="98">
        <v>5480638</v>
      </c>
      <c r="FC161" s="98">
        <v>5030845</v>
      </c>
      <c r="FD161" s="98">
        <v>5393707</v>
      </c>
      <c r="FE161" s="98">
        <v>5398297</v>
      </c>
      <c r="FF161" s="98">
        <v>5090457</v>
      </c>
      <c r="FG161" s="103">
        <v>5067234</v>
      </c>
      <c r="FH161" s="76">
        <v>568.11500000000001</v>
      </c>
      <c r="FI161" s="76">
        <v>4</v>
      </c>
      <c r="FJ161" s="76">
        <v>32.080199999999998</v>
      </c>
      <c r="FK161" s="76">
        <v>34.189</v>
      </c>
      <c r="FL161" s="76">
        <v>93.205299999999994</v>
      </c>
      <c r="FM161" s="76">
        <v>52.219450000000002</v>
      </c>
      <c r="FN161" s="76">
        <v>0</v>
      </c>
      <c r="FO161" s="76">
        <v>142.46455</v>
      </c>
      <c r="FP161" s="76">
        <v>32</v>
      </c>
      <c r="FQ161" s="77">
        <v>362.09399999999999</v>
      </c>
    </row>
    <row r="162" spans="1:173" x14ac:dyDescent="0.25">
      <c r="A162" s="96" t="s">
        <v>258</v>
      </c>
      <c r="B162" s="96">
        <v>5474</v>
      </c>
      <c r="C162" s="96"/>
      <c r="D162" s="76">
        <v>114.47893000000001</v>
      </c>
      <c r="E162" s="76">
        <v>130.55633</v>
      </c>
      <c r="F162" s="76">
        <v>120.03642000000001</v>
      </c>
      <c r="G162" s="76">
        <v>142.06357</v>
      </c>
      <c r="H162" s="76">
        <v>157.88942</v>
      </c>
      <c r="I162" s="76">
        <v>169.52672999999999</v>
      </c>
      <c r="J162" s="76">
        <v>186.52217999999999</v>
      </c>
      <c r="K162" s="76">
        <v>186.09378000000001</v>
      </c>
      <c r="L162" s="76">
        <v>286.53847000000002</v>
      </c>
      <c r="M162" s="76">
        <v>700.27910999999995</v>
      </c>
      <c r="N162" s="97">
        <v>2213.9189099999999</v>
      </c>
      <c r="O162" s="97">
        <v>2230.57654</v>
      </c>
      <c r="P162" s="97">
        <v>2031.28279</v>
      </c>
      <c r="Q162" s="97">
        <v>2064.8438000000001</v>
      </c>
      <c r="R162" s="97">
        <v>1887.29721</v>
      </c>
      <c r="S162" s="97">
        <v>2023.4376999999999</v>
      </c>
      <c r="T162" s="97">
        <v>1998.3771899999999</v>
      </c>
      <c r="U162" s="97">
        <v>1840.14759</v>
      </c>
      <c r="V162" s="97">
        <v>2012.7435599999999</v>
      </c>
      <c r="W162" s="97">
        <v>2387.1194999999998</v>
      </c>
      <c r="X162" s="98">
        <v>4517.5</v>
      </c>
      <c r="Y162" s="98">
        <v>4923.7</v>
      </c>
      <c r="Z162" s="98">
        <v>5029.8999999999996</v>
      </c>
      <c r="AA162" s="98">
        <v>5136.1000000000004</v>
      </c>
      <c r="AB162" s="98">
        <v>3042.3</v>
      </c>
      <c r="AC162" s="98">
        <v>3044.9</v>
      </c>
      <c r="AD162" s="98">
        <v>2498.3000000000002</v>
      </c>
      <c r="AE162" s="98">
        <v>2512.3000000000002</v>
      </c>
      <c r="AF162" s="98">
        <v>2633.6</v>
      </c>
      <c r="AG162" s="98">
        <v>3217.4</v>
      </c>
      <c r="AH162" s="97">
        <v>2108.5421099999999</v>
      </c>
      <c r="AI162" s="97">
        <v>2104.9765400000001</v>
      </c>
      <c r="AJ162" s="97">
        <v>1905.6827900000001</v>
      </c>
      <c r="AK162" s="97">
        <v>1914.01115</v>
      </c>
      <c r="AL162" s="97">
        <v>1724.62131</v>
      </c>
      <c r="AM162" s="97">
        <v>1855.7173</v>
      </c>
      <c r="AN162" s="97">
        <v>1821.57719</v>
      </c>
      <c r="AO162" s="97">
        <v>1662.5438899999999</v>
      </c>
      <c r="AP162" s="97">
        <v>1750.68256</v>
      </c>
      <c r="AQ162" s="97">
        <v>1733.12085</v>
      </c>
      <c r="AR162" s="98">
        <v>56.566800000000001</v>
      </c>
      <c r="AS162" s="98">
        <v>37.37285</v>
      </c>
      <c r="AT162" s="98">
        <v>15.92835</v>
      </c>
      <c r="AU162" s="98">
        <v>132.72757999999999</v>
      </c>
      <c r="AV162" s="98">
        <v>32.777349999999998</v>
      </c>
      <c r="AW162" s="98">
        <v>64.948800000000006</v>
      </c>
      <c r="AX162" s="98">
        <v>352.12549999999999</v>
      </c>
      <c r="AY162" s="98">
        <v>213.27205000000001</v>
      </c>
      <c r="AZ162" s="98">
        <v>233.2405</v>
      </c>
      <c r="BA162" s="98">
        <v>348.06065000000001</v>
      </c>
      <c r="BB162" s="76">
        <v>49.714449999999999</v>
      </c>
      <c r="BC162" s="76">
        <v>-30.149450000000002</v>
      </c>
      <c r="BD162" s="76">
        <v>-29.628450000000001</v>
      </c>
      <c r="BE162" s="76">
        <v>116.12118</v>
      </c>
      <c r="BF162" s="76">
        <v>-17.14425</v>
      </c>
      <c r="BG162" s="76">
        <v>7.4088000000000003</v>
      </c>
      <c r="BH162" s="76">
        <v>148.06755000000001</v>
      </c>
      <c r="BI162" s="76">
        <v>213.27205000000001</v>
      </c>
      <c r="BJ162" s="76">
        <v>233.2405</v>
      </c>
      <c r="BK162" s="76">
        <v>328.06065000000001</v>
      </c>
      <c r="BL162" s="76">
        <v>2165.1089099999999</v>
      </c>
      <c r="BM162" s="76">
        <v>2142.3493899999999</v>
      </c>
      <c r="BN162" s="76">
        <v>1921.61114</v>
      </c>
      <c r="BO162" s="76">
        <v>2046.73873</v>
      </c>
      <c r="BP162" s="76">
        <v>1757.3986600000001</v>
      </c>
      <c r="BQ162" s="76">
        <v>1920.6660999999999</v>
      </c>
      <c r="BR162" s="76">
        <v>2173.7026900000001</v>
      </c>
      <c r="BS162" s="76">
        <v>1875.81594</v>
      </c>
      <c r="BT162" s="76">
        <v>1983.9230600000001</v>
      </c>
      <c r="BU162" s="76">
        <v>2081.1815000000001</v>
      </c>
      <c r="BV162" s="98">
        <v>4746.4398499999998</v>
      </c>
      <c r="BW162" s="98">
        <v>5077.0806700000003</v>
      </c>
      <c r="BX162" s="98">
        <v>5349.3060100000002</v>
      </c>
      <c r="BY162" s="98">
        <v>5442.9837200000002</v>
      </c>
      <c r="BZ162" s="98">
        <v>3264.3012800000001</v>
      </c>
      <c r="CA162" s="98">
        <v>3415.1056100000001</v>
      </c>
      <c r="CB162" s="98">
        <v>2820.3652099999999</v>
      </c>
      <c r="CC162" s="98">
        <v>2862.0709000000002</v>
      </c>
      <c r="CD162" s="98">
        <v>3313.7462500000001</v>
      </c>
      <c r="CE162" s="98">
        <v>3278.3383600000002</v>
      </c>
      <c r="CF162" s="76">
        <v>-11.71884</v>
      </c>
      <c r="CG162" s="76">
        <v>50.010190000000001</v>
      </c>
      <c r="CH162" s="76">
        <v>-147.50358</v>
      </c>
      <c r="CI162" s="76">
        <v>-175.71889999999999</v>
      </c>
      <c r="CJ162" s="76">
        <v>31.059989999999999</v>
      </c>
      <c r="CK162" s="76">
        <v>-84.588250000000201</v>
      </c>
      <c r="CL162" s="76">
        <v>22.209259999999901</v>
      </c>
      <c r="CM162" s="76">
        <v>-108.05519</v>
      </c>
      <c r="CN162" s="76">
        <v>65.587900000000005</v>
      </c>
      <c r="CO162" s="76">
        <v>-106.37392</v>
      </c>
      <c r="CP162" s="76">
        <v>-131.14173</v>
      </c>
      <c r="CQ162" s="76">
        <v>-63.760539999999999</v>
      </c>
      <c r="CR162" s="76">
        <v>41.978720000000003</v>
      </c>
      <c r="CS162" s="76">
        <v>344.71075000000002</v>
      </c>
      <c r="CT162" s="76">
        <v>555.14112</v>
      </c>
      <c r="CU162" s="76">
        <v>703.90128000000004</v>
      </c>
      <c r="CV162" s="76">
        <v>948.80112999999994</v>
      </c>
      <c r="CW162" s="76">
        <v>955.32431999999994</v>
      </c>
      <c r="CX162" s="76">
        <v>1027.7111600000001</v>
      </c>
      <c r="CY162" s="76">
        <v>990.94376</v>
      </c>
      <c r="CZ162" s="98">
        <v>412</v>
      </c>
      <c r="DA162" s="98">
        <v>398</v>
      </c>
      <c r="DB162" s="98">
        <v>391</v>
      </c>
      <c r="DC162" s="98">
        <v>395</v>
      </c>
      <c r="DD162" s="98">
        <v>410</v>
      </c>
      <c r="DE162" s="98">
        <v>420</v>
      </c>
      <c r="DF162" s="98">
        <v>421</v>
      </c>
      <c r="DG162" s="98">
        <v>421</v>
      </c>
      <c r="DH162" s="98">
        <v>422</v>
      </c>
      <c r="DI162" s="98">
        <v>425</v>
      </c>
      <c r="DJ162" s="76">
        <v>-67.381190000000004</v>
      </c>
      <c r="DK162" s="76">
        <v>-105.73926</v>
      </c>
      <c r="DL162" s="76">
        <v>-302.73203000000001</v>
      </c>
      <c r="DM162" s="76">
        <v>-210.43037000000001</v>
      </c>
      <c r="DN162" s="76">
        <v>-148.76016000000001</v>
      </c>
      <c r="DO162" s="76">
        <v>-244.89984999999999</v>
      </c>
      <c r="DP162" s="76">
        <v>-6.5231899999999996</v>
      </c>
      <c r="DQ162" s="76">
        <v>-72.386840000000007</v>
      </c>
      <c r="DR162" s="76">
        <v>36.767400000000002</v>
      </c>
      <c r="DS162" s="76">
        <v>-432.31191999999999</v>
      </c>
      <c r="DT162" s="76">
        <v>9.1019299999999994</v>
      </c>
      <c r="DU162" s="76">
        <v>4.9563300000000003</v>
      </c>
      <c r="DV162" s="76">
        <v>-5.56358</v>
      </c>
      <c r="DW162" s="76">
        <v>-8.7694299999999998</v>
      </c>
      <c r="DX162" s="76">
        <v>-4.7865799999999998</v>
      </c>
      <c r="DY162" s="76">
        <v>1.8067299999999999</v>
      </c>
      <c r="DZ162" s="76">
        <v>9.7221799999999998</v>
      </c>
      <c r="EA162" s="76">
        <v>8.4897799999999997</v>
      </c>
      <c r="EB162" s="76">
        <v>24.47747</v>
      </c>
      <c r="EC162" s="76">
        <v>46.280110000000001</v>
      </c>
      <c r="ED162" s="76">
        <v>117.09564</v>
      </c>
      <c r="EE162" s="76">
        <v>75.5898099999999</v>
      </c>
      <c r="EF162" s="76">
        <v>273.10358000000002</v>
      </c>
      <c r="EG162" s="76">
        <v>326.55155000000002</v>
      </c>
      <c r="EH162" s="76">
        <v>131.61591000000001</v>
      </c>
      <c r="EI162" s="76">
        <v>252.30865</v>
      </c>
      <c r="EJ162" s="76">
        <v>154.59074000000001</v>
      </c>
      <c r="EK162" s="76">
        <v>285.65888999999999</v>
      </c>
      <c r="EL162" s="76">
        <v>196.47309999999999</v>
      </c>
      <c r="EM162" s="76">
        <v>760.37257</v>
      </c>
      <c r="EN162" s="98">
        <v>4877.58158</v>
      </c>
      <c r="EO162" s="98">
        <v>5140.8412099999996</v>
      </c>
      <c r="EP162" s="98">
        <v>5307.3272900000002</v>
      </c>
      <c r="EQ162" s="98">
        <v>5098.27297</v>
      </c>
      <c r="ER162" s="98">
        <v>2709.1601599999999</v>
      </c>
      <c r="ES162" s="98">
        <v>2711.20433</v>
      </c>
      <c r="ET162" s="98">
        <v>1871.5640800000001</v>
      </c>
      <c r="EU162" s="98">
        <v>1906.74658</v>
      </c>
      <c r="EV162" s="98">
        <v>2286.0350899999999</v>
      </c>
      <c r="EW162" s="98">
        <v>2287.3946000000001</v>
      </c>
      <c r="EX162" s="98">
        <v>2225638</v>
      </c>
      <c r="EY162" s="98">
        <v>2180566</v>
      </c>
      <c r="EZ162" s="98">
        <v>2178786</v>
      </c>
      <c r="FA162" s="98">
        <v>2240563</v>
      </c>
      <c r="FB162" s="98">
        <v>1856237</v>
      </c>
      <c r="FC162" s="98">
        <v>2108026</v>
      </c>
      <c r="FD162" s="98">
        <v>1976168</v>
      </c>
      <c r="FE162" s="98">
        <v>1948203</v>
      </c>
      <c r="FF162" s="98">
        <v>1947156</v>
      </c>
      <c r="FG162" s="103">
        <v>2493493</v>
      </c>
      <c r="FH162" s="76">
        <v>6.8523500000000004</v>
      </c>
      <c r="FI162" s="76">
        <v>67.522300000000001</v>
      </c>
      <c r="FJ162" s="76">
        <v>45.556800000000003</v>
      </c>
      <c r="FK162" s="76">
        <v>16.606400000000001</v>
      </c>
      <c r="FL162" s="76">
        <v>49.921599999999998</v>
      </c>
      <c r="FM162" s="76">
        <v>57.54</v>
      </c>
      <c r="FN162" s="76">
        <v>204.05795000000001</v>
      </c>
      <c r="FO162" s="76">
        <v>0</v>
      </c>
      <c r="FP162" s="76">
        <v>0</v>
      </c>
      <c r="FQ162" s="77">
        <v>20</v>
      </c>
    </row>
    <row r="163" spans="1:173" x14ac:dyDescent="0.25">
      <c r="A163" s="96" t="s">
        <v>257</v>
      </c>
      <c r="B163" s="96">
        <v>5758</v>
      </c>
      <c r="C163" s="96"/>
      <c r="D163" s="76">
        <v>92.31071</v>
      </c>
      <c r="E163" s="76">
        <v>94.207329999999999</v>
      </c>
      <c r="F163" s="76">
        <v>98.541589999999999</v>
      </c>
      <c r="G163" s="76">
        <v>90.525279999999995</v>
      </c>
      <c r="H163" s="76">
        <v>87.399929999999998</v>
      </c>
      <c r="I163" s="76">
        <v>98.30735</v>
      </c>
      <c r="J163" s="76">
        <v>109.88148</v>
      </c>
      <c r="K163" s="76">
        <v>111.89521999999999</v>
      </c>
      <c r="L163" s="76">
        <v>115.91297</v>
      </c>
      <c r="M163" s="76">
        <v>113.64185000000001</v>
      </c>
      <c r="N163" s="97">
        <v>881.66610000000003</v>
      </c>
      <c r="O163" s="97">
        <v>818.96577000000002</v>
      </c>
      <c r="P163" s="97">
        <v>754.27056000000005</v>
      </c>
      <c r="Q163" s="97">
        <v>847.74459000000002</v>
      </c>
      <c r="R163" s="97">
        <v>795.65848000000005</v>
      </c>
      <c r="S163" s="97">
        <v>754.06821000000002</v>
      </c>
      <c r="T163" s="97">
        <v>890.33711000000005</v>
      </c>
      <c r="U163" s="97">
        <v>788.80754999999999</v>
      </c>
      <c r="V163" s="97">
        <v>709.88364999999999</v>
      </c>
      <c r="W163" s="97">
        <v>705.69811000000004</v>
      </c>
      <c r="X163" s="98">
        <v>1608.45</v>
      </c>
      <c r="Y163" s="98">
        <v>1549.75</v>
      </c>
      <c r="Z163" s="98">
        <v>1629.75</v>
      </c>
      <c r="AA163" s="98">
        <v>1709.75</v>
      </c>
      <c r="AB163" s="98">
        <v>1433.25</v>
      </c>
      <c r="AC163" s="98">
        <v>1501.75</v>
      </c>
      <c r="AD163" s="98">
        <v>1570.25</v>
      </c>
      <c r="AE163" s="98">
        <v>1638.75</v>
      </c>
      <c r="AF163" s="98">
        <v>1707.25</v>
      </c>
      <c r="AG163" s="98">
        <v>1621.3901000000001</v>
      </c>
      <c r="AH163" s="97">
        <v>797.43719999999996</v>
      </c>
      <c r="AI163" s="97">
        <v>736.10577000000001</v>
      </c>
      <c r="AJ163" s="97">
        <v>670.89931000000001</v>
      </c>
      <c r="AK163" s="97">
        <v>776.21948999999995</v>
      </c>
      <c r="AL163" s="97">
        <v>725.29848000000004</v>
      </c>
      <c r="AM163" s="97">
        <v>674.50820999999996</v>
      </c>
      <c r="AN163" s="97">
        <v>797.77710999999999</v>
      </c>
      <c r="AO163" s="97">
        <v>696.24755000000005</v>
      </c>
      <c r="AP163" s="97">
        <v>621.48365000000001</v>
      </c>
      <c r="AQ163" s="97">
        <v>619.59190999999998</v>
      </c>
      <c r="AR163" s="98">
        <v>100.70095999999999</v>
      </c>
      <c r="AS163" s="98">
        <v>118.39685</v>
      </c>
      <c r="AT163" s="98">
        <v>118.2169</v>
      </c>
      <c r="AU163" s="98">
        <v>280.85944999999998</v>
      </c>
      <c r="AV163" s="98">
        <v>0</v>
      </c>
      <c r="AW163" s="98">
        <v>0</v>
      </c>
      <c r="AX163" s="98">
        <v>0</v>
      </c>
      <c r="AY163" s="98">
        <v>0</v>
      </c>
      <c r="AZ163" s="98">
        <v>162.94204999999999</v>
      </c>
      <c r="BA163" s="98">
        <v>113.4867</v>
      </c>
      <c r="BB163" s="76">
        <v>100.70095999999999</v>
      </c>
      <c r="BC163" s="76">
        <v>118.39685</v>
      </c>
      <c r="BD163" s="76">
        <v>90.216899999999995</v>
      </c>
      <c r="BE163" s="76">
        <v>280.85944999999998</v>
      </c>
      <c r="BF163" s="76">
        <v>0</v>
      </c>
      <c r="BG163" s="76">
        <v>0</v>
      </c>
      <c r="BH163" s="76">
        <v>0</v>
      </c>
      <c r="BI163" s="76">
        <v>-6.3</v>
      </c>
      <c r="BJ163" s="76">
        <v>155.12504999999999</v>
      </c>
      <c r="BK163" s="76">
        <v>112.8027</v>
      </c>
      <c r="BL163" s="76">
        <v>898.13815999999997</v>
      </c>
      <c r="BM163" s="76">
        <v>854.50261999999998</v>
      </c>
      <c r="BN163" s="76">
        <v>789.11621000000002</v>
      </c>
      <c r="BO163" s="76">
        <v>1057.0789400000001</v>
      </c>
      <c r="BP163" s="76">
        <v>725.29848000000004</v>
      </c>
      <c r="BQ163" s="76">
        <v>674.50820999999996</v>
      </c>
      <c r="BR163" s="76">
        <v>797.77710999999999</v>
      </c>
      <c r="BS163" s="76">
        <v>696.24755000000005</v>
      </c>
      <c r="BT163" s="76">
        <v>784.42570000000001</v>
      </c>
      <c r="BU163" s="76">
        <v>733.07861000000003</v>
      </c>
      <c r="BV163" s="98">
        <v>1756.7615499999999</v>
      </c>
      <c r="BW163" s="98">
        <v>1690.5478700000001</v>
      </c>
      <c r="BX163" s="98">
        <v>1680.7458300000001</v>
      </c>
      <c r="BY163" s="98">
        <v>1863.9353000000001</v>
      </c>
      <c r="BZ163" s="98">
        <v>1656.5947000000001</v>
      </c>
      <c r="CA163" s="98">
        <v>1552.5787</v>
      </c>
      <c r="CB163" s="98">
        <v>1632.1773599999999</v>
      </c>
      <c r="CC163" s="98">
        <v>1707.2619999999999</v>
      </c>
      <c r="CD163" s="98">
        <v>1894.9306999999999</v>
      </c>
      <c r="CE163" s="98">
        <v>1684.5024000000001</v>
      </c>
      <c r="CF163" s="76">
        <v>-99.364219999999904</v>
      </c>
      <c r="CG163" s="76">
        <v>-157.20242999999999</v>
      </c>
      <c r="CH163" s="76">
        <v>-88.709379999999996</v>
      </c>
      <c r="CI163" s="76">
        <v>-43.396180000000001</v>
      </c>
      <c r="CJ163" s="76">
        <v>-113.26196</v>
      </c>
      <c r="CK163" s="76">
        <v>-13.34273</v>
      </c>
      <c r="CL163" s="76">
        <v>151.14930000000001</v>
      </c>
      <c r="CM163" s="76">
        <v>18.63477</v>
      </c>
      <c r="CN163" s="76">
        <v>-26.177019999999999</v>
      </c>
      <c r="CO163" s="76">
        <v>-11.3509399999999</v>
      </c>
      <c r="CP163" s="76">
        <v>726.21018000000004</v>
      </c>
      <c r="CQ163" s="76">
        <v>809.10234000000003</v>
      </c>
      <c r="CR163" s="76">
        <v>930.76792</v>
      </c>
      <c r="CS163" s="76">
        <v>1012.63165</v>
      </c>
      <c r="CT163" s="76">
        <v>846.69348000000002</v>
      </c>
      <c r="CU163" s="76">
        <v>1030.3154400000001</v>
      </c>
      <c r="CV163" s="76">
        <v>1123.2181700000001</v>
      </c>
      <c r="CW163" s="76">
        <v>1064.62887</v>
      </c>
      <c r="CX163" s="76">
        <v>1144.8541</v>
      </c>
      <c r="CY163" s="76">
        <v>1104.3060700000001</v>
      </c>
      <c r="CZ163" s="98">
        <v>183</v>
      </c>
      <c r="DA163" s="98">
        <v>182</v>
      </c>
      <c r="DB163" s="98">
        <v>175</v>
      </c>
      <c r="DC163" s="98">
        <v>165</v>
      </c>
      <c r="DD163" s="98">
        <v>165</v>
      </c>
      <c r="DE163" s="98">
        <v>160</v>
      </c>
      <c r="DF163" s="98">
        <v>159</v>
      </c>
      <c r="DG163" s="98">
        <v>160</v>
      </c>
      <c r="DH163" s="98">
        <v>156</v>
      </c>
      <c r="DI163" s="98">
        <v>157</v>
      </c>
      <c r="DJ163" s="76">
        <v>-82.892160000000004</v>
      </c>
      <c r="DK163" s="76">
        <v>-121.66558000000001</v>
      </c>
      <c r="DL163" s="76">
        <v>-81.863730000000004</v>
      </c>
      <c r="DM163" s="76">
        <v>165.93817000000001</v>
      </c>
      <c r="DN163" s="76">
        <v>-183.62196</v>
      </c>
      <c r="DO163" s="76">
        <v>-92.902730000000005</v>
      </c>
      <c r="DP163" s="76">
        <v>58.589300000000001</v>
      </c>
      <c r="DQ163" s="76">
        <v>-80.225229999999996</v>
      </c>
      <c r="DR163" s="76">
        <v>40.548029999999997</v>
      </c>
      <c r="DS163" s="76">
        <v>15.345560000000001</v>
      </c>
      <c r="DT163" s="76">
        <v>8.0817099999999993</v>
      </c>
      <c r="DU163" s="76">
        <v>11.347329999999999</v>
      </c>
      <c r="DV163" s="76">
        <v>15.170590000000001</v>
      </c>
      <c r="DW163" s="76">
        <v>19.00028</v>
      </c>
      <c r="DX163" s="76">
        <v>17.039929999999998</v>
      </c>
      <c r="DY163" s="76">
        <v>18.747350000000001</v>
      </c>
      <c r="DZ163" s="76">
        <v>17.321480000000001</v>
      </c>
      <c r="EA163" s="76">
        <v>19.33522</v>
      </c>
      <c r="EB163" s="76">
        <v>27.512969999999999</v>
      </c>
      <c r="EC163" s="76">
        <v>27.53585</v>
      </c>
      <c r="ED163" s="76">
        <v>183.59312</v>
      </c>
      <c r="EE163" s="76">
        <v>240.06243000000001</v>
      </c>
      <c r="EF163" s="76">
        <v>172.08063000000001</v>
      </c>
      <c r="EG163" s="76">
        <v>114.92128</v>
      </c>
      <c r="EH163" s="76">
        <v>183.62196</v>
      </c>
      <c r="EI163" s="76">
        <v>92.902730000000005</v>
      </c>
      <c r="EJ163" s="76">
        <v>-58.589300000000001</v>
      </c>
      <c r="EK163" s="76">
        <v>73.9252299999999</v>
      </c>
      <c r="EL163" s="76">
        <v>114.57702</v>
      </c>
      <c r="EM163" s="76">
        <v>97.457139999999995</v>
      </c>
      <c r="EN163" s="98">
        <v>1030.5513699999999</v>
      </c>
      <c r="EO163" s="98">
        <v>881.44552999999996</v>
      </c>
      <c r="EP163" s="98">
        <v>749.97790999999995</v>
      </c>
      <c r="EQ163" s="98">
        <v>851.30364999999995</v>
      </c>
      <c r="ER163" s="98">
        <v>809.90121999999997</v>
      </c>
      <c r="ES163" s="98">
        <v>522.26325999999995</v>
      </c>
      <c r="ET163" s="98">
        <v>508.95918999999998</v>
      </c>
      <c r="EU163" s="98">
        <v>642.63313000000005</v>
      </c>
      <c r="EV163" s="98">
        <v>750.07659999999998</v>
      </c>
      <c r="EW163" s="98">
        <v>580.19632999999999</v>
      </c>
      <c r="EX163" s="98">
        <v>981030</v>
      </c>
      <c r="EY163" s="98">
        <v>976168</v>
      </c>
      <c r="EZ163" s="98">
        <v>842980</v>
      </c>
      <c r="FA163" s="98">
        <v>891141</v>
      </c>
      <c r="FB163" s="98">
        <v>908920</v>
      </c>
      <c r="FC163" s="98">
        <v>767411</v>
      </c>
      <c r="FD163" s="98">
        <v>739188</v>
      </c>
      <c r="FE163" s="98">
        <v>770173</v>
      </c>
      <c r="FF163" s="98">
        <v>736061</v>
      </c>
      <c r="FG163" s="103">
        <v>717049</v>
      </c>
      <c r="FH163" s="76">
        <v>0</v>
      </c>
      <c r="FI163" s="76">
        <v>0</v>
      </c>
      <c r="FJ163" s="76">
        <v>28</v>
      </c>
      <c r="FK163" s="76">
        <v>0</v>
      </c>
      <c r="FL163" s="76">
        <v>0</v>
      </c>
      <c r="FM163" s="76">
        <v>0</v>
      </c>
      <c r="FN163" s="76">
        <v>0</v>
      </c>
      <c r="FO163" s="76">
        <v>6.3</v>
      </c>
      <c r="FP163" s="76">
        <v>7.8170000000000002</v>
      </c>
      <c r="FQ163" s="77">
        <v>0.68400000000000005</v>
      </c>
    </row>
    <row r="164" spans="1:173" x14ac:dyDescent="0.25">
      <c r="A164" s="96" t="s">
        <v>256</v>
      </c>
      <c r="B164" s="96">
        <v>5726</v>
      </c>
      <c r="C164" s="96"/>
      <c r="D164" s="76">
        <v>701.01004999999998</v>
      </c>
      <c r="E164" s="76">
        <v>600.15179999999998</v>
      </c>
      <c r="F164" s="76">
        <v>640.58961999999997</v>
      </c>
      <c r="G164" s="76">
        <v>646.36506999999995</v>
      </c>
      <c r="H164" s="76">
        <v>667.75166000000002</v>
      </c>
      <c r="I164" s="76">
        <v>663.80025000000001</v>
      </c>
      <c r="J164" s="76">
        <v>748.19710999999995</v>
      </c>
      <c r="K164" s="76">
        <v>645.00279</v>
      </c>
      <c r="L164" s="76">
        <v>800.35350000000005</v>
      </c>
      <c r="M164" s="76">
        <v>787.70655999999997</v>
      </c>
      <c r="N164" s="97">
        <v>6552.6209699999999</v>
      </c>
      <c r="O164" s="97">
        <v>6512.5901599999997</v>
      </c>
      <c r="P164" s="97">
        <v>6527.2110300000004</v>
      </c>
      <c r="Q164" s="97">
        <v>6391.9115000000002</v>
      </c>
      <c r="R164" s="97">
        <v>6319.4566699999996</v>
      </c>
      <c r="S164" s="97">
        <v>6549.2622000000001</v>
      </c>
      <c r="T164" s="97">
        <v>6204.4894700000004</v>
      </c>
      <c r="U164" s="97">
        <v>6064.1375699999999</v>
      </c>
      <c r="V164" s="97">
        <v>6396.6212400000004</v>
      </c>
      <c r="W164" s="97">
        <v>6436.8698000000004</v>
      </c>
      <c r="X164" s="98">
        <v>7937.5</v>
      </c>
      <c r="Y164" s="98">
        <v>9037.5</v>
      </c>
      <c r="Z164" s="98">
        <v>10137.5</v>
      </c>
      <c r="AA164" s="98">
        <v>10737.5</v>
      </c>
      <c r="AB164" s="98">
        <v>11337.5</v>
      </c>
      <c r="AC164" s="98">
        <v>12247.6769</v>
      </c>
      <c r="AD164" s="98">
        <v>12437.5</v>
      </c>
      <c r="AE164" s="98">
        <v>12987.5</v>
      </c>
      <c r="AF164" s="98">
        <v>13095</v>
      </c>
      <c r="AG164" s="98">
        <v>11640</v>
      </c>
      <c r="AH164" s="97">
        <v>5836.9209700000001</v>
      </c>
      <c r="AI164" s="97">
        <v>5834.5901599999997</v>
      </c>
      <c r="AJ164" s="97">
        <v>5853.2546400000001</v>
      </c>
      <c r="AK164" s="97">
        <v>5732.6115</v>
      </c>
      <c r="AL164" s="97">
        <v>5659.7253199999996</v>
      </c>
      <c r="AM164" s="97">
        <v>5931.2622000000001</v>
      </c>
      <c r="AN164" s="97">
        <v>5586.4894700000004</v>
      </c>
      <c r="AO164" s="97">
        <v>5590.1375699999999</v>
      </c>
      <c r="AP164" s="97">
        <v>5922.6212400000004</v>
      </c>
      <c r="AQ164" s="97">
        <v>5962.8698000000004</v>
      </c>
      <c r="AR164" s="98">
        <v>399.86085000000003</v>
      </c>
      <c r="AS164" s="98">
        <v>90.380949999999999</v>
      </c>
      <c r="AT164" s="98">
        <v>1320.32168</v>
      </c>
      <c r="AU164" s="98">
        <v>713.42229999999995</v>
      </c>
      <c r="AV164" s="98">
        <v>363.23964999999998</v>
      </c>
      <c r="AW164" s="98">
        <v>578.73990000000003</v>
      </c>
      <c r="AX164" s="98">
        <v>778.75025000000005</v>
      </c>
      <c r="AY164" s="98">
        <v>1875.2060899999999</v>
      </c>
      <c r="AZ164" s="98">
        <v>2674.4570100000001</v>
      </c>
      <c r="BA164" s="98">
        <v>583.35429999999997</v>
      </c>
      <c r="BB164" s="76">
        <v>399.86085000000003</v>
      </c>
      <c r="BC164" s="76">
        <v>90.380949999999999</v>
      </c>
      <c r="BD164" s="76">
        <v>1320.32168</v>
      </c>
      <c r="BE164" s="76">
        <v>696.48929999999996</v>
      </c>
      <c r="BF164" s="76">
        <v>363.23964999999998</v>
      </c>
      <c r="BG164" s="76">
        <v>578.73990000000003</v>
      </c>
      <c r="BH164" s="76">
        <v>778.75025000000005</v>
      </c>
      <c r="BI164" s="76">
        <v>1875.2060899999999</v>
      </c>
      <c r="BJ164" s="76">
        <v>2662.4570100000001</v>
      </c>
      <c r="BK164" s="76">
        <v>465.61070999999998</v>
      </c>
      <c r="BL164" s="76">
        <v>6236.7818200000002</v>
      </c>
      <c r="BM164" s="76">
        <v>5924.9711100000004</v>
      </c>
      <c r="BN164" s="76">
        <v>7173.5763200000001</v>
      </c>
      <c r="BO164" s="76">
        <v>6446.0338000000002</v>
      </c>
      <c r="BP164" s="76">
        <v>6022.96497</v>
      </c>
      <c r="BQ164" s="76">
        <v>6510.0020999999997</v>
      </c>
      <c r="BR164" s="76">
        <v>6365.2397199999996</v>
      </c>
      <c r="BS164" s="76">
        <v>7465.3436600000005</v>
      </c>
      <c r="BT164" s="76">
        <v>8597.0782500000005</v>
      </c>
      <c r="BU164" s="76">
        <v>6546.2241000000004</v>
      </c>
      <c r="BV164" s="98">
        <v>9573.53773</v>
      </c>
      <c r="BW164" s="98">
        <v>9951.7546999999995</v>
      </c>
      <c r="BX164" s="98">
        <v>11369.251829999999</v>
      </c>
      <c r="BY164" s="98">
        <v>11650.1482</v>
      </c>
      <c r="BZ164" s="98">
        <v>12206.93799</v>
      </c>
      <c r="CA164" s="98">
        <v>13415.88366</v>
      </c>
      <c r="CB164" s="98">
        <v>13999.160830000001</v>
      </c>
      <c r="CC164" s="98">
        <v>14557.74368</v>
      </c>
      <c r="CD164" s="98">
        <v>14951.318310000001</v>
      </c>
      <c r="CE164" s="98">
        <v>13072.073780000001</v>
      </c>
      <c r="CF164" s="76">
        <v>-562.44401000000005</v>
      </c>
      <c r="CG164" s="76">
        <v>-1048.33655</v>
      </c>
      <c r="CH164" s="76">
        <v>-824.52488000000005</v>
      </c>
      <c r="CI164" s="76">
        <v>-492.04084</v>
      </c>
      <c r="CJ164" s="76">
        <v>-578.33776999999998</v>
      </c>
      <c r="CK164" s="76">
        <v>69.418239999999997</v>
      </c>
      <c r="CL164" s="76">
        <v>-418.19547</v>
      </c>
      <c r="CM164" s="76">
        <v>-998.81533000000002</v>
      </c>
      <c r="CN164" s="76">
        <v>-283.17750999999998</v>
      </c>
      <c r="CO164" s="76">
        <v>35.969060000000397</v>
      </c>
      <c r="CP164" s="76">
        <v>6258.7435999999998</v>
      </c>
      <c r="CQ164" s="76">
        <v>7137.0267599999997</v>
      </c>
      <c r="CR164" s="76">
        <v>8796.3350499999997</v>
      </c>
      <c r="CS164" s="76">
        <v>8978.6076499999999</v>
      </c>
      <c r="CT164" s="76">
        <v>9463.8704400000006</v>
      </c>
      <c r="CU164" s="76">
        <v>10338.699909999999</v>
      </c>
      <c r="CV164" s="76">
        <v>10657.275439999999</v>
      </c>
      <c r="CW164" s="76">
        <v>10914.720660000001</v>
      </c>
      <c r="CX164" s="76">
        <v>10512.329900000001</v>
      </c>
      <c r="CY164" s="76">
        <v>8607.0504000000001</v>
      </c>
      <c r="CZ164" s="98">
        <v>1197</v>
      </c>
      <c r="DA164" s="98">
        <v>1165</v>
      </c>
      <c r="DB164" s="98">
        <v>1131</v>
      </c>
      <c r="DC164" s="98">
        <v>1136</v>
      </c>
      <c r="DD164" s="98">
        <v>1161</v>
      </c>
      <c r="DE164" s="98">
        <v>1164</v>
      </c>
      <c r="DF164" s="98">
        <v>1120</v>
      </c>
      <c r="DG164" s="98">
        <v>1104</v>
      </c>
      <c r="DH164" s="98">
        <v>1057</v>
      </c>
      <c r="DI164" s="98">
        <v>1033</v>
      </c>
      <c r="DJ164" s="76">
        <v>-878.28315999999995</v>
      </c>
      <c r="DK164" s="76">
        <v>-1635.9556</v>
      </c>
      <c r="DL164" s="76">
        <v>-178.15959000000001</v>
      </c>
      <c r="DM164" s="76">
        <v>-454.85154</v>
      </c>
      <c r="DN164" s="76">
        <v>-874.82947000000001</v>
      </c>
      <c r="DO164" s="76">
        <v>30.15814</v>
      </c>
      <c r="DP164" s="76">
        <v>-257.44522000000001</v>
      </c>
      <c r="DQ164" s="76">
        <v>402.39076</v>
      </c>
      <c r="DR164" s="76">
        <v>1905.2795000000001</v>
      </c>
      <c r="DS164" s="76">
        <v>27.57977</v>
      </c>
      <c r="DT164" s="76">
        <v>-14.68995</v>
      </c>
      <c r="DU164" s="76">
        <v>-77.848200000000006</v>
      </c>
      <c r="DV164" s="76">
        <v>-33.366379999999999</v>
      </c>
      <c r="DW164" s="76">
        <v>-12.93493</v>
      </c>
      <c r="DX164" s="76">
        <v>8.0206599999999995</v>
      </c>
      <c r="DY164" s="76">
        <v>45.800249999999998</v>
      </c>
      <c r="DZ164" s="76">
        <v>130.19711000000001</v>
      </c>
      <c r="EA164" s="76">
        <v>171.00279</v>
      </c>
      <c r="EB164" s="76">
        <v>326.3535</v>
      </c>
      <c r="EC164" s="76">
        <v>313.70656000000002</v>
      </c>
      <c r="ED164" s="76">
        <v>1278.14401</v>
      </c>
      <c r="EE164" s="76">
        <v>1726.33655</v>
      </c>
      <c r="EF164" s="76">
        <v>1498.48127</v>
      </c>
      <c r="EG164" s="76">
        <v>1151.3408400000001</v>
      </c>
      <c r="EH164" s="76">
        <v>1238.0691200000001</v>
      </c>
      <c r="EI164" s="76">
        <v>548.58176000000003</v>
      </c>
      <c r="EJ164" s="76">
        <v>1036.1954699999999</v>
      </c>
      <c r="EK164" s="76">
        <v>1472.8153299999999</v>
      </c>
      <c r="EL164" s="76">
        <v>757.17750999999998</v>
      </c>
      <c r="EM164" s="76">
        <v>438.03093999999999</v>
      </c>
      <c r="EN164" s="98">
        <v>3314.7941300000002</v>
      </c>
      <c r="EO164" s="98">
        <v>2814.7279400000002</v>
      </c>
      <c r="EP164" s="98">
        <v>2572.91678</v>
      </c>
      <c r="EQ164" s="98">
        <v>2671.5405500000002</v>
      </c>
      <c r="ER164" s="98">
        <v>2743.0675500000002</v>
      </c>
      <c r="ES164" s="98">
        <v>3077.1837500000001</v>
      </c>
      <c r="ET164" s="98">
        <v>3341.8853899999999</v>
      </c>
      <c r="EU164" s="98">
        <v>3643.0230200000001</v>
      </c>
      <c r="EV164" s="98">
        <v>4438.9884099999999</v>
      </c>
      <c r="EW164" s="98">
        <v>4465.0233799999996</v>
      </c>
      <c r="EX164" s="98">
        <v>7115065</v>
      </c>
      <c r="EY164" s="98">
        <v>7560927</v>
      </c>
      <c r="EZ164" s="98">
        <v>7351736</v>
      </c>
      <c r="FA164" s="98">
        <v>6883952</v>
      </c>
      <c r="FB164" s="98">
        <v>6897794</v>
      </c>
      <c r="FC164" s="98">
        <v>6479844</v>
      </c>
      <c r="FD164" s="98">
        <v>6622685</v>
      </c>
      <c r="FE164" s="98">
        <v>7062953</v>
      </c>
      <c r="FF164" s="98">
        <v>6679799</v>
      </c>
      <c r="FG164" s="103">
        <v>6400901</v>
      </c>
      <c r="FH164" s="76">
        <v>0</v>
      </c>
      <c r="FI164" s="76">
        <v>0</v>
      </c>
      <c r="FJ164" s="76">
        <v>0</v>
      </c>
      <c r="FK164" s="76">
        <v>16.933</v>
      </c>
      <c r="FL164" s="76">
        <v>0</v>
      </c>
      <c r="FM164" s="76">
        <v>0</v>
      </c>
      <c r="FN164" s="76">
        <v>0</v>
      </c>
      <c r="FO164" s="76">
        <v>0</v>
      </c>
      <c r="FP164" s="76">
        <v>12</v>
      </c>
      <c r="FQ164" s="77">
        <v>117.74359</v>
      </c>
    </row>
    <row r="165" spans="1:173" x14ac:dyDescent="0.25">
      <c r="A165" s="96" t="s">
        <v>255</v>
      </c>
      <c r="B165" s="96">
        <v>5498</v>
      </c>
      <c r="C165" s="96"/>
      <c r="D165" s="76">
        <v>670.84726000000001</v>
      </c>
      <c r="E165" s="76">
        <v>666.89968999999996</v>
      </c>
      <c r="F165" s="76">
        <v>657.14518999999996</v>
      </c>
      <c r="G165" s="76">
        <v>628.24004000000002</v>
      </c>
      <c r="H165" s="76">
        <v>422.50797</v>
      </c>
      <c r="I165" s="76">
        <v>405.10890999999998</v>
      </c>
      <c r="J165" s="76">
        <v>415.24838999999997</v>
      </c>
      <c r="K165" s="76">
        <v>324.70884000000001</v>
      </c>
      <c r="L165" s="76">
        <v>402.18052</v>
      </c>
      <c r="M165" s="76">
        <v>553.45569999999998</v>
      </c>
      <c r="N165" s="97">
        <v>9323.7187400000003</v>
      </c>
      <c r="O165" s="97">
        <v>9503.4373699999996</v>
      </c>
      <c r="P165" s="97">
        <v>9966.7869200000005</v>
      </c>
      <c r="Q165" s="97">
        <v>11052.25857</v>
      </c>
      <c r="R165" s="97">
        <v>10433.101909999999</v>
      </c>
      <c r="S165" s="97">
        <v>10031.703960000001</v>
      </c>
      <c r="T165" s="97">
        <v>9623.1290399999998</v>
      </c>
      <c r="U165" s="97">
        <v>8594.4177899999995</v>
      </c>
      <c r="V165" s="97">
        <v>9461.3388599999998</v>
      </c>
      <c r="W165" s="97">
        <v>11316.55276</v>
      </c>
      <c r="X165" s="98">
        <v>11992.835999999999</v>
      </c>
      <c r="Y165" s="98">
        <v>11276.002</v>
      </c>
      <c r="Z165" s="98">
        <v>11759.168</v>
      </c>
      <c r="AA165" s="98">
        <v>12242.334000000001</v>
      </c>
      <c r="AB165" s="98">
        <v>12925.5</v>
      </c>
      <c r="AC165" s="98">
        <v>11107</v>
      </c>
      <c r="AD165" s="98">
        <v>11608.5</v>
      </c>
      <c r="AE165" s="98">
        <v>8075</v>
      </c>
      <c r="AF165" s="98">
        <v>6386</v>
      </c>
      <c r="AG165" s="98">
        <v>6501</v>
      </c>
      <c r="AH165" s="97">
        <v>8755.9370699999999</v>
      </c>
      <c r="AI165" s="97">
        <v>8933.0592199999992</v>
      </c>
      <c r="AJ165" s="97">
        <v>9414.7379700000001</v>
      </c>
      <c r="AK165" s="97">
        <v>10512.94347</v>
      </c>
      <c r="AL165" s="97">
        <v>10105.32151</v>
      </c>
      <c r="AM165" s="97">
        <v>9719.3831599999994</v>
      </c>
      <c r="AN165" s="97">
        <v>9284.0076300000001</v>
      </c>
      <c r="AO165" s="97">
        <v>8344.5047400000003</v>
      </c>
      <c r="AP165" s="97">
        <v>9129.4987600000004</v>
      </c>
      <c r="AQ165" s="97">
        <v>10787.55276</v>
      </c>
      <c r="AR165" s="98">
        <v>921.69174999999996</v>
      </c>
      <c r="AS165" s="98">
        <v>193.2877</v>
      </c>
      <c r="AT165" s="98">
        <v>546.56825000000003</v>
      </c>
      <c r="AU165" s="98">
        <v>1359.61347</v>
      </c>
      <c r="AV165" s="98">
        <v>2079.8065000000001</v>
      </c>
      <c r="AW165" s="98">
        <v>2978.1284000000001</v>
      </c>
      <c r="AX165" s="98">
        <v>2909.93111</v>
      </c>
      <c r="AY165" s="98">
        <v>1853.0127500000001</v>
      </c>
      <c r="AZ165" s="98">
        <v>2064.7791000000002</v>
      </c>
      <c r="BA165" s="98">
        <v>1601.1543999999999</v>
      </c>
      <c r="BB165" s="76">
        <v>921.69174999999996</v>
      </c>
      <c r="BC165" s="76">
        <v>193.2877</v>
      </c>
      <c r="BD165" s="76">
        <v>318.31675000000001</v>
      </c>
      <c r="BE165" s="76">
        <v>838.95646999999997</v>
      </c>
      <c r="BF165" s="76">
        <v>1891.6575</v>
      </c>
      <c r="BG165" s="76">
        <v>2978.1284000000001</v>
      </c>
      <c r="BH165" s="76">
        <v>2386.0317100000002</v>
      </c>
      <c r="BI165" s="76">
        <v>1601.4211</v>
      </c>
      <c r="BJ165" s="76">
        <v>1948.4271000000001</v>
      </c>
      <c r="BK165" s="76">
        <v>1601.1543999999999</v>
      </c>
      <c r="BL165" s="76">
        <v>9677.6288199999999</v>
      </c>
      <c r="BM165" s="76">
        <v>9126.34692</v>
      </c>
      <c r="BN165" s="76">
        <v>9961.3062200000004</v>
      </c>
      <c r="BO165" s="76">
        <v>11872.55694</v>
      </c>
      <c r="BP165" s="76">
        <v>12185.12801</v>
      </c>
      <c r="BQ165" s="76">
        <v>12697.511560000001</v>
      </c>
      <c r="BR165" s="76">
        <v>12193.93874</v>
      </c>
      <c r="BS165" s="76">
        <v>10197.51749</v>
      </c>
      <c r="BT165" s="76">
        <v>11194.27786</v>
      </c>
      <c r="BU165" s="76">
        <v>12388.70716</v>
      </c>
      <c r="BV165" s="98">
        <v>12571.853569999999</v>
      </c>
      <c r="BW165" s="98">
        <v>12187.519060000001</v>
      </c>
      <c r="BX165" s="98">
        <v>13083.740400000001</v>
      </c>
      <c r="BY165" s="98">
        <v>13456.05834</v>
      </c>
      <c r="BZ165" s="98">
        <v>14368.716119999999</v>
      </c>
      <c r="CA165" s="98">
        <v>12873.922710000001</v>
      </c>
      <c r="CB165" s="98">
        <v>13366.752570000001</v>
      </c>
      <c r="CC165" s="98">
        <v>9214.6310099999992</v>
      </c>
      <c r="CD165" s="98">
        <v>7775.9553999999998</v>
      </c>
      <c r="CE165" s="98">
        <v>7698.2600599999996</v>
      </c>
      <c r="CF165" s="76">
        <v>-556.57124999999905</v>
      </c>
      <c r="CG165" s="76">
        <v>-371.38103000000001</v>
      </c>
      <c r="CH165" s="76">
        <v>-273.83090999999899</v>
      </c>
      <c r="CI165" s="76">
        <v>661.16549999999904</v>
      </c>
      <c r="CJ165" s="76">
        <v>-1.0431500000013301</v>
      </c>
      <c r="CK165" s="76">
        <v>-440.702529999999</v>
      </c>
      <c r="CL165" s="76">
        <v>-475.94601</v>
      </c>
      <c r="CM165" s="76">
        <v>-766.69295000000102</v>
      </c>
      <c r="CN165" s="76">
        <v>-371.30769999999899</v>
      </c>
      <c r="CO165" s="76">
        <v>888.22849000000099</v>
      </c>
      <c r="CP165" s="76">
        <v>5962.9120800000001</v>
      </c>
      <c r="CQ165" s="76">
        <v>6165.5732500000004</v>
      </c>
      <c r="CR165" s="76">
        <v>6914.0447299999996</v>
      </c>
      <c r="CS165" s="76">
        <v>7421.6078399999997</v>
      </c>
      <c r="CT165" s="76">
        <v>6460.8009700000002</v>
      </c>
      <c r="CU165" s="76">
        <v>4897.96702</v>
      </c>
      <c r="CV165" s="76">
        <v>3072.86195</v>
      </c>
      <c r="CW165" s="76">
        <v>1501.8976600000001</v>
      </c>
      <c r="CX165" s="76">
        <v>917.08255999999994</v>
      </c>
      <c r="CY165" s="76">
        <v>-328.19673999999998</v>
      </c>
      <c r="CZ165" s="98">
        <v>2608</v>
      </c>
      <c r="DA165" s="98">
        <v>2620</v>
      </c>
      <c r="DB165" s="98">
        <v>2598</v>
      </c>
      <c r="DC165" s="98">
        <v>2651</v>
      </c>
      <c r="DD165" s="98">
        <v>2596</v>
      </c>
      <c r="DE165" s="98">
        <v>2609</v>
      </c>
      <c r="DF165" s="98">
        <v>2567</v>
      </c>
      <c r="DG165" s="98">
        <v>2559</v>
      </c>
      <c r="DH165" s="98">
        <v>2510</v>
      </c>
      <c r="DI165" s="98">
        <v>2449</v>
      </c>
      <c r="DJ165" s="76">
        <v>-202.66117</v>
      </c>
      <c r="DK165" s="76">
        <v>-748.47148000000004</v>
      </c>
      <c r="DL165" s="76">
        <v>-507.56310999999999</v>
      </c>
      <c r="DM165" s="76">
        <v>960.80687</v>
      </c>
      <c r="DN165" s="76">
        <v>1562.83395</v>
      </c>
      <c r="DO165" s="76">
        <v>2225.1050700000001</v>
      </c>
      <c r="DP165" s="76">
        <v>1570.9642899999999</v>
      </c>
      <c r="DQ165" s="76">
        <v>584.81510000000003</v>
      </c>
      <c r="DR165" s="76">
        <v>1245.2792999999999</v>
      </c>
      <c r="DS165" s="76">
        <v>1960.3828900000001</v>
      </c>
      <c r="DT165" s="76">
        <v>103.06525999999999</v>
      </c>
      <c r="DU165" s="76">
        <v>96.521690000000007</v>
      </c>
      <c r="DV165" s="76">
        <v>105.09619000000001</v>
      </c>
      <c r="DW165" s="76">
        <v>88.925039999999996</v>
      </c>
      <c r="DX165" s="76">
        <v>94.727969999999999</v>
      </c>
      <c r="DY165" s="76">
        <v>92.787909999999997</v>
      </c>
      <c r="DZ165" s="76">
        <v>76.127390000000005</v>
      </c>
      <c r="EA165" s="76">
        <v>74.795839999999998</v>
      </c>
      <c r="EB165" s="76">
        <v>70.340519999999998</v>
      </c>
      <c r="EC165" s="76">
        <v>24.4557</v>
      </c>
      <c r="ED165" s="76">
        <v>1124.35292</v>
      </c>
      <c r="EE165" s="76">
        <v>941.75918000000104</v>
      </c>
      <c r="EF165" s="76">
        <v>825.87985999999898</v>
      </c>
      <c r="EG165" s="76">
        <v>-121.850399999999</v>
      </c>
      <c r="EH165" s="76">
        <v>328.82355000000098</v>
      </c>
      <c r="EI165" s="76">
        <v>753.02332999999999</v>
      </c>
      <c r="EJ165" s="76">
        <v>815.06741999999895</v>
      </c>
      <c r="EK165" s="76">
        <v>1016.606</v>
      </c>
      <c r="EL165" s="76">
        <v>703.14779999999905</v>
      </c>
      <c r="EM165" s="76">
        <v>-359.22849000000099</v>
      </c>
      <c r="EN165" s="98">
        <v>6608.9414900000002</v>
      </c>
      <c r="EO165" s="98">
        <v>6021.9458100000002</v>
      </c>
      <c r="EP165" s="98">
        <v>6169.6956700000001</v>
      </c>
      <c r="EQ165" s="98">
        <v>6034.4504999999999</v>
      </c>
      <c r="ER165" s="98">
        <v>7907.9151499999998</v>
      </c>
      <c r="ES165" s="98">
        <v>7975.9556899999998</v>
      </c>
      <c r="ET165" s="98">
        <v>10293.89062</v>
      </c>
      <c r="EU165" s="98">
        <v>7712.7333500000004</v>
      </c>
      <c r="EV165" s="98">
        <v>6858.87284</v>
      </c>
      <c r="EW165" s="98">
        <v>8026.4567999999999</v>
      </c>
      <c r="EX165" s="98">
        <v>9880290</v>
      </c>
      <c r="EY165" s="98">
        <v>9874818</v>
      </c>
      <c r="EZ165" s="98">
        <v>10240618</v>
      </c>
      <c r="FA165" s="98">
        <v>10391093</v>
      </c>
      <c r="FB165" s="98">
        <v>10434145</v>
      </c>
      <c r="FC165" s="98">
        <v>10472406</v>
      </c>
      <c r="FD165" s="98">
        <v>10099075</v>
      </c>
      <c r="FE165" s="98">
        <v>9361111</v>
      </c>
      <c r="FF165" s="98">
        <v>9832647</v>
      </c>
      <c r="FG165" s="103">
        <v>10428324</v>
      </c>
      <c r="FH165" s="76">
        <v>0</v>
      </c>
      <c r="FI165" s="76">
        <v>0</v>
      </c>
      <c r="FJ165" s="76">
        <v>228.25149999999999</v>
      </c>
      <c r="FK165" s="76">
        <v>520.65700000000004</v>
      </c>
      <c r="FL165" s="76">
        <v>188.149</v>
      </c>
      <c r="FM165" s="76">
        <v>0</v>
      </c>
      <c r="FN165" s="76">
        <v>523.89940000000001</v>
      </c>
      <c r="FO165" s="76">
        <v>251.59164999999999</v>
      </c>
      <c r="FP165" s="76">
        <v>116.352</v>
      </c>
      <c r="FQ165" s="77">
        <v>0</v>
      </c>
    </row>
    <row r="166" spans="1:173" x14ac:dyDescent="0.25">
      <c r="A166" s="96" t="s">
        <v>254</v>
      </c>
      <c r="B166" s="96">
        <v>5889</v>
      </c>
      <c r="C166" s="96"/>
      <c r="D166" s="76">
        <v>555.81650999999999</v>
      </c>
      <c r="E166" s="76">
        <v>362.4513</v>
      </c>
      <c r="F166" s="76">
        <v>433.62682999999998</v>
      </c>
      <c r="G166" s="76">
        <v>309.06110000000001</v>
      </c>
      <c r="H166" s="76">
        <v>350.22735</v>
      </c>
      <c r="I166" s="76">
        <v>126.91131</v>
      </c>
      <c r="J166" s="76">
        <v>380.54486000000003</v>
      </c>
      <c r="K166" s="76">
        <v>129.09495999999999</v>
      </c>
      <c r="L166" s="76">
        <v>139.07685000000001</v>
      </c>
      <c r="M166" s="76">
        <v>527.70459000000005</v>
      </c>
      <c r="N166" s="97">
        <v>70435.393299999996</v>
      </c>
      <c r="O166" s="97">
        <v>71629.421860000002</v>
      </c>
      <c r="P166" s="97">
        <v>67963.371169999999</v>
      </c>
      <c r="Q166" s="97">
        <v>68809.306450000004</v>
      </c>
      <c r="R166" s="97">
        <v>65806.190700000006</v>
      </c>
      <c r="S166" s="97">
        <v>62747.097779999996</v>
      </c>
      <c r="T166" s="97">
        <v>58752.711609999998</v>
      </c>
      <c r="U166" s="97">
        <v>58745.728170000002</v>
      </c>
      <c r="V166" s="97">
        <v>57941.969700000001</v>
      </c>
      <c r="W166" s="97">
        <v>52631.635150000002</v>
      </c>
      <c r="X166" s="98">
        <v>60234.832260000003</v>
      </c>
      <c r="Y166" s="98">
        <v>49264.15206</v>
      </c>
      <c r="Z166" s="98">
        <v>37303.915560000001</v>
      </c>
      <c r="AA166" s="98">
        <v>30321.473610000001</v>
      </c>
      <c r="AB166" s="98">
        <v>21355.886989999999</v>
      </c>
      <c r="AC166" s="98">
        <v>21393.980339999998</v>
      </c>
      <c r="AD166" s="98">
        <v>21413.147789999999</v>
      </c>
      <c r="AE166" s="98">
        <v>29454.62038</v>
      </c>
      <c r="AF166" s="98">
        <v>23475.139230000001</v>
      </c>
      <c r="AG166" s="98">
        <v>17452.572929999998</v>
      </c>
      <c r="AH166" s="97">
        <v>69275.016699999993</v>
      </c>
      <c r="AI166" s="97">
        <v>69947.501860000004</v>
      </c>
      <c r="AJ166" s="97">
        <v>67418.497719999999</v>
      </c>
      <c r="AK166" s="97">
        <v>68392.206449999998</v>
      </c>
      <c r="AL166" s="97">
        <v>65389.090700000001</v>
      </c>
      <c r="AM166" s="97">
        <v>62329.997779999998</v>
      </c>
      <c r="AN166" s="97">
        <v>57369.242700000003</v>
      </c>
      <c r="AO166" s="97">
        <v>58745.728170000002</v>
      </c>
      <c r="AP166" s="97">
        <v>57941.969700000001</v>
      </c>
      <c r="AQ166" s="97">
        <v>52278.428399999997</v>
      </c>
      <c r="AR166" s="98">
        <v>13527.046249999999</v>
      </c>
      <c r="AS166" s="98">
        <v>13759.28557</v>
      </c>
      <c r="AT166" s="98">
        <v>10082.27954</v>
      </c>
      <c r="AU166" s="98">
        <v>8017.0574200000001</v>
      </c>
      <c r="AV166" s="98">
        <v>5465.6659</v>
      </c>
      <c r="AW166" s="98">
        <v>4537.1622799999996</v>
      </c>
      <c r="AX166" s="98">
        <v>2897.3017199999999</v>
      </c>
      <c r="AY166" s="98">
        <v>4668.3941000000004</v>
      </c>
      <c r="AZ166" s="98">
        <v>8348.4958499999993</v>
      </c>
      <c r="BA166" s="98">
        <v>5162.87057</v>
      </c>
      <c r="BB166" s="76">
        <v>13023.998439999999</v>
      </c>
      <c r="BC166" s="76">
        <v>13442.54732</v>
      </c>
      <c r="BD166" s="76">
        <v>9516.0819900000006</v>
      </c>
      <c r="BE166" s="76">
        <v>5491.0079299999998</v>
      </c>
      <c r="BF166" s="76">
        <v>5123.2841500000004</v>
      </c>
      <c r="BG166" s="76">
        <v>4055.47273</v>
      </c>
      <c r="BH166" s="76">
        <v>2421.2549600000002</v>
      </c>
      <c r="BI166" s="76">
        <v>4270.5160100000003</v>
      </c>
      <c r="BJ166" s="76">
        <v>8229.4537</v>
      </c>
      <c r="BK166" s="76">
        <v>4315.5335100000002</v>
      </c>
      <c r="BL166" s="76">
        <v>82802.062950000007</v>
      </c>
      <c r="BM166" s="76">
        <v>83706.787429999997</v>
      </c>
      <c r="BN166" s="76">
        <v>77500.777260000003</v>
      </c>
      <c r="BO166" s="76">
        <v>76409.263869999995</v>
      </c>
      <c r="BP166" s="76">
        <v>70854.756599999993</v>
      </c>
      <c r="BQ166" s="76">
        <v>66867.160059999995</v>
      </c>
      <c r="BR166" s="76">
        <v>60266.544419999998</v>
      </c>
      <c r="BS166" s="76">
        <v>63414.12227</v>
      </c>
      <c r="BT166" s="76">
        <v>66290.465549999994</v>
      </c>
      <c r="BU166" s="76">
        <v>57441.298970000003</v>
      </c>
      <c r="BV166" s="98">
        <v>71639.866299999994</v>
      </c>
      <c r="BW166" s="98">
        <v>61586.061699999998</v>
      </c>
      <c r="BX166" s="98">
        <v>45457.078119999998</v>
      </c>
      <c r="BY166" s="98">
        <v>39286.605779999998</v>
      </c>
      <c r="BZ166" s="98">
        <v>31197.0749</v>
      </c>
      <c r="CA166" s="98">
        <v>29374.22897</v>
      </c>
      <c r="CB166" s="98">
        <v>26390.957699999999</v>
      </c>
      <c r="CC166" s="98">
        <v>34598.133399999999</v>
      </c>
      <c r="CD166" s="98">
        <v>28698.432150000001</v>
      </c>
      <c r="CE166" s="98">
        <v>22579.35411</v>
      </c>
      <c r="CF166" s="76">
        <v>-3239.24512000001</v>
      </c>
      <c r="CG166" s="76">
        <v>-4524.06052</v>
      </c>
      <c r="CH166" s="76">
        <v>-936.52212000000895</v>
      </c>
      <c r="CI166" s="76">
        <v>243.026729999998</v>
      </c>
      <c r="CJ166" s="76">
        <v>-3121.83115</v>
      </c>
      <c r="CK166" s="76">
        <v>-2417.04648</v>
      </c>
      <c r="CL166" s="76">
        <v>-6376.8184700000002</v>
      </c>
      <c r="CM166" s="76">
        <v>1451.6567500000001</v>
      </c>
      <c r="CN166" s="76">
        <v>-143.854899999998</v>
      </c>
      <c r="CO166" s="76">
        <v>-10205.67319</v>
      </c>
      <c r="CP166" s="76">
        <v>17521.547500000001</v>
      </c>
      <c r="CQ166" s="76">
        <v>8852.4338700000008</v>
      </c>
      <c r="CR166" s="76">
        <v>1627.21867</v>
      </c>
      <c r="CS166" s="76">
        <v>-6391.8611499999997</v>
      </c>
      <c r="CT166" s="76">
        <v>-11708.30551</v>
      </c>
      <c r="CU166" s="76">
        <v>-13287.843709999999</v>
      </c>
      <c r="CV166" s="76">
        <v>-14598.91042</v>
      </c>
      <c r="CW166" s="76">
        <v>-9224.5342000000001</v>
      </c>
      <c r="CX166" s="76">
        <v>-14955.20696</v>
      </c>
      <c r="CY166" s="76">
        <v>-23117.293610000001</v>
      </c>
      <c r="CZ166" s="98">
        <v>12400</v>
      </c>
      <c r="DA166" s="98">
        <v>12222</v>
      </c>
      <c r="DB166" s="98">
        <v>12088</v>
      </c>
      <c r="DC166" s="98">
        <v>11906</v>
      </c>
      <c r="DD166" s="98">
        <v>11871</v>
      </c>
      <c r="DE166" s="98">
        <v>11779</v>
      </c>
      <c r="DF166" s="98">
        <v>11637</v>
      </c>
      <c r="DG166" s="98">
        <v>11421</v>
      </c>
      <c r="DH166" s="98">
        <v>11207</v>
      </c>
      <c r="DI166" s="98">
        <v>10974</v>
      </c>
      <c r="DJ166" s="76">
        <v>8624.3767200000002</v>
      </c>
      <c r="DK166" s="76">
        <v>7236.5667999999996</v>
      </c>
      <c r="DL166" s="76">
        <v>8034.68642</v>
      </c>
      <c r="DM166" s="76">
        <v>5316.9346599999999</v>
      </c>
      <c r="DN166" s="76">
        <v>1584.3530000000001</v>
      </c>
      <c r="DO166" s="76">
        <v>1221.3262500000001</v>
      </c>
      <c r="DP166" s="76">
        <v>-5339.0324199999995</v>
      </c>
      <c r="DQ166" s="76">
        <v>5722.1727600000004</v>
      </c>
      <c r="DR166" s="76">
        <v>8085.5987999999998</v>
      </c>
      <c r="DS166" s="76">
        <v>-6243.3464299999996</v>
      </c>
      <c r="DT166" s="76">
        <v>-204.56048999999999</v>
      </c>
      <c r="DU166" s="76">
        <v>-219.46870000000001</v>
      </c>
      <c r="DV166" s="76">
        <v>-111.24617000000001</v>
      </c>
      <c r="DW166" s="76">
        <v>-108.0389</v>
      </c>
      <c r="DX166" s="76">
        <v>-66.872649999999993</v>
      </c>
      <c r="DY166" s="76">
        <v>-290.18869000000001</v>
      </c>
      <c r="DZ166" s="76">
        <v>-36.555140000000002</v>
      </c>
      <c r="EA166" s="76">
        <v>129.09495999999999</v>
      </c>
      <c r="EB166" s="76">
        <v>139.07685000000001</v>
      </c>
      <c r="EC166" s="76">
        <v>174.49759</v>
      </c>
      <c r="ED166" s="76">
        <v>4399.6217200000101</v>
      </c>
      <c r="EE166" s="76">
        <v>6205.9805200000001</v>
      </c>
      <c r="EF166" s="76">
        <v>1481.3955700000099</v>
      </c>
      <c r="EG166" s="76">
        <v>174.07327000000799</v>
      </c>
      <c r="EH166" s="76">
        <v>3538.9311499999999</v>
      </c>
      <c r="EI166" s="76">
        <v>2834.1464799999999</v>
      </c>
      <c r="EJ166" s="76">
        <v>7760.2873799999898</v>
      </c>
      <c r="EK166" s="76">
        <v>-1451.6567500000001</v>
      </c>
      <c r="EL166" s="76">
        <v>143.854899999998</v>
      </c>
      <c r="EM166" s="76">
        <v>10558.879940000001</v>
      </c>
      <c r="EN166" s="98">
        <v>54118.318800000001</v>
      </c>
      <c r="EO166" s="98">
        <v>52733.627829999998</v>
      </c>
      <c r="EP166" s="98">
        <v>43829.859450000004</v>
      </c>
      <c r="EQ166" s="98">
        <v>45678.466930000002</v>
      </c>
      <c r="ER166" s="98">
        <v>42905.380409999998</v>
      </c>
      <c r="ES166" s="98">
        <v>42662.072679999997</v>
      </c>
      <c r="ET166" s="98">
        <v>40989.868119999999</v>
      </c>
      <c r="EU166" s="98">
        <v>43822.667600000001</v>
      </c>
      <c r="EV166" s="98">
        <v>43653.639109999996</v>
      </c>
      <c r="EW166" s="98">
        <v>45696.647720000001</v>
      </c>
      <c r="EX166" s="98">
        <v>73674638</v>
      </c>
      <c r="EY166" s="98">
        <v>76153482</v>
      </c>
      <c r="EZ166" s="98">
        <v>68899893</v>
      </c>
      <c r="FA166" s="98">
        <v>68566280</v>
      </c>
      <c r="FB166" s="98">
        <v>68928022</v>
      </c>
      <c r="FC166" s="98">
        <v>65164144</v>
      </c>
      <c r="FD166" s="98">
        <v>65129530</v>
      </c>
      <c r="FE166" s="98">
        <v>57294071</v>
      </c>
      <c r="FF166" s="98">
        <v>58085825</v>
      </c>
      <c r="FG166" s="103">
        <v>62837308</v>
      </c>
      <c r="FH166" s="76">
        <v>503.04781000000003</v>
      </c>
      <c r="FI166" s="76">
        <v>316.73824999999999</v>
      </c>
      <c r="FJ166" s="76">
        <v>566.19754999999998</v>
      </c>
      <c r="FK166" s="76">
        <v>2526.0494899999999</v>
      </c>
      <c r="FL166" s="76">
        <v>342.38175000000001</v>
      </c>
      <c r="FM166" s="76">
        <v>481.68955</v>
      </c>
      <c r="FN166" s="76">
        <v>476.04676000000001</v>
      </c>
      <c r="FO166" s="76">
        <v>397.87808999999999</v>
      </c>
      <c r="FP166" s="76">
        <v>119.04215000000001</v>
      </c>
      <c r="FQ166" s="77">
        <v>847.33705999999995</v>
      </c>
    </row>
    <row r="167" spans="1:173" x14ac:dyDescent="0.25">
      <c r="A167" s="96" t="s">
        <v>253</v>
      </c>
      <c r="B167" s="96">
        <v>5586</v>
      </c>
      <c r="C167" s="96"/>
      <c r="D167" s="76">
        <v>157401.98529000001</v>
      </c>
      <c r="E167" s="76">
        <v>151000.85605</v>
      </c>
      <c r="F167" s="76">
        <v>161636.87831</v>
      </c>
      <c r="G167" s="76">
        <v>168857.14267</v>
      </c>
      <c r="H167" s="76">
        <v>171258.16265000001</v>
      </c>
      <c r="I167" s="76">
        <v>175526.68700000001</v>
      </c>
      <c r="J167" s="76">
        <v>173909.61478</v>
      </c>
      <c r="K167" s="76">
        <v>187262.63978</v>
      </c>
      <c r="L167" s="76">
        <v>184901.10928</v>
      </c>
      <c r="M167" s="76">
        <v>203403.50873999999</v>
      </c>
      <c r="N167" s="97">
        <v>1773939.6159300001</v>
      </c>
      <c r="O167" s="97">
        <v>1667419.2606899999</v>
      </c>
      <c r="P167" s="97">
        <v>1625447.5699100001</v>
      </c>
      <c r="Q167" s="97">
        <v>1647213.5706799999</v>
      </c>
      <c r="R167" s="97">
        <v>1624943.7721500001</v>
      </c>
      <c r="S167" s="97">
        <v>1657827.0061300001</v>
      </c>
      <c r="T167" s="97">
        <v>1611324.3401800001</v>
      </c>
      <c r="U167" s="97">
        <v>1662037.27779</v>
      </c>
      <c r="V167" s="97">
        <v>1660292.0007100001</v>
      </c>
      <c r="W167" s="97">
        <v>1680274.1945400001</v>
      </c>
      <c r="X167" s="98">
        <v>2775896.3958200002</v>
      </c>
      <c r="Y167" s="98">
        <v>2692038.0378200002</v>
      </c>
      <c r="Z167" s="98">
        <v>2642416.8526499998</v>
      </c>
      <c r="AA167" s="98">
        <v>2680992.0133000002</v>
      </c>
      <c r="AB167" s="98">
        <v>2648065.7717200001</v>
      </c>
      <c r="AC167" s="98">
        <v>2612884.0959800002</v>
      </c>
      <c r="AD167" s="98">
        <v>2558411.0375299999</v>
      </c>
      <c r="AE167" s="98">
        <v>2580037.7378600002</v>
      </c>
      <c r="AF167" s="98">
        <v>2672021.58751</v>
      </c>
      <c r="AG167" s="98">
        <v>2672269.2016699999</v>
      </c>
      <c r="AH167" s="97">
        <v>1638047.57966</v>
      </c>
      <c r="AI167" s="97">
        <v>1540822.2582100001</v>
      </c>
      <c r="AJ167" s="97">
        <v>1502086.3262</v>
      </c>
      <c r="AK167" s="97">
        <v>1520869.55537</v>
      </c>
      <c r="AL167" s="97">
        <v>1499144.4782400001</v>
      </c>
      <c r="AM167" s="97">
        <v>1530341.64484</v>
      </c>
      <c r="AN167" s="97">
        <v>1487829.0414700001</v>
      </c>
      <c r="AO167" s="97">
        <v>1536218.5026799999</v>
      </c>
      <c r="AP167" s="97">
        <v>1539280.8801899999</v>
      </c>
      <c r="AQ167" s="97">
        <v>1541204.34305</v>
      </c>
      <c r="AR167" s="98">
        <v>184997.67264999999</v>
      </c>
      <c r="AS167" s="98">
        <v>163649.84922</v>
      </c>
      <c r="AT167" s="98">
        <v>141559.11139000001</v>
      </c>
      <c r="AU167" s="98">
        <v>146760.76123</v>
      </c>
      <c r="AV167" s="98">
        <v>135681.17457</v>
      </c>
      <c r="AW167" s="98">
        <v>148563.80527000001</v>
      </c>
      <c r="AX167" s="98">
        <v>132656.13980999999</v>
      </c>
      <c r="AY167" s="98">
        <v>116071.62857</v>
      </c>
      <c r="AZ167" s="98">
        <v>125152.76287000001</v>
      </c>
      <c r="BA167" s="98">
        <v>174859.70803000001</v>
      </c>
      <c r="BB167" s="76">
        <v>167215.12278999999</v>
      </c>
      <c r="BC167" s="76">
        <v>137838.38894</v>
      </c>
      <c r="BD167" s="76">
        <v>110199.95226000001</v>
      </c>
      <c r="BE167" s="76">
        <v>120214.34366</v>
      </c>
      <c r="BF167" s="76">
        <v>115490.62096</v>
      </c>
      <c r="BG167" s="76">
        <v>132504.54347999999</v>
      </c>
      <c r="BH167" s="76">
        <v>113092.63604</v>
      </c>
      <c r="BI167" s="76">
        <v>74683.066600000006</v>
      </c>
      <c r="BJ167" s="76">
        <v>109683.49558</v>
      </c>
      <c r="BK167" s="76">
        <v>156816.62507000001</v>
      </c>
      <c r="BL167" s="76">
        <v>1823045.2523099999</v>
      </c>
      <c r="BM167" s="76">
        <v>1704472.1074300001</v>
      </c>
      <c r="BN167" s="76">
        <v>1643645.43759</v>
      </c>
      <c r="BO167" s="76">
        <v>1667630.3166</v>
      </c>
      <c r="BP167" s="76">
        <v>1634825.6528100001</v>
      </c>
      <c r="BQ167" s="76">
        <v>1678905.4501100001</v>
      </c>
      <c r="BR167" s="76">
        <v>1620485.1812799999</v>
      </c>
      <c r="BS167" s="76">
        <v>1652290.1312500001</v>
      </c>
      <c r="BT167" s="76">
        <v>1664433.6430599999</v>
      </c>
      <c r="BU167" s="76">
        <v>1716064.0510799999</v>
      </c>
      <c r="BV167" s="98">
        <v>3071332.5399000002</v>
      </c>
      <c r="BW167" s="98">
        <v>2948773.9104499999</v>
      </c>
      <c r="BX167" s="98">
        <v>2892559.1206100001</v>
      </c>
      <c r="BY167" s="98">
        <v>2880543.02722</v>
      </c>
      <c r="BZ167" s="98">
        <v>2851821.9421000001</v>
      </c>
      <c r="CA167" s="98">
        <v>2850364.13215</v>
      </c>
      <c r="CB167" s="98">
        <v>2800717.1383699998</v>
      </c>
      <c r="CC167" s="98">
        <v>2812419.1541200001</v>
      </c>
      <c r="CD167" s="98">
        <v>2897355.8523900001</v>
      </c>
      <c r="CE167" s="98">
        <v>2907138.5450200001</v>
      </c>
      <c r="CF167" s="76">
        <v>-19552.862149999899</v>
      </c>
      <c r="CG167" s="76">
        <v>-21698.30027</v>
      </c>
      <c r="CH167" s="76">
        <v>-18086.2841299998</v>
      </c>
      <c r="CI167" s="76">
        <v>9370.2961299999206</v>
      </c>
      <c r="CJ167" s="76">
        <v>20926.35109</v>
      </c>
      <c r="CK167" s="76">
        <v>-5284.1303799999896</v>
      </c>
      <c r="CL167" s="76">
        <v>-14880.66928</v>
      </c>
      <c r="CM167" s="76">
        <v>-34839.7352500001</v>
      </c>
      <c r="CN167" s="76">
        <v>-1447.28572999989</v>
      </c>
      <c r="CO167" s="76">
        <v>-52965.490460000001</v>
      </c>
      <c r="CP167" s="76">
        <v>2017540.2976899999</v>
      </c>
      <c r="CQ167" s="76">
        <v>1995308.34207</v>
      </c>
      <c r="CR167" s="76">
        <v>1969849.59858</v>
      </c>
      <c r="CS167" s="76">
        <v>2010180.8029100001</v>
      </c>
      <c r="CT167" s="76">
        <v>2005613.4405799999</v>
      </c>
      <c r="CU167" s="76">
        <v>1994995.76244</v>
      </c>
      <c r="CV167" s="76">
        <v>1995204.19413</v>
      </c>
      <c r="CW167" s="76">
        <v>2015575.97233</v>
      </c>
      <c r="CX167" s="76">
        <v>2101458.13374</v>
      </c>
      <c r="CY167" s="76">
        <v>2114169.2828600002</v>
      </c>
      <c r="CZ167" s="98">
        <v>141513</v>
      </c>
      <c r="DA167" s="98">
        <v>140824</v>
      </c>
      <c r="DB167" s="98">
        <v>140430</v>
      </c>
      <c r="DC167" s="98">
        <v>139726</v>
      </c>
      <c r="DD167" s="98">
        <v>139720</v>
      </c>
      <c r="DE167" s="98">
        <v>139624</v>
      </c>
      <c r="DF167" s="98">
        <v>137053</v>
      </c>
      <c r="DG167" s="98">
        <v>134937</v>
      </c>
      <c r="DH167" s="98">
        <v>133521</v>
      </c>
      <c r="DI167" s="98">
        <v>132626</v>
      </c>
      <c r="DJ167" s="76">
        <v>11770.22437</v>
      </c>
      <c r="DK167" s="76">
        <v>-10456.91381</v>
      </c>
      <c r="DL167" s="76">
        <v>-31247.575580000001</v>
      </c>
      <c r="DM167" s="76">
        <v>3240.6244799999999</v>
      </c>
      <c r="DN167" s="76">
        <v>10617.67814</v>
      </c>
      <c r="DO167" s="76">
        <v>-264.94819000000001</v>
      </c>
      <c r="DP167" s="76">
        <v>-25283.33195</v>
      </c>
      <c r="DQ167" s="76">
        <v>-85975.443759999995</v>
      </c>
      <c r="DR167" s="76">
        <v>-12774.910669999999</v>
      </c>
      <c r="DS167" s="76">
        <v>-35218.71688</v>
      </c>
      <c r="DT167" s="76">
        <v>21509.94929</v>
      </c>
      <c r="DU167" s="76">
        <v>24403.854050000002</v>
      </c>
      <c r="DV167" s="76">
        <v>38275.634310000001</v>
      </c>
      <c r="DW167" s="76">
        <v>42513.127670000002</v>
      </c>
      <c r="DX167" s="76">
        <v>45458.868649999997</v>
      </c>
      <c r="DY167" s="76">
        <v>48041.326000000001</v>
      </c>
      <c r="DZ167" s="76">
        <v>50414.315779999997</v>
      </c>
      <c r="EA167" s="76">
        <v>61443.864780000004</v>
      </c>
      <c r="EB167" s="76">
        <v>63889.988279999998</v>
      </c>
      <c r="EC167" s="76">
        <v>64333.657740000002</v>
      </c>
      <c r="ED167" s="76">
        <v>155444.89842000001</v>
      </c>
      <c r="EE167" s="76">
        <v>148295.30275</v>
      </c>
      <c r="EF167" s="76">
        <v>141447.52784</v>
      </c>
      <c r="EG167" s="76">
        <v>116973.71918</v>
      </c>
      <c r="EH167" s="76">
        <v>104872.94282</v>
      </c>
      <c r="EI167" s="76">
        <v>132769.49166999999</v>
      </c>
      <c r="EJ167" s="76">
        <v>138375.96799</v>
      </c>
      <c r="EK167" s="76">
        <v>160658.51035999999</v>
      </c>
      <c r="EL167" s="76">
        <v>122458.40625</v>
      </c>
      <c r="EM167" s="76">
        <v>192035.34195</v>
      </c>
      <c r="EN167" s="98">
        <v>1053792.2422100001</v>
      </c>
      <c r="EO167" s="98">
        <v>953465.56837999995</v>
      </c>
      <c r="EP167" s="98">
        <v>922709.52202999999</v>
      </c>
      <c r="EQ167" s="98">
        <v>870362.22430999996</v>
      </c>
      <c r="ER167" s="98">
        <v>846208.50152000005</v>
      </c>
      <c r="ES167" s="98">
        <v>855368.36971</v>
      </c>
      <c r="ET167" s="98">
        <v>805512.94423999998</v>
      </c>
      <c r="EU167" s="98">
        <v>796843.18178999994</v>
      </c>
      <c r="EV167" s="98">
        <v>795897.71865000005</v>
      </c>
      <c r="EW167" s="98">
        <v>792969.26216000004</v>
      </c>
      <c r="EX167" s="98">
        <v>1793492478</v>
      </c>
      <c r="EY167" s="98">
        <v>1689117561</v>
      </c>
      <c r="EZ167" s="98">
        <v>1643533854</v>
      </c>
      <c r="FA167" s="98">
        <v>1637843275</v>
      </c>
      <c r="FB167" s="98">
        <v>1604017421</v>
      </c>
      <c r="FC167" s="98">
        <v>1663111137</v>
      </c>
      <c r="FD167" s="98">
        <v>1626205009</v>
      </c>
      <c r="FE167" s="98">
        <v>1696877013</v>
      </c>
      <c r="FF167" s="98">
        <v>1661739286</v>
      </c>
      <c r="FG167" s="103">
        <v>1733239685</v>
      </c>
      <c r="FH167" s="76">
        <v>17782.549859999999</v>
      </c>
      <c r="FI167" s="76">
        <v>25811.460279999999</v>
      </c>
      <c r="FJ167" s="76">
        <v>31359.15913</v>
      </c>
      <c r="FK167" s="76">
        <v>26546.417570000001</v>
      </c>
      <c r="FL167" s="76">
        <v>20190.553609999999</v>
      </c>
      <c r="FM167" s="76">
        <v>16059.26179</v>
      </c>
      <c r="FN167" s="76">
        <v>19563.503769999999</v>
      </c>
      <c r="FO167" s="76">
        <v>41388.561970000002</v>
      </c>
      <c r="FP167" s="76">
        <v>15469.26729</v>
      </c>
      <c r="FQ167" s="77">
        <v>18043.08296</v>
      </c>
    </row>
    <row r="168" spans="1:173" x14ac:dyDescent="0.25">
      <c r="A168" s="96" t="s">
        <v>252</v>
      </c>
      <c r="B168" s="96">
        <v>5406</v>
      </c>
      <c r="C168" s="96"/>
      <c r="D168" s="76">
        <v>727.02467000000001</v>
      </c>
      <c r="E168" s="76">
        <v>378.15687000000003</v>
      </c>
      <c r="F168" s="76">
        <v>302.62470000000002</v>
      </c>
      <c r="G168" s="76">
        <v>304.21244999999999</v>
      </c>
      <c r="H168" s="76">
        <v>325.50995999999998</v>
      </c>
      <c r="I168" s="76">
        <v>123.9662</v>
      </c>
      <c r="J168" s="76">
        <v>121.39818</v>
      </c>
      <c r="K168" s="76">
        <v>99.662909999999997</v>
      </c>
      <c r="L168" s="76">
        <v>167.42590999999999</v>
      </c>
      <c r="M168" s="76">
        <v>236.4753</v>
      </c>
      <c r="N168" s="97">
        <v>4234.4366399999999</v>
      </c>
      <c r="O168" s="97">
        <v>3523.8383800000001</v>
      </c>
      <c r="P168" s="97">
        <v>3560.6607300000001</v>
      </c>
      <c r="Q168" s="97">
        <v>3881.9757300000001</v>
      </c>
      <c r="R168" s="97">
        <v>4315.7571900000003</v>
      </c>
      <c r="S168" s="97">
        <v>3522.2553600000001</v>
      </c>
      <c r="T168" s="97">
        <v>3520.6220499999999</v>
      </c>
      <c r="U168" s="97">
        <v>3360.8112700000001</v>
      </c>
      <c r="V168" s="97">
        <v>3278.4027000000001</v>
      </c>
      <c r="W168" s="97">
        <v>3280.5125899999998</v>
      </c>
      <c r="X168" s="98">
        <v>4761.5</v>
      </c>
      <c r="Y168" s="98">
        <v>4929.5</v>
      </c>
      <c r="Z168" s="98">
        <v>6047.5</v>
      </c>
      <c r="AA168" s="98">
        <v>6265.5</v>
      </c>
      <c r="AB168" s="98">
        <v>4860</v>
      </c>
      <c r="AC168" s="98">
        <v>5207</v>
      </c>
      <c r="AD168" s="98">
        <v>3320</v>
      </c>
      <c r="AE168" s="98">
        <v>3433</v>
      </c>
      <c r="AF168" s="98">
        <v>3587.9897999999998</v>
      </c>
      <c r="AG168" s="98">
        <v>3698.2660000000001</v>
      </c>
      <c r="AH168" s="97">
        <v>3477.48117</v>
      </c>
      <c r="AI168" s="97">
        <v>3123.3883799999999</v>
      </c>
      <c r="AJ168" s="97">
        <v>3258.8107300000001</v>
      </c>
      <c r="AK168" s="97">
        <v>3556.6257300000002</v>
      </c>
      <c r="AL168" s="97">
        <v>3991.6571899999999</v>
      </c>
      <c r="AM168" s="97">
        <v>3403.8053599999998</v>
      </c>
      <c r="AN168" s="97">
        <v>3408.9633399999998</v>
      </c>
      <c r="AO168" s="97">
        <v>3276.5612700000001</v>
      </c>
      <c r="AP168" s="97">
        <v>3144.1914200000001</v>
      </c>
      <c r="AQ168" s="97">
        <v>3077.5125899999998</v>
      </c>
      <c r="AR168" s="98">
        <v>232.75042999999999</v>
      </c>
      <c r="AS168" s="98">
        <v>1035.5092999999999</v>
      </c>
      <c r="AT168" s="98">
        <v>684.64790000000005</v>
      </c>
      <c r="AU168" s="98">
        <v>1788.0169699999999</v>
      </c>
      <c r="AV168" s="98">
        <v>2524.53051</v>
      </c>
      <c r="AW168" s="98">
        <v>2342.5797499999999</v>
      </c>
      <c r="AX168" s="98">
        <v>1313.55116</v>
      </c>
      <c r="AY168" s="98">
        <v>133.70195000000001</v>
      </c>
      <c r="AZ168" s="98">
        <v>111.71569</v>
      </c>
      <c r="BA168" s="98">
        <v>224.44676999999999</v>
      </c>
      <c r="BB168" s="76">
        <v>206.72694999999999</v>
      </c>
      <c r="BC168" s="76">
        <v>1035.5092999999999</v>
      </c>
      <c r="BD168" s="76">
        <v>55.085900000000002</v>
      </c>
      <c r="BE168" s="76">
        <v>1316.1179199999999</v>
      </c>
      <c r="BF168" s="76">
        <v>2138.0299300000001</v>
      </c>
      <c r="BG168" s="76">
        <v>2094.4398000000001</v>
      </c>
      <c r="BH168" s="76">
        <v>1270.5839100000001</v>
      </c>
      <c r="BI168" s="76">
        <v>133.70195000000001</v>
      </c>
      <c r="BJ168" s="76">
        <v>101.92769</v>
      </c>
      <c r="BK168" s="76">
        <v>224.44676999999999</v>
      </c>
      <c r="BL168" s="76">
        <v>3710.2316000000001</v>
      </c>
      <c r="BM168" s="76">
        <v>4158.89768</v>
      </c>
      <c r="BN168" s="76">
        <v>3943.4586300000001</v>
      </c>
      <c r="BO168" s="76">
        <v>5344.6427000000003</v>
      </c>
      <c r="BP168" s="76">
        <v>6516.1877000000004</v>
      </c>
      <c r="BQ168" s="76">
        <v>5746.3851100000002</v>
      </c>
      <c r="BR168" s="76">
        <v>4722.5145000000002</v>
      </c>
      <c r="BS168" s="76">
        <v>3410.2632199999998</v>
      </c>
      <c r="BT168" s="76">
        <v>3255.9071100000001</v>
      </c>
      <c r="BU168" s="76">
        <v>3301.9593599999998</v>
      </c>
      <c r="BV168" s="98">
        <v>5365.6592099999998</v>
      </c>
      <c r="BW168" s="98">
        <v>5518.4508299999998</v>
      </c>
      <c r="BX168" s="98">
        <v>6974.9849400000003</v>
      </c>
      <c r="BY168" s="98">
        <v>7084.6177100000004</v>
      </c>
      <c r="BZ168" s="98">
        <v>6113.0677400000004</v>
      </c>
      <c r="CA168" s="98">
        <v>5964.5835800000004</v>
      </c>
      <c r="CB168" s="98">
        <v>4132.3512499999997</v>
      </c>
      <c r="CC168" s="98">
        <v>3930.4578299999998</v>
      </c>
      <c r="CD168" s="98">
        <v>4027.88427</v>
      </c>
      <c r="CE168" s="98">
        <v>3998.3403899999998</v>
      </c>
      <c r="CF168" s="76">
        <v>-180.44515999999999</v>
      </c>
      <c r="CG168" s="76">
        <v>-341.17844000000002</v>
      </c>
      <c r="CH168" s="76">
        <v>-382.67218000000003</v>
      </c>
      <c r="CI168" s="76">
        <v>-129.11000000000001</v>
      </c>
      <c r="CJ168" s="76">
        <v>-483.76359999999897</v>
      </c>
      <c r="CK168" s="76">
        <v>-591.31284000000005</v>
      </c>
      <c r="CL168" s="76">
        <v>-447.00914999999998</v>
      </c>
      <c r="CM168" s="76">
        <v>-632.03898000000004</v>
      </c>
      <c r="CN168" s="76">
        <v>-982.03576999999996</v>
      </c>
      <c r="CO168" s="76">
        <v>-52.423560000000201</v>
      </c>
      <c r="CP168" s="76">
        <v>-672.93147999999997</v>
      </c>
      <c r="CQ168" s="76">
        <v>57.742199999999997</v>
      </c>
      <c r="CR168" s="76">
        <v>-236.13865999999999</v>
      </c>
      <c r="CS168" s="76">
        <v>393.29761999999999</v>
      </c>
      <c r="CT168" s="76">
        <v>-468.3603</v>
      </c>
      <c r="CU168" s="76">
        <v>-1798.5266300000001</v>
      </c>
      <c r="CV168" s="76">
        <v>-3183.2035900000001</v>
      </c>
      <c r="CW168" s="76">
        <v>-3895.1196399999999</v>
      </c>
      <c r="CX168" s="76">
        <v>-3312.5326100000002</v>
      </c>
      <c r="CY168" s="76">
        <v>-2300.93705</v>
      </c>
      <c r="CZ168" s="98">
        <v>979</v>
      </c>
      <c r="DA168" s="98">
        <v>966</v>
      </c>
      <c r="DB168" s="98">
        <v>944</v>
      </c>
      <c r="DC168" s="98">
        <v>931</v>
      </c>
      <c r="DD168" s="98">
        <v>946</v>
      </c>
      <c r="DE168" s="98">
        <v>926</v>
      </c>
      <c r="DF168" s="98">
        <v>922</v>
      </c>
      <c r="DG168" s="98">
        <v>907</v>
      </c>
      <c r="DH168" s="98">
        <v>885</v>
      </c>
      <c r="DI168" s="98">
        <v>879</v>
      </c>
      <c r="DJ168" s="76">
        <v>-730.67367999999999</v>
      </c>
      <c r="DK168" s="76">
        <v>293.88085999999998</v>
      </c>
      <c r="DL168" s="76">
        <v>-629.43628000000001</v>
      </c>
      <c r="DM168" s="76">
        <v>861.65791999999999</v>
      </c>
      <c r="DN168" s="76">
        <v>1330.16633</v>
      </c>
      <c r="DO168" s="76">
        <v>1384.67696</v>
      </c>
      <c r="DP168" s="76">
        <v>711.91605000000004</v>
      </c>
      <c r="DQ168" s="76">
        <v>-582.58703000000003</v>
      </c>
      <c r="DR168" s="76">
        <v>-1014.31936</v>
      </c>
      <c r="DS168" s="76">
        <v>-30.976790000000001</v>
      </c>
      <c r="DT168" s="76">
        <v>-29.930330000000001</v>
      </c>
      <c r="DU168" s="76">
        <v>-22.293130000000001</v>
      </c>
      <c r="DV168" s="76">
        <v>0.77470000000000006</v>
      </c>
      <c r="DW168" s="76">
        <v>-21.137550000000001</v>
      </c>
      <c r="DX168" s="76">
        <v>1.4099600000000001</v>
      </c>
      <c r="DY168" s="76">
        <v>5.5162000000000004</v>
      </c>
      <c r="DZ168" s="76">
        <v>9.7391799999999993</v>
      </c>
      <c r="EA168" s="76">
        <v>15.41291</v>
      </c>
      <c r="EB168" s="76">
        <v>33.214910000000003</v>
      </c>
      <c r="EC168" s="76">
        <v>33.475299999999997</v>
      </c>
      <c r="ED168" s="76">
        <v>937.40062999999998</v>
      </c>
      <c r="EE168" s="76">
        <v>741.62843999999996</v>
      </c>
      <c r="EF168" s="76">
        <v>684.52218000000005</v>
      </c>
      <c r="EG168" s="76">
        <v>454.46</v>
      </c>
      <c r="EH168" s="76">
        <v>807.86360000000002</v>
      </c>
      <c r="EI168" s="76">
        <v>709.76283999999998</v>
      </c>
      <c r="EJ168" s="76">
        <v>558.66786000000002</v>
      </c>
      <c r="EK168" s="76">
        <v>716.28898000000004</v>
      </c>
      <c r="EL168" s="76">
        <v>1116.2470499999999</v>
      </c>
      <c r="EM168" s="76">
        <v>255.42356000000001</v>
      </c>
      <c r="EN168" s="98">
        <v>6038.59069</v>
      </c>
      <c r="EO168" s="98">
        <v>5460.7086300000001</v>
      </c>
      <c r="EP168" s="98">
        <v>7211.1235999999999</v>
      </c>
      <c r="EQ168" s="98">
        <v>6691.3200900000002</v>
      </c>
      <c r="ER168" s="98">
        <v>6581.4280399999998</v>
      </c>
      <c r="ES168" s="98">
        <v>7763.1102099999998</v>
      </c>
      <c r="ET168" s="98">
        <v>7315.5548399999998</v>
      </c>
      <c r="EU168" s="98">
        <v>7825.5774700000002</v>
      </c>
      <c r="EV168" s="98">
        <v>7340.4168799999998</v>
      </c>
      <c r="EW168" s="98">
        <v>6299.2774399999998</v>
      </c>
      <c r="EX168" s="98">
        <v>4414882</v>
      </c>
      <c r="EY168" s="98">
        <v>3865017</v>
      </c>
      <c r="EZ168" s="98">
        <v>3943333</v>
      </c>
      <c r="FA168" s="98">
        <v>4011086</v>
      </c>
      <c r="FB168" s="98">
        <v>4799521</v>
      </c>
      <c r="FC168" s="98">
        <v>4113568</v>
      </c>
      <c r="FD168" s="98">
        <v>3967631</v>
      </c>
      <c r="FE168" s="98">
        <v>3992850</v>
      </c>
      <c r="FF168" s="98">
        <v>4260438</v>
      </c>
      <c r="FG168" s="103">
        <v>3332936</v>
      </c>
      <c r="FH168" s="76">
        <v>26.023479999999999</v>
      </c>
      <c r="FI168" s="76">
        <v>0</v>
      </c>
      <c r="FJ168" s="76">
        <v>629.56200000000001</v>
      </c>
      <c r="FK168" s="76">
        <v>471.89904999999999</v>
      </c>
      <c r="FL168" s="76">
        <v>386.50058000000001</v>
      </c>
      <c r="FM168" s="76">
        <v>248.13995</v>
      </c>
      <c r="FN168" s="76">
        <v>42.96725</v>
      </c>
      <c r="FO168" s="76">
        <v>0</v>
      </c>
      <c r="FP168" s="76">
        <v>9.7880000000000003</v>
      </c>
      <c r="FQ168" s="77">
        <v>0</v>
      </c>
    </row>
    <row r="169" spans="1:173" x14ac:dyDescent="0.25">
      <c r="A169" s="96" t="s">
        <v>251</v>
      </c>
      <c r="B169" s="96">
        <v>5637</v>
      </c>
      <c r="C169" s="96"/>
      <c r="D169" s="76">
        <v>203.54847000000001</v>
      </c>
      <c r="E169" s="76">
        <v>209.45410000000001</v>
      </c>
      <c r="F169" s="76">
        <v>243.46557000000001</v>
      </c>
      <c r="G169" s="76">
        <v>253.20516000000001</v>
      </c>
      <c r="H169" s="76">
        <v>238.08044000000001</v>
      </c>
      <c r="I169" s="76">
        <v>244.15868</v>
      </c>
      <c r="J169" s="76">
        <v>292.94628999999998</v>
      </c>
      <c r="K169" s="76">
        <v>284.26414999999997</v>
      </c>
      <c r="L169" s="76">
        <v>327.77395000000001</v>
      </c>
      <c r="M169" s="76">
        <v>342.63938000000002</v>
      </c>
      <c r="N169" s="97">
        <v>5551.6548199999997</v>
      </c>
      <c r="O169" s="97">
        <v>5521.7793300000003</v>
      </c>
      <c r="P169" s="97">
        <v>5685.9111599999997</v>
      </c>
      <c r="Q169" s="97">
        <v>5337.9755100000002</v>
      </c>
      <c r="R169" s="97">
        <v>5259.5297499999997</v>
      </c>
      <c r="S169" s="97">
        <v>5186.2447099999999</v>
      </c>
      <c r="T169" s="97">
        <v>5039.2347200000004</v>
      </c>
      <c r="U169" s="97">
        <v>5372.09292</v>
      </c>
      <c r="V169" s="97">
        <v>4439.5176499999998</v>
      </c>
      <c r="W169" s="97">
        <v>4699.1218799999997</v>
      </c>
      <c r="X169" s="98">
        <v>9519</v>
      </c>
      <c r="Y169" s="98">
        <v>6758</v>
      </c>
      <c r="Z169" s="98">
        <v>6931</v>
      </c>
      <c r="AA169" s="98">
        <v>7115</v>
      </c>
      <c r="AB169" s="98">
        <v>7204</v>
      </c>
      <c r="AC169" s="98">
        <v>7407.5</v>
      </c>
      <c r="AD169" s="98">
        <v>7591</v>
      </c>
      <c r="AE169" s="98">
        <v>6194.5</v>
      </c>
      <c r="AF169" s="98">
        <v>6390</v>
      </c>
      <c r="AG169" s="98">
        <v>6577.5</v>
      </c>
      <c r="AH169" s="97">
        <v>5322.8958199999997</v>
      </c>
      <c r="AI169" s="97">
        <v>5291.7793300000003</v>
      </c>
      <c r="AJ169" s="97">
        <v>5431.01116</v>
      </c>
      <c r="AK169" s="97">
        <v>5072.8700099999996</v>
      </c>
      <c r="AL169" s="97">
        <v>5018.2297500000004</v>
      </c>
      <c r="AM169" s="97">
        <v>4952.7447099999999</v>
      </c>
      <c r="AN169" s="97">
        <v>4772.7347200000004</v>
      </c>
      <c r="AO169" s="97">
        <v>5115.59292</v>
      </c>
      <c r="AP169" s="97">
        <v>4150.7199000000001</v>
      </c>
      <c r="AQ169" s="97">
        <v>4430.4218799999999</v>
      </c>
      <c r="AR169" s="98">
        <v>0</v>
      </c>
      <c r="AS169" s="98">
        <v>2.4</v>
      </c>
      <c r="AT169" s="98">
        <v>178.50655</v>
      </c>
      <c r="AU169" s="98">
        <v>377.20960000000002</v>
      </c>
      <c r="AV169" s="98">
        <v>11.91835</v>
      </c>
      <c r="AW169" s="98">
        <v>81.180149999999998</v>
      </c>
      <c r="AX169" s="98">
        <v>1.3029999999999999</v>
      </c>
      <c r="AY169" s="98">
        <v>318.43349999999998</v>
      </c>
      <c r="AZ169" s="98">
        <v>9.94</v>
      </c>
      <c r="BA169" s="98">
        <v>0</v>
      </c>
      <c r="BB169" s="76">
        <v>0</v>
      </c>
      <c r="BC169" s="76">
        <v>2.4</v>
      </c>
      <c r="BD169" s="76">
        <v>168.56655000000001</v>
      </c>
      <c r="BE169" s="76">
        <v>368.62959999999998</v>
      </c>
      <c r="BF169" s="76">
        <v>11.91835</v>
      </c>
      <c r="BG169" s="76">
        <v>81.180149999999998</v>
      </c>
      <c r="BH169" s="76">
        <v>1.3029999999999999</v>
      </c>
      <c r="BI169" s="76">
        <v>311.93349999999998</v>
      </c>
      <c r="BJ169" s="76">
        <v>9.94</v>
      </c>
      <c r="BK169" s="76">
        <v>0</v>
      </c>
      <c r="BL169" s="76">
        <v>5322.8958199999997</v>
      </c>
      <c r="BM169" s="76">
        <v>5294.1793299999999</v>
      </c>
      <c r="BN169" s="76">
        <v>5609.5177100000001</v>
      </c>
      <c r="BO169" s="76">
        <v>5450.0796099999998</v>
      </c>
      <c r="BP169" s="76">
        <v>5030.1481000000003</v>
      </c>
      <c r="BQ169" s="76">
        <v>5033.9248600000001</v>
      </c>
      <c r="BR169" s="76">
        <v>4774.0377200000003</v>
      </c>
      <c r="BS169" s="76">
        <v>5434.0264200000001</v>
      </c>
      <c r="BT169" s="76">
        <v>4160.6598999999997</v>
      </c>
      <c r="BU169" s="76">
        <v>4430.4218799999999</v>
      </c>
      <c r="BV169" s="98">
        <v>10038.4596</v>
      </c>
      <c r="BW169" s="98">
        <v>7113.6996200000003</v>
      </c>
      <c r="BX169" s="98">
        <v>7711.634</v>
      </c>
      <c r="BY169" s="98">
        <v>7689.5886499999997</v>
      </c>
      <c r="BZ169" s="98">
        <v>7845.2335700000003</v>
      </c>
      <c r="CA169" s="98">
        <v>8262.8567899999998</v>
      </c>
      <c r="CB169" s="98">
        <v>8231.7902599999998</v>
      </c>
      <c r="CC169" s="98">
        <v>6703.9529899999998</v>
      </c>
      <c r="CD169" s="98">
        <v>7163.3512600000004</v>
      </c>
      <c r="CE169" s="98">
        <v>7028.6055399999996</v>
      </c>
      <c r="CF169" s="76">
        <v>-454.63553999999999</v>
      </c>
      <c r="CG169" s="76">
        <v>-288.49381</v>
      </c>
      <c r="CH169" s="76">
        <v>-60.635410000000803</v>
      </c>
      <c r="CI169" s="76">
        <v>-680.39350000000002</v>
      </c>
      <c r="CJ169" s="76">
        <v>4.1539299999994901</v>
      </c>
      <c r="CK169" s="76">
        <v>-86.436789999999704</v>
      </c>
      <c r="CL169" s="76">
        <v>3.00906000000032</v>
      </c>
      <c r="CM169" s="76">
        <v>84.179689999999894</v>
      </c>
      <c r="CN169" s="76">
        <v>-273.78954000000101</v>
      </c>
      <c r="CO169" s="76">
        <v>-197.26451</v>
      </c>
      <c r="CP169" s="76">
        <v>-244.86160000000001</v>
      </c>
      <c r="CQ169" s="76">
        <v>438.53294</v>
      </c>
      <c r="CR169" s="76">
        <v>954.62675000000002</v>
      </c>
      <c r="CS169" s="76">
        <v>1101.5956100000001</v>
      </c>
      <c r="CT169" s="76">
        <v>1678.4650099999999</v>
      </c>
      <c r="CU169" s="76">
        <v>1998.69273</v>
      </c>
      <c r="CV169" s="76">
        <v>2142.44938</v>
      </c>
      <c r="CW169" s="76">
        <v>2404.6373199999998</v>
      </c>
      <c r="CX169" s="76">
        <v>2265.0241299999998</v>
      </c>
      <c r="CY169" s="76">
        <v>2817.6714200000001</v>
      </c>
      <c r="CZ169" s="98">
        <v>1038</v>
      </c>
      <c r="DA169" s="98">
        <v>1026</v>
      </c>
      <c r="DB169" s="98">
        <v>1008</v>
      </c>
      <c r="DC169" s="98">
        <v>992</v>
      </c>
      <c r="DD169" s="98">
        <v>999</v>
      </c>
      <c r="DE169" s="98">
        <v>1007</v>
      </c>
      <c r="DF169" s="98">
        <v>1006</v>
      </c>
      <c r="DG169" s="98">
        <v>981</v>
      </c>
      <c r="DH169" s="98">
        <v>930</v>
      </c>
      <c r="DI169" s="98">
        <v>897</v>
      </c>
      <c r="DJ169" s="76">
        <v>-683.39454000000001</v>
      </c>
      <c r="DK169" s="76">
        <v>-516.09380999999996</v>
      </c>
      <c r="DL169" s="76">
        <v>-146.96886000000001</v>
      </c>
      <c r="DM169" s="76">
        <v>-576.86940000000004</v>
      </c>
      <c r="DN169" s="76">
        <v>-225.22772000000001</v>
      </c>
      <c r="DO169" s="76">
        <v>-238.75664</v>
      </c>
      <c r="DP169" s="76">
        <v>-262.18794000000003</v>
      </c>
      <c r="DQ169" s="76">
        <v>139.61319</v>
      </c>
      <c r="DR169" s="76">
        <v>-552.64729</v>
      </c>
      <c r="DS169" s="76">
        <v>-465.96451000000002</v>
      </c>
      <c r="DT169" s="76">
        <v>-25.210529999999999</v>
      </c>
      <c r="DU169" s="76">
        <v>-20.5459</v>
      </c>
      <c r="DV169" s="76">
        <v>-11.434430000000001</v>
      </c>
      <c r="DW169" s="76">
        <v>-11.900840000000001</v>
      </c>
      <c r="DX169" s="76">
        <v>-3.21956</v>
      </c>
      <c r="DY169" s="76">
        <v>10.65868</v>
      </c>
      <c r="DZ169" s="76">
        <v>26.446290000000001</v>
      </c>
      <c r="EA169" s="76">
        <v>27.764150000000001</v>
      </c>
      <c r="EB169" s="76">
        <v>38.975949999999997</v>
      </c>
      <c r="EC169" s="76">
        <v>73.93938</v>
      </c>
      <c r="ED169" s="76">
        <v>683.39454000000001</v>
      </c>
      <c r="EE169" s="76">
        <v>518.49381000000005</v>
      </c>
      <c r="EF169" s="76">
        <v>315.53541000000001</v>
      </c>
      <c r="EG169" s="76">
        <v>945.49900000000105</v>
      </c>
      <c r="EH169" s="76">
        <v>237.14607000000001</v>
      </c>
      <c r="EI169" s="76">
        <v>319.93678999999997</v>
      </c>
      <c r="EJ169" s="76">
        <v>263.49094000000002</v>
      </c>
      <c r="EK169" s="76">
        <v>172.32031000000001</v>
      </c>
      <c r="EL169" s="76">
        <v>562.58729000000005</v>
      </c>
      <c r="EM169" s="76">
        <v>465.96451000000002</v>
      </c>
      <c r="EN169" s="98">
        <v>10283.3212</v>
      </c>
      <c r="EO169" s="98">
        <v>6675.1666800000003</v>
      </c>
      <c r="EP169" s="98">
        <v>6757.0072499999997</v>
      </c>
      <c r="EQ169" s="98">
        <v>6587.9930400000003</v>
      </c>
      <c r="ER169" s="98">
        <v>6166.7685600000004</v>
      </c>
      <c r="ES169" s="98">
        <v>6264.1640600000001</v>
      </c>
      <c r="ET169" s="98">
        <v>6089.3408799999997</v>
      </c>
      <c r="EU169" s="98">
        <v>4299.31567</v>
      </c>
      <c r="EV169" s="98">
        <v>4898.3271299999997</v>
      </c>
      <c r="EW169" s="98">
        <v>4210.9341199999999</v>
      </c>
      <c r="EX169" s="98">
        <v>6006290</v>
      </c>
      <c r="EY169" s="98">
        <v>5810273</v>
      </c>
      <c r="EZ169" s="98">
        <v>5746547</v>
      </c>
      <c r="FA169" s="98">
        <v>6018369</v>
      </c>
      <c r="FB169" s="98">
        <v>5255376</v>
      </c>
      <c r="FC169" s="98">
        <v>5272682</v>
      </c>
      <c r="FD169" s="98">
        <v>5036226</v>
      </c>
      <c r="FE169" s="98">
        <v>5287913</v>
      </c>
      <c r="FF169" s="98">
        <v>4713307</v>
      </c>
      <c r="FG169" s="103">
        <v>4896386</v>
      </c>
      <c r="FH169" s="76">
        <v>0</v>
      </c>
      <c r="FI169" s="76">
        <v>0</v>
      </c>
      <c r="FJ169" s="76">
        <v>9.94</v>
      </c>
      <c r="FK169" s="76">
        <v>8.58</v>
      </c>
      <c r="FL169" s="76">
        <v>0</v>
      </c>
      <c r="FM169" s="76">
        <v>0</v>
      </c>
      <c r="FN169" s="76">
        <v>0</v>
      </c>
      <c r="FO169" s="76">
        <v>6.5</v>
      </c>
      <c r="FP169" s="76">
        <v>0</v>
      </c>
      <c r="FQ169" s="77">
        <v>0</v>
      </c>
    </row>
    <row r="170" spans="1:173" x14ac:dyDescent="0.25">
      <c r="A170" s="96" t="s">
        <v>250</v>
      </c>
      <c r="B170" s="96">
        <v>5872</v>
      </c>
      <c r="C170" s="96"/>
      <c r="D170" s="76">
        <v>2904.24611</v>
      </c>
      <c r="E170" s="76">
        <v>2868.1452599999998</v>
      </c>
      <c r="F170" s="76">
        <v>2627.2919499999998</v>
      </c>
      <c r="G170" s="76">
        <v>2698.1524800000002</v>
      </c>
      <c r="H170" s="76">
        <v>4416.2931399999998</v>
      </c>
      <c r="I170" s="76">
        <v>3989.35232</v>
      </c>
      <c r="J170" s="76">
        <v>3843.2664500000001</v>
      </c>
      <c r="K170" s="76">
        <v>2291.5677700000001</v>
      </c>
      <c r="L170" s="76">
        <v>4626.2051799999999</v>
      </c>
      <c r="M170" s="76">
        <v>3999.6935600000002</v>
      </c>
      <c r="N170" s="97">
        <v>42349.797749999998</v>
      </c>
      <c r="O170" s="97">
        <v>35570.515299999999</v>
      </c>
      <c r="P170" s="97">
        <v>37055.757210000003</v>
      </c>
      <c r="Q170" s="97">
        <v>38301.559860000001</v>
      </c>
      <c r="R170" s="97">
        <v>35426.758950000003</v>
      </c>
      <c r="S170" s="97">
        <v>36529.951229999999</v>
      </c>
      <c r="T170" s="97">
        <v>41194.410340000002</v>
      </c>
      <c r="U170" s="97">
        <v>40365.664550000001</v>
      </c>
      <c r="V170" s="97">
        <v>40028.850129999999</v>
      </c>
      <c r="W170" s="97">
        <v>33541.905469999998</v>
      </c>
      <c r="X170" s="98">
        <v>16882.923289999999</v>
      </c>
      <c r="Y170" s="98">
        <v>18760.033729999999</v>
      </c>
      <c r="Z170" s="98">
        <v>22007.936310000001</v>
      </c>
      <c r="AA170" s="98">
        <v>22457.650450000001</v>
      </c>
      <c r="AB170" s="98">
        <v>30699.71111</v>
      </c>
      <c r="AC170" s="98">
        <v>25264.05371</v>
      </c>
      <c r="AD170" s="98">
        <v>21984.840100000001</v>
      </c>
      <c r="AE170" s="98">
        <v>24580.442620000002</v>
      </c>
      <c r="AF170" s="98">
        <v>26705.03213</v>
      </c>
      <c r="AG170" s="98">
        <v>28055.724630000001</v>
      </c>
      <c r="AH170" s="97">
        <v>39146.165070000003</v>
      </c>
      <c r="AI170" s="97">
        <v>32454.6368</v>
      </c>
      <c r="AJ170" s="97">
        <v>34187.117590000002</v>
      </c>
      <c r="AK170" s="97">
        <v>35405.752469999999</v>
      </c>
      <c r="AL170" s="97">
        <v>30820.275300000001</v>
      </c>
      <c r="AM170" s="97">
        <v>32378.232469999999</v>
      </c>
      <c r="AN170" s="97">
        <v>37212.073579999997</v>
      </c>
      <c r="AO170" s="97">
        <v>38077.795700000002</v>
      </c>
      <c r="AP170" s="97">
        <v>35418.508880000001</v>
      </c>
      <c r="AQ170" s="97">
        <v>29546.138620000002</v>
      </c>
      <c r="AR170" s="98">
        <v>2135.99118</v>
      </c>
      <c r="AS170" s="98">
        <v>1667.80665</v>
      </c>
      <c r="AT170" s="98">
        <v>2130.9478100000001</v>
      </c>
      <c r="AU170" s="98">
        <v>6188.6095100000002</v>
      </c>
      <c r="AV170" s="98">
        <v>7052.2231300000003</v>
      </c>
      <c r="AW170" s="98">
        <v>5936.7373600000001</v>
      </c>
      <c r="AX170" s="98">
        <v>5272.3179300000002</v>
      </c>
      <c r="AY170" s="98">
        <v>4132.5393599999998</v>
      </c>
      <c r="AZ170" s="98">
        <v>8196.3413</v>
      </c>
      <c r="BA170" s="98">
        <v>6799.4491099999996</v>
      </c>
      <c r="BB170" s="76">
        <v>1955.62113</v>
      </c>
      <c r="BC170" s="76">
        <v>-4016.1814399999998</v>
      </c>
      <c r="BD170" s="76">
        <v>1412.03566</v>
      </c>
      <c r="BE170" s="76">
        <v>5764.0557200000003</v>
      </c>
      <c r="BF170" s="76">
        <v>6833.4991300000002</v>
      </c>
      <c r="BG170" s="76">
        <v>5408.8627100000003</v>
      </c>
      <c r="BH170" s="76">
        <v>5064.3689299999996</v>
      </c>
      <c r="BI170" s="76">
        <v>3719.6102299999998</v>
      </c>
      <c r="BJ170" s="76">
        <v>7621.9717499999997</v>
      </c>
      <c r="BK170" s="76">
        <v>6716.2631099999999</v>
      </c>
      <c r="BL170" s="76">
        <v>41282.15625</v>
      </c>
      <c r="BM170" s="76">
        <v>34122.443449999999</v>
      </c>
      <c r="BN170" s="76">
        <v>36318.065399999999</v>
      </c>
      <c r="BO170" s="76">
        <v>41594.361980000001</v>
      </c>
      <c r="BP170" s="76">
        <v>37872.49843</v>
      </c>
      <c r="BQ170" s="76">
        <v>38314.969830000002</v>
      </c>
      <c r="BR170" s="76">
        <v>42484.391510000001</v>
      </c>
      <c r="BS170" s="76">
        <v>42210.335059999998</v>
      </c>
      <c r="BT170" s="76">
        <v>43614.850180000001</v>
      </c>
      <c r="BU170" s="76">
        <v>36345.587729999999</v>
      </c>
      <c r="BV170" s="98">
        <v>28072.941900000002</v>
      </c>
      <c r="BW170" s="98">
        <v>22457.307250000002</v>
      </c>
      <c r="BX170" s="98">
        <v>28967.895570000001</v>
      </c>
      <c r="BY170" s="98">
        <v>30966.771390000002</v>
      </c>
      <c r="BZ170" s="98">
        <v>35369.371700000003</v>
      </c>
      <c r="CA170" s="98">
        <v>29421.86722</v>
      </c>
      <c r="CB170" s="98">
        <v>30131.806479999999</v>
      </c>
      <c r="CC170" s="98">
        <v>33913.066639999997</v>
      </c>
      <c r="CD170" s="98">
        <v>37068.465089999998</v>
      </c>
      <c r="CE170" s="98">
        <v>31456.60252</v>
      </c>
      <c r="CF170" s="76">
        <v>-3154.3584900000001</v>
      </c>
      <c r="CG170" s="76">
        <v>-863.34208999999805</v>
      </c>
      <c r="CH170" s="76">
        <v>-2127.9077400000001</v>
      </c>
      <c r="CI170" s="76">
        <v>-2108.2164299999999</v>
      </c>
      <c r="CJ170" s="76">
        <v>234.962330000002</v>
      </c>
      <c r="CK170" s="76">
        <v>2358.20073</v>
      </c>
      <c r="CL170" s="76">
        <v>976.89016999999899</v>
      </c>
      <c r="CM170" s="76">
        <v>1410.94886</v>
      </c>
      <c r="CN170" s="76">
        <v>-6791.9098899999999</v>
      </c>
      <c r="CO170" s="76">
        <v>-2009.1149800000101</v>
      </c>
      <c r="CP170" s="76">
        <v>-9010.0477900000005</v>
      </c>
      <c r="CQ170" s="76">
        <v>-5599.0323099999996</v>
      </c>
      <c r="CR170" s="76">
        <v>2114.35662</v>
      </c>
      <c r="CS170" s="76">
        <v>5513.4138300000004</v>
      </c>
      <c r="CT170" s="76">
        <v>4544.4081100000003</v>
      </c>
      <c r="CU170" s="76">
        <v>1684.6952000000001</v>
      </c>
      <c r="CV170" s="76">
        <v>-1988.4733799999999</v>
      </c>
      <c r="CW170" s="76">
        <v>-4094.4051199999999</v>
      </c>
      <c r="CX170" s="76">
        <v>-7045.94607</v>
      </c>
      <c r="CY170" s="76">
        <v>-3313.74233</v>
      </c>
      <c r="CZ170" s="98">
        <v>4613</v>
      </c>
      <c r="DA170" s="98">
        <v>4569</v>
      </c>
      <c r="DB170" s="98">
        <v>4600</v>
      </c>
      <c r="DC170" s="98">
        <v>4657</v>
      </c>
      <c r="DD170" s="98">
        <v>4605</v>
      </c>
      <c r="DE170" s="98">
        <v>4612</v>
      </c>
      <c r="DF170" s="98">
        <v>4608</v>
      </c>
      <c r="DG170" s="98">
        <v>4614</v>
      </c>
      <c r="DH170" s="98">
        <v>4496</v>
      </c>
      <c r="DI170" s="98">
        <v>4389</v>
      </c>
      <c r="DJ170" s="76">
        <v>-4402.3700399999998</v>
      </c>
      <c r="DK170" s="76">
        <v>-7995.4020300000002</v>
      </c>
      <c r="DL170" s="76">
        <v>-3584.5117</v>
      </c>
      <c r="DM170" s="76">
        <v>760.03189999999995</v>
      </c>
      <c r="DN170" s="76">
        <v>2461.9778099999999</v>
      </c>
      <c r="DO170" s="76">
        <v>3615.3446800000002</v>
      </c>
      <c r="DP170" s="76">
        <v>2058.9223400000001</v>
      </c>
      <c r="DQ170" s="76">
        <v>2842.6902399999999</v>
      </c>
      <c r="DR170" s="76">
        <v>-3780.2793900000001</v>
      </c>
      <c r="DS170" s="76">
        <v>711.38127999999995</v>
      </c>
      <c r="DT170" s="76">
        <v>-299.38688999999999</v>
      </c>
      <c r="DU170" s="76">
        <v>-247.73374000000001</v>
      </c>
      <c r="DV170" s="76">
        <v>-241.34805</v>
      </c>
      <c r="DW170" s="76">
        <v>-197.65451999999999</v>
      </c>
      <c r="DX170" s="76">
        <v>-190.19085999999999</v>
      </c>
      <c r="DY170" s="76">
        <v>-162.36668</v>
      </c>
      <c r="DZ170" s="76">
        <v>-139.07055</v>
      </c>
      <c r="EA170" s="76">
        <v>3.6987700000000001</v>
      </c>
      <c r="EB170" s="76">
        <v>15.864179999999999</v>
      </c>
      <c r="EC170" s="76">
        <v>3.9265599999999998</v>
      </c>
      <c r="ED170" s="76">
        <v>6357.9911699999902</v>
      </c>
      <c r="EE170" s="76">
        <v>3979.2205899999999</v>
      </c>
      <c r="EF170" s="76">
        <v>4996.5473599999996</v>
      </c>
      <c r="EG170" s="76">
        <v>5004.0238200000003</v>
      </c>
      <c r="EH170" s="76">
        <v>4371.5213199999998</v>
      </c>
      <c r="EI170" s="76">
        <v>1793.51803</v>
      </c>
      <c r="EJ170" s="76">
        <v>3005.44659000001</v>
      </c>
      <c r="EK170" s="76">
        <v>876.91998999999498</v>
      </c>
      <c r="EL170" s="76">
        <v>11402.25114</v>
      </c>
      <c r="EM170" s="76">
        <v>6004.8818300000003</v>
      </c>
      <c r="EN170" s="98">
        <v>37082.989690000002</v>
      </c>
      <c r="EO170" s="98">
        <v>28056.33956</v>
      </c>
      <c r="EP170" s="98">
        <v>26853.538949999998</v>
      </c>
      <c r="EQ170" s="98">
        <v>25453.35756</v>
      </c>
      <c r="ER170" s="98">
        <v>30824.963589999999</v>
      </c>
      <c r="ES170" s="98">
        <v>27737.172020000002</v>
      </c>
      <c r="ET170" s="98">
        <v>32120.279859999999</v>
      </c>
      <c r="EU170" s="98">
        <v>38007.47176</v>
      </c>
      <c r="EV170" s="98">
        <v>44114.411160000003</v>
      </c>
      <c r="EW170" s="98">
        <v>34770.344850000001</v>
      </c>
      <c r="EX170" s="98">
        <v>45504156</v>
      </c>
      <c r="EY170" s="98">
        <v>36433857</v>
      </c>
      <c r="EZ170" s="98">
        <v>39183665</v>
      </c>
      <c r="FA170" s="98">
        <v>40409776</v>
      </c>
      <c r="FB170" s="98">
        <v>35191797</v>
      </c>
      <c r="FC170" s="98">
        <v>34171751</v>
      </c>
      <c r="FD170" s="98">
        <v>40217520</v>
      </c>
      <c r="FE170" s="98">
        <v>38954716</v>
      </c>
      <c r="FF170" s="98">
        <v>46820760</v>
      </c>
      <c r="FG170" s="103">
        <v>35551020</v>
      </c>
      <c r="FH170" s="76">
        <v>180.37004999999999</v>
      </c>
      <c r="FI170" s="76">
        <v>5683.9880899999998</v>
      </c>
      <c r="FJ170" s="76">
        <v>718.91215</v>
      </c>
      <c r="FK170" s="76">
        <v>424.55378999999999</v>
      </c>
      <c r="FL170" s="76">
        <v>218.72399999999999</v>
      </c>
      <c r="FM170" s="76">
        <v>527.87464999999997</v>
      </c>
      <c r="FN170" s="76">
        <v>207.94900000000001</v>
      </c>
      <c r="FO170" s="76">
        <v>412.92912999999999</v>
      </c>
      <c r="FP170" s="76">
        <v>574.36955</v>
      </c>
      <c r="FQ170" s="77">
        <v>83.186000000000007</v>
      </c>
    </row>
    <row r="171" spans="1:173" x14ac:dyDescent="0.25">
      <c r="A171" s="96" t="s">
        <v>249</v>
      </c>
      <c r="B171" s="96">
        <v>5873</v>
      </c>
      <c r="C171" s="96"/>
      <c r="D171" s="76">
        <v>34.336959999999998</v>
      </c>
      <c r="E171" s="76">
        <v>131.96574000000001</v>
      </c>
      <c r="F171" s="76">
        <v>226.98786999999999</v>
      </c>
      <c r="G171" s="76">
        <v>322.98282</v>
      </c>
      <c r="H171" s="76">
        <v>1056.5142699999999</v>
      </c>
      <c r="I171" s="76">
        <v>554.58289000000002</v>
      </c>
      <c r="J171" s="76">
        <v>198.07087999999999</v>
      </c>
      <c r="K171" s="76">
        <v>178.96726000000001</v>
      </c>
      <c r="L171" s="76">
        <v>204.79796999999999</v>
      </c>
      <c r="M171" s="76">
        <v>282.25324999999998</v>
      </c>
      <c r="N171" s="97">
        <v>6789.1944999999996</v>
      </c>
      <c r="O171" s="97">
        <v>6335.9210400000002</v>
      </c>
      <c r="P171" s="97">
        <v>6099.9333399999996</v>
      </c>
      <c r="Q171" s="97">
        <v>6229.8111399999998</v>
      </c>
      <c r="R171" s="97">
        <v>7114.1999900000001</v>
      </c>
      <c r="S171" s="97">
        <v>6317.6723300000003</v>
      </c>
      <c r="T171" s="97">
        <v>6777.7215200000001</v>
      </c>
      <c r="U171" s="97">
        <v>6514.2374799999998</v>
      </c>
      <c r="V171" s="97">
        <v>5377.6854499999999</v>
      </c>
      <c r="W171" s="97">
        <v>6295.06628</v>
      </c>
      <c r="X171" s="98">
        <v>3949.9999499999999</v>
      </c>
      <c r="Y171" s="98">
        <v>4965.4372999999996</v>
      </c>
      <c r="Z171" s="98">
        <v>7981.4346500000001</v>
      </c>
      <c r="AA171" s="98">
        <v>8808.1720000000005</v>
      </c>
      <c r="AB171" s="98">
        <v>9348.8968999999997</v>
      </c>
      <c r="AC171" s="98">
        <v>9408.9125000000004</v>
      </c>
      <c r="AD171" s="98">
        <v>9597.5249999999996</v>
      </c>
      <c r="AE171" s="98">
        <v>8398.3374999999996</v>
      </c>
      <c r="AF171" s="98">
        <v>7338.4817999999996</v>
      </c>
      <c r="AG171" s="98">
        <v>6336.4318000000003</v>
      </c>
      <c r="AH171" s="97">
        <v>6637.6225700000005</v>
      </c>
      <c r="AI171" s="97">
        <v>6087.8497399999997</v>
      </c>
      <c r="AJ171" s="97">
        <v>5806.5186599999997</v>
      </c>
      <c r="AK171" s="97">
        <v>5847.6442399999996</v>
      </c>
      <c r="AL171" s="97">
        <v>6004.65834</v>
      </c>
      <c r="AM171" s="97">
        <v>5719.4732299999996</v>
      </c>
      <c r="AN171" s="97">
        <v>6553.2865199999997</v>
      </c>
      <c r="AO171" s="97">
        <v>6320.9724800000004</v>
      </c>
      <c r="AP171" s="97">
        <v>5147.9884499999998</v>
      </c>
      <c r="AQ171" s="97">
        <v>5999.6212800000003</v>
      </c>
      <c r="AR171" s="98">
        <v>624.06187999999997</v>
      </c>
      <c r="AS171" s="98">
        <v>222.18563</v>
      </c>
      <c r="AT171" s="98">
        <v>231.90415999999999</v>
      </c>
      <c r="AU171" s="98">
        <v>170.12470999999999</v>
      </c>
      <c r="AV171" s="98">
        <v>513.83754999999996</v>
      </c>
      <c r="AW171" s="98">
        <v>590.40065000000004</v>
      </c>
      <c r="AX171" s="98">
        <v>1428.1197</v>
      </c>
      <c r="AY171" s="98">
        <v>2243.3380999999999</v>
      </c>
      <c r="AZ171" s="98">
        <v>2915.00371</v>
      </c>
      <c r="BA171" s="98">
        <v>1970.6845000000001</v>
      </c>
      <c r="BB171" s="76">
        <v>621.67118000000005</v>
      </c>
      <c r="BC171" s="76">
        <v>-3398.5546899999999</v>
      </c>
      <c r="BD171" s="76">
        <v>229.24245999999999</v>
      </c>
      <c r="BE171" s="76">
        <v>6.7046599999999996</v>
      </c>
      <c r="BF171" s="76">
        <v>447.42219999999998</v>
      </c>
      <c r="BG171" s="76">
        <v>-220.22630000000001</v>
      </c>
      <c r="BH171" s="76">
        <v>1028.5345500000001</v>
      </c>
      <c r="BI171" s="76">
        <v>1570.3268</v>
      </c>
      <c r="BJ171" s="76">
        <v>2309.35151</v>
      </c>
      <c r="BK171" s="76">
        <v>1237.1264000000001</v>
      </c>
      <c r="BL171" s="76">
        <v>7261.6844499999997</v>
      </c>
      <c r="BM171" s="76">
        <v>6310.0353699999996</v>
      </c>
      <c r="BN171" s="76">
        <v>6038.4228199999998</v>
      </c>
      <c r="BO171" s="76">
        <v>6017.7689499999997</v>
      </c>
      <c r="BP171" s="76">
        <v>6518.4958900000001</v>
      </c>
      <c r="BQ171" s="76">
        <v>6309.8738800000001</v>
      </c>
      <c r="BR171" s="76">
        <v>7981.4062199999998</v>
      </c>
      <c r="BS171" s="76">
        <v>8564.3105799999994</v>
      </c>
      <c r="BT171" s="76">
        <v>8062.9921599999998</v>
      </c>
      <c r="BU171" s="76">
        <v>7970.3057799999997</v>
      </c>
      <c r="BV171" s="98">
        <v>5351.5295900000001</v>
      </c>
      <c r="BW171" s="98">
        <v>6184.4174499999999</v>
      </c>
      <c r="BX171" s="98">
        <v>8950.6208299999998</v>
      </c>
      <c r="BY171" s="98">
        <v>9513.6495500000001</v>
      </c>
      <c r="BZ171" s="98">
        <v>10364.58936</v>
      </c>
      <c r="CA171" s="98">
        <v>10261.003930000001</v>
      </c>
      <c r="CB171" s="98">
        <v>10916.349410000001</v>
      </c>
      <c r="CC171" s="98">
        <v>9110.3098800000007</v>
      </c>
      <c r="CD171" s="98">
        <v>8233.9573400000008</v>
      </c>
      <c r="CE171" s="98">
        <v>6739.03478</v>
      </c>
      <c r="CF171" s="76">
        <v>-1409.8363400000001</v>
      </c>
      <c r="CG171" s="76">
        <v>-338.83073999999903</v>
      </c>
      <c r="CH171" s="76">
        <v>-530.64417000000003</v>
      </c>
      <c r="CI171" s="76">
        <v>-50.641309999999997</v>
      </c>
      <c r="CJ171" s="76">
        <v>871.40236000000004</v>
      </c>
      <c r="CK171" s="76">
        <v>344.56227000000001</v>
      </c>
      <c r="CL171" s="76">
        <v>725.2201</v>
      </c>
      <c r="CM171" s="76">
        <v>386.68247000000002</v>
      </c>
      <c r="CN171" s="76">
        <v>-1423.71525</v>
      </c>
      <c r="CO171" s="76">
        <v>451.25225</v>
      </c>
      <c r="CP171" s="76">
        <v>1075.81122</v>
      </c>
      <c r="CQ171" s="76">
        <v>2015.5483099999999</v>
      </c>
      <c r="CR171" s="76">
        <v>6001.00504</v>
      </c>
      <c r="CS171" s="76">
        <v>6650.0502800000004</v>
      </c>
      <c r="CT171" s="76">
        <v>7076.1538300000002</v>
      </c>
      <c r="CU171" s="76">
        <v>6866.8709200000003</v>
      </c>
      <c r="CV171" s="76">
        <v>7340.73405</v>
      </c>
      <c r="CW171" s="76">
        <v>5811.4143999999997</v>
      </c>
      <c r="CX171" s="76">
        <v>4047.67013</v>
      </c>
      <c r="CY171" s="76">
        <v>3391.7308699999999</v>
      </c>
      <c r="CZ171" s="98">
        <v>886</v>
      </c>
      <c r="DA171" s="98">
        <v>881</v>
      </c>
      <c r="DB171" s="98">
        <v>888</v>
      </c>
      <c r="DC171" s="98">
        <v>900</v>
      </c>
      <c r="DD171" s="98">
        <v>875</v>
      </c>
      <c r="DE171" s="98">
        <v>869</v>
      </c>
      <c r="DF171" s="98">
        <v>873</v>
      </c>
      <c r="DG171" s="98">
        <v>859</v>
      </c>
      <c r="DH171" s="98">
        <v>856</v>
      </c>
      <c r="DI171" s="98">
        <v>856</v>
      </c>
      <c r="DJ171" s="76">
        <v>-939.73708999999997</v>
      </c>
      <c r="DK171" s="76">
        <v>-3985.4567299999999</v>
      </c>
      <c r="DL171" s="76">
        <v>-594.81638999999996</v>
      </c>
      <c r="DM171" s="76">
        <v>-426.10354999999998</v>
      </c>
      <c r="DN171" s="76">
        <v>209.28290999999999</v>
      </c>
      <c r="DO171" s="76">
        <v>-473.86313000000001</v>
      </c>
      <c r="DP171" s="76">
        <v>1529.3196499999999</v>
      </c>
      <c r="DQ171" s="76">
        <v>1763.7442699999999</v>
      </c>
      <c r="DR171" s="76">
        <v>655.93925999999999</v>
      </c>
      <c r="DS171" s="76">
        <v>1392.9336499999999</v>
      </c>
      <c r="DT171" s="76">
        <v>-117.23504</v>
      </c>
      <c r="DU171" s="76">
        <v>-116.10526</v>
      </c>
      <c r="DV171" s="76">
        <v>-66.427130000000005</v>
      </c>
      <c r="DW171" s="76">
        <v>-59.184179999999998</v>
      </c>
      <c r="DX171" s="76">
        <v>-53.027729999999998</v>
      </c>
      <c r="DY171" s="76">
        <v>-43.616109999999999</v>
      </c>
      <c r="DZ171" s="76">
        <v>-26.36412</v>
      </c>
      <c r="EA171" s="76">
        <v>-14.297739999999999</v>
      </c>
      <c r="EB171" s="76">
        <v>-24.89903</v>
      </c>
      <c r="EC171" s="76">
        <v>-13.191750000000001</v>
      </c>
      <c r="ED171" s="76">
        <v>1561.4082699999999</v>
      </c>
      <c r="EE171" s="76">
        <v>586.90204000000006</v>
      </c>
      <c r="EF171" s="76">
        <v>824.05885000000001</v>
      </c>
      <c r="EG171" s="76">
        <v>432.80820999999997</v>
      </c>
      <c r="EH171" s="76">
        <v>238.13928999999999</v>
      </c>
      <c r="EI171" s="76">
        <v>253.63683</v>
      </c>
      <c r="EJ171" s="76">
        <v>-500.7851</v>
      </c>
      <c r="EK171" s="76">
        <v>-193.41747000000001</v>
      </c>
      <c r="EL171" s="76">
        <v>1653.4122500000001</v>
      </c>
      <c r="EM171" s="76">
        <v>-155.80725000000101</v>
      </c>
      <c r="EN171" s="98">
        <v>4275.7183699999996</v>
      </c>
      <c r="EO171" s="98">
        <v>4168.8691399999998</v>
      </c>
      <c r="EP171" s="98">
        <v>2949.6157899999998</v>
      </c>
      <c r="EQ171" s="98">
        <v>2863.5992700000002</v>
      </c>
      <c r="ER171" s="98">
        <v>3288.4355300000002</v>
      </c>
      <c r="ES171" s="98">
        <v>3394.13301</v>
      </c>
      <c r="ET171" s="98">
        <v>3575.6153599999998</v>
      </c>
      <c r="EU171" s="98">
        <v>3298.8954800000001</v>
      </c>
      <c r="EV171" s="98">
        <v>4186.2872100000004</v>
      </c>
      <c r="EW171" s="98">
        <v>3347.3039100000001</v>
      </c>
      <c r="EX171" s="98">
        <v>8199031</v>
      </c>
      <c r="EY171" s="98">
        <v>6674752</v>
      </c>
      <c r="EZ171" s="98">
        <v>6630578</v>
      </c>
      <c r="FA171" s="98">
        <v>6280452</v>
      </c>
      <c r="FB171" s="98">
        <v>6242798</v>
      </c>
      <c r="FC171" s="98">
        <v>5973110</v>
      </c>
      <c r="FD171" s="98">
        <v>6052501</v>
      </c>
      <c r="FE171" s="98">
        <v>6127555</v>
      </c>
      <c r="FF171" s="98">
        <v>6801401</v>
      </c>
      <c r="FG171" s="103">
        <v>5843814</v>
      </c>
      <c r="FH171" s="76">
        <v>2.3906999999999998</v>
      </c>
      <c r="FI171" s="76">
        <v>3620.7403199999999</v>
      </c>
      <c r="FJ171" s="76">
        <v>2.6617000000000002</v>
      </c>
      <c r="FK171" s="76">
        <v>163.42005</v>
      </c>
      <c r="FL171" s="76">
        <v>66.415350000000004</v>
      </c>
      <c r="FM171" s="76">
        <v>810.62694999999997</v>
      </c>
      <c r="FN171" s="76">
        <v>399.58515</v>
      </c>
      <c r="FO171" s="76">
        <v>673.01130000000001</v>
      </c>
      <c r="FP171" s="76">
        <v>605.65219999999999</v>
      </c>
      <c r="FQ171" s="77">
        <v>733.55809999999997</v>
      </c>
    </row>
    <row r="172" spans="1:173" ht="25.5" x14ac:dyDescent="0.25">
      <c r="A172" s="96" t="s">
        <v>248</v>
      </c>
      <c r="B172" s="96">
        <v>5587</v>
      </c>
      <c r="C172" s="96"/>
      <c r="D172" s="76">
        <v>5716.7923799999999</v>
      </c>
      <c r="E172" s="76">
        <v>4790.8176599999997</v>
      </c>
      <c r="F172" s="76">
        <v>4659.7664599999998</v>
      </c>
      <c r="G172" s="76">
        <v>5080.6688299999996</v>
      </c>
      <c r="H172" s="76">
        <v>4809.3525799999998</v>
      </c>
      <c r="I172" s="76">
        <v>4290.1195699999998</v>
      </c>
      <c r="J172" s="76">
        <v>3931.2959300000002</v>
      </c>
      <c r="K172" s="76">
        <v>3895.7486399999998</v>
      </c>
      <c r="L172" s="76">
        <v>4582.2779600000003</v>
      </c>
      <c r="M172" s="76">
        <v>3563.07899</v>
      </c>
      <c r="N172" s="97">
        <v>57631.401089999999</v>
      </c>
      <c r="O172" s="97">
        <v>50247.548179999998</v>
      </c>
      <c r="P172" s="97">
        <v>50081.389080000001</v>
      </c>
      <c r="Q172" s="97">
        <v>49869.159050000002</v>
      </c>
      <c r="R172" s="97">
        <v>47261.775759999997</v>
      </c>
      <c r="S172" s="97">
        <v>46868.005019999997</v>
      </c>
      <c r="T172" s="97">
        <v>41432.122689999997</v>
      </c>
      <c r="U172" s="97">
        <v>40671.963759999999</v>
      </c>
      <c r="V172" s="97">
        <v>38327.983690000001</v>
      </c>
      <c r="W172" s="97">
        <v>35980.842900000003</v>
      </c>
      <c r="X172" s="98">
        <v>50022.272749999996</v>
      </c>
      <c r="Y172" s="98">
        <v>56018.006399999998</v>
      </c>
      <c r="Z172" s="98">
        <v>61015.212</v>
      </c>
      <c r="AA172" s="98">
        <v>65005</v>
      </c>
      <c r="AB172" s="98">
        <v>59005</v>
      </c>
      <c r="AC172" s="98">
        <v>50005</v>
      </c>
      <c r="AD172" s="98">
        <v>46005</v>
      </c>
      <c r="AE172" s="98">
        <v>52005</v>
      </c>
      <c r="AF172" s="98">
        <v>49005</v>
      </c>
      <c r="AG172" s="98">
        <v>47005</v>
      </c>
      <c r="AH172" s="97">
        <v>51985.13134</v>
      </c>
      <c r="AI172" s="97">
        <v>45603.991450000001</v>
      </c>
      <c r="AJ172" s="97">
        <v>45477.353569999999</v>
      </c>
      <c r="AK172" s="97">
        <v>45240.122029999999</v>
      </c>
      <c r="AL172" s="97">
        <v>42940.83769</v>
      </c>
      <c r="AM172" s="97">
        <v>43169.20205</v>
      </c>
      <c r="AN172" s="97">
        <v>38173.106540000001</v>
      </c>
      <c r="AO172" s="97">
        <v>37474.533779999998</v>
      </c>
      <c r="AP172" s="97">
        <v>34443.673470000002</v>
      </c>
      <c r="AQ172" s="97">
        <v>32950.886160000002</v>
      </c>
      <c r="AR172" s="98">
        <v>9105.44146</v>
      </c>
      <c r="AS172" s="98">
        <v>3345.9526500000002</v>
      </c>
      <c r="AT172" s="98">
        <v>2510.9924999999998</v>
      </c>
      <c r="AU172" s="98">
        <v>8351.7726899999998</v>
      </c>
      <c r="AV172" s="98">
        <v>17671.20895</v>
      </c>
      <c r="AW172" s="98">
        <v>3914.3205800000001</v>
      </c>
      <c r="AX172" s="98">
        <v>3818.7090499999999</v>
      </c>
      <c r="AY172" s="98">
        <v>6985.5559400000002</v>
      </c>
      <c r="AZ172" s="98">
        <v>9806.42497</v>
      </c>
      <c r="BA172" s="98">
        <v>14042.99785</v>
      </c>
      <c r="BB172" s="76">
        <v>8792.8414599999996</v>
      </c>
      <c r="BC172" s="76">
        <v>3123.0827899999999</v>
      </c>
      <c r="BD172" s="76">
        <v>2435.8438999999998</v>
      </c>
      <c r="BE172" s="76">
        <v>7629.1977900000002</v>
      </c>
      <c r="BF172" s="76">
        <v>17650.029409999999</v>
      </c>
      <c r="BG172" s="76">
        <v>3899.3205800000001</v>
      </c>
      <c r="BH172" s="76">
        <v>3521.9207099999999</v>
      </c>
      <c r="BI172" s="76">
        <v>6828.6097399999999</v>
      </c>
      <c r="BJ172" s="76">
        <v>9801.4082199999993</v>
      </c>
      <c r="BK172" s="76">
        <v>14037.376050000001</v>
      </c>
      <c r="BL172" s="76">
        <v>61090.572800000002</v>
      </c>
      <c r="BM172" s="76">
        <v>48949.944100000001</v>
      </c>
      <c r="BN172" s="76">
        <v>47988.34607</v>
      </c>
      <c r="BO172" s="76">
        <v>53591.894719999997</v>
      </c>
      <c r="BP172" s="76">
        <v>60612.04664</v>
      </c>
      <c r="BQ172" s="76">
        <v>47083.522629999999</v>
      </c>
      <c r="BR172" s="76">
        <v>41991.815589999998</v>
      </c>
      <c r="BS172" s="76">
        <v>44460.089720000004</v>
      </c>
      <c r="BT172" s="76">
        <v>44250.098440000002</v>
      </c>
      <c r="BU172" s="76">
        <v>46993.884010000002</v>
      </c>
      <c r="BV172" s="98">
        <v>53631.56899</v>
      </c>
      <c r="BW172" s="98">
        <v>58302.758710000002</v>
      </c>
      <c r="BX172" s="98">
        <v>63483.652090000003</v>
      </c>
      <c r="BY172" s="98">
        <v>67466.253060000003</v>
      </c>
      <c r="BZ172" s="98">
        <v>61498.841359999999</v>
      </c>
      <c r="CA172" s="98">
        <v>52032.95463</v>
      </c>
      <c r="CB172" s="98">
        <v>47783.477500000001</v>
      </c>
      <c r="CC172" s="98">
        <v>54933.320899999999</v>
      </c>
      <c r="CD172" s="98">
        <v>51339.831100000003</v>
      </c>
      <c r="CE172" s="98">
        <v>50916.585229999997</v>
      </c>
      <c r="CF172" s="76">
        <v>-1168.5023900000001</v>
      </c>
      <c r="CG172" s="76">
        <v>-8090.5456199999999</v>
      </c>
      <c r="CH172" s="76">
        <v>-2989.83016</v>
      </c>
      <c r="CI172" s="76">
        <v>466.46929000000102</v>
      </c>
      <c r="CJ172" s="76">
        <v>-640.43956000000605</v>
      </c>
      <c r="CK172" s="76">
        <v>-408.22849000000099</v>
      </c>
      <c r="CL172" s="76">
        <v>-5392.2238400000097</v>
      </c>
      <c r="CM172" s="76">
        <v>-3984.5031199999999</v>
      </c>
      <c r="CN172" s="76">
        <v>-1736.96091</v>
      </c>
      <c r="CO172" s="76">
        <v>-5960.7603199999903</v>
      </c>
      <c r="CP172" s="76">
        <v>33484.195220000001</v>
      </c>
      <c r="CQ172" s="76">
        <v>31501.859550000001</v>
      </c>
      <c r="CR172" s="76">
        <v>41110.084710000003</v>
      </c>
      <c r="CS172" s="76">
        <v>46257.894480000003</v>
      </c>
      <c r="CT172" s="76">
        <v>42791.26442</v>
      </c>
      <c r="CU172" s="76">
        <v>30108.045740000001</v>
      </c>
      <c r="CV172" s="76">
        <v>30320.469219999999</v>
      </c>
      <c r="CW172" s="76">
        <v>35443.0628</v>
      </c>
      <c r="CX172" s="76">
        <v>35800.32776</v>
      </c>
      <c r="CY172" s="76">
        <v>31612.382369999999</v>
      </c>
      <c r="CZ172" s="98">
        <v>9297</v>
      </c>
      <c r="DA172" s="98">
        <v>9217</v>
      </c>
      <c r="DB172" s="98">
        <v>9136</v>
      </c>
      <c r="DC172" s="98">
        <v>8991</v>
      </c>
      <c r="DD172" s="98">
        <v>8516</v>
      </c>
      <c r="DE172" s="98">
        <v>8093</v>
      </c>
      <c r="DF172" s="98">
        <v>7881</v>
      </c>
      <c r="DG172" s="98">
        <v>7271</v>
      </c>
      <c r="DH172" s="98">
        <v>6937</v>
      </c>
      <c r="DI172" s="98">
        <v>6675</v>
      </c>
      <c r="DJ172" s="76">
        <v>1978.0693200000001</v>
      </c>
      <c r="DK172" s="76">
        <v>-9611.0195600000006</v>
      </c>
      <c r="DL172" s="76">
        <v>-5158.0217700000003</v>
      </c>
      <c r="DM172" s="76">
        <v>3466.63006</v>
      </c>
      <c r="DN172" s="76">
        <v>12688.65178</v>
      </c>
      <c r="DO172" s="76">
        <v>-207.71088</v>
      </c>
      <c r="DP172" s="76">
        <v>-5129.3192799999997</v>
      </c>
      <c r="DQ172" s="76">
        <v>-353.32335999999998</v>
      </c>
      <c r="DR172" s="76">
        <v>4180.1370900000002</v>
      </c>
      <c r="DS172" s="76">
        <v>5046.6589899999999</v>
      </c>
      <c r="DT172" s="76">
        <v>70.522379999999998</v>
      </c>
      <c r="DU172" s="76">
        <v>147.26066</v>
      </c>
      <c r="DV172" s="76">
        <v>55.730460000000001</v>
      </c>
      <c r="DW172" s="76">
        <v>451.63182999999998</v>
      </c>
      <c r="DX172" s="76">
        <v>488.41458</v>
      </c>
      <c r="DY172" s="76">
        <v>591.31656999999996</v>
      </c>
      <c r="DZ172" s="76">
        <v>672.27993000000004</v>
      </c>
      <c r="EA172" s="76">
        <v>698.31863999999996</v>
      </c>
      <c r="EB172" s="76">
        <v>697.96795999999995</v>
      </c>
      <c r="EC172" s="76">
        <v>533.12198999999998</v>
      </c>
      <c r="ED172" s="76">
        <v>6814.77214</v>
      </c>
      <c r="EE172" s="76">
        <v>12734.102349999999</v>
      </c>
      <c r="EF172" s="76">
        <v>7593.8656700000001</v>
      </c>
      <c r="EG172" s="76">
        <v>4162.5677299999998</v>
      </c>
      <c r="EH172" s="76">
        <v>4961.37763</v>
      </c>
      <c r="EI172" s="76">
        <v>4107.0314600000002</v>
      </c>
      <c r="EJ172" s="76">
        <v>8651.23999</v>
      </c>
      <c r="EK172" s="76">
        <v>7181.9331000000002</v>
      </c>
      <c r="EL172" s="76">
        <v>5621.2711300000001</v>
      </c>
      <c r="EM172" s="76">
        <v>8990.7170600000009</v>
      </c>
      <c r="EN172" s="98">
        <v>20147.373769999998</v>
      </c>
      <c r="EO172" s="98">
        <v>26800.899160000001</v>
      </c>
      <c r="EP172" s="98">
        <v>22373.56738</v>
      </c>
      <c r="EQ172" s="98">
        <v>21208.35858</v>
      </c>
      <c r="ER172" s="98">
        <v>18707.576939999999</v>
      </c>
      <c r="ES172" s="98">
        <v>21924.908889999999</v>
      </c>
      <c r="ET172" s="98">
        <v>17463.008279999998</v>
      </c>
      <c r="EU172" s="98">
        <v>19490.258099999999</v>
      </c>
      <c r="EV172" s="98">
        <v>15539.503339999999</v>
      </c>
      <c r="EW172" s="98">
        <v>19304.202860000001</v>
      </c>
      <c r="EX172" s="98">
        <v>58799903</v>
      </c>
      <c r="EY172" s="98">
        <v>58338094</v>
      </c>
      <c r="EZ172" s="98">
        <v>53071219</v>
      </c>
      <c r="FA172" s="98">
        <v>49402690</v>
      </c>
      <c r="FB172" s="98">
        <v>47902215</v>
      </c>
      <c r="FC172" s="98">
        <v>47276234</v>
      </c>
      <c r="FD172" s="98">
        <v>46824347</v>
      </c>
      <c r="FE172" s="98">
        <v>44656467</v>
      </c>
      <c r="FF172" s="98">
        <v>40064945</v>
      </c>
      <c r="FG172" s="103">
        <v>41941603</v>
      </c>
      <c r="FH172" s="76">
        <v>312.60000000000002</v>
      </c>
      <c r="FI172" s="76">
        <v>222.86985999999999</v>
      </c>
      <c r="FJ172" s="76">
        <v>75.148600000000002</v>
      </c>
      <c r="FK172" s="76">
        <v>722.57489999999996</v>
      </c>
      <c r="FL172" s="76">
        <v>21.179539999999999</v>
      </c>
      <c r="FM172" s="76">
        <v>15</v>
      </c>
      <c r="FN172" s="76">
        <v>296.78834000000001</v>
      </c>
      <c r="FO172" s="76">
        <v>156.9462</v>
      </c>
      <c r="FP172" s="76">
        <v>5.01675</v>
      </c>
      <c r="FQ172" s="77">
        <v>5.6218000000000004</v>
      </c>
    </row>
    <row r="173" spans="1:173" x14ac:dyDescent="0.25">
      <c r="A173" s="96" t="s">
        <v>247</v>
      </c>
      <c r="B173" s="96">
        <v>5731</v>
      </c>
      <c r="C173" s="96"/>
      <c r="D173" s="76">
        <v>313.94961999999998</v>
      </c>
      <c r="E173" s="76">
        <v>407.96960000000001</v>
      </c>
      <c r="F173" s="76">
        <v>539.42362000000003</v>
      </c>
      <c r="G173" s="76">
        <v>571.37964999999997</v>
      </c>
      <c r="H173" s="76">
        <v>1980.1160500000001</v>
      </c>
      <c r="I173" s="76">
        <v>3997.3669599999998</v>
      </c>
      <c r="J173" s="76">
        <v>956.73844999999994</v>
      </c>
      <c r="K173" s="76">
        <v>703.24954000000002</v>
      </c>
      <c r="L173" s="76">
        <v>134.02547000000001</v>
      </c>
      <c r="M173" s="76">
        <v>1348.7261599999999</v>
      </c>
      <c r="N173" s="97">
        <v>7001.7158099999997</v>
      </c>
      <c r="O173" s="97">
        <v>6600.0879500000001</v>
      </c>
      <c r="P173" s="97">
        <v>7144.2043700000004</v>
      </c>
      <c r="Q173" s="97">
        <v>6632.2251900000001</v>
      </c>
      <c r="R173" s="97">
        <v>7251.5609999999997</v>
      </c>
      <c r="S173" s="97">
        <v>9508.7638499999994</v>
      </c>
      <c r="T173" s="97">
        <v>6348.26566</v>
      </c>
      <c r="U173" s="97">
        <v>5789.9146799999999</v>
      </c>
      <c r="V173" s="97">
        <v>5564.4465300000002</v>
      </c>
      <c r="W173" s="97">
        <v>7171.3236200000001</v>
      </c>
      <c r="X173" s="98">
        <v>9103.0249999999996</v>
      </c>
      <c r="Y173" s="98">
        <v>9504.9249999999993</v>
      </c>
      <c r="Z173" s="98">
        <v>9860.8250000000007</v>
      </c>
      <c r="AA173" s="98">
        <v>10528.725</v>
      </c>
      <c r="AB173" s="98">
        <v>10906.625</v>
      </c>
      <c r="AC173" s="98">
        <v>10514.525</v>
      </c>
      <c r="AD173" s="98">
        <v>11142.424999999999</v>
      </c>
      <c r="AE173" s="98">
        <v>10085.325000000001</v>
      </c>
      <c r="AF173" s="98">
        <v>7969.5</v>
      </c>
      <c r="AG173" s="98">
        <v>8056.5</v>
      </c>
      <c r="AH173" s="97">
        <v>6629.92436</v>
      </c>
      <c r="AI173" s="97">
        <v>6250.7999499999996</v>
      </c>
      <c r="AJ173" s="97">
        <v>6737.89599</v>
      </c>
      <c r="AK173" s="97">
        <v>6208.5815899999998</v>
      </c>
      <c r="AL173" s="97">
        <v>5444.16608</v>
      </c>
      <c r="AM173" s="97">
        <v>5693.1721900000002</v>
      </c>
      <c r="AN173" s="97">
        <v>5442.1526800000001</v>
      </c>
      <c r="AO173" s="97">
        <v>5238.8788299999997</v>
      </c>
      <c r="AP173" s="97">
        <v>5177.8465299999998</v>
      </c>
      <c r="AQ173" s="97">
        <v>5999.7115299999996</v>
      </c>
      <c r="AR173" s="98">
        <v>72.203599999999994</v>
      </c>
      <c r="AS173" s="98">
        <v>104.33325000000001</v>
      </c>
      <c r="AT173" s="98">
        <v>339.73554999999999</v>
      </c>
      <c r="AU173" s="98">
        <v>373.82934999999998</v>
      </c>
      <c r="AV173" s="98">
        <v>2324.9449399999999</v>
      </c>
      <c r="AW173" s="98">
        <v>3737.95192</v>
      </c>
      <c r="AX173" s="98">
        <v>3620.34978</v>
      </c>
      <c r="AY173" s="98">
        <v>2560.9241200000001</v>
      </c>
      <c r="AZ173" s="98">
        <v>140.80185</v>
      </c>
      <c r="BA173" s="98">
        <v>870.91917000000001</v>
      </c>
      <c r="BB173" s="76">
        <v>72.203599999999994</v>
      </c>
      <c r="BC173" s="76">
        <v>104.33325000000001</v>
      </c>
      <c r="BD173" s="76">
        <v>315.97289999999998</v>
      </c>
      <c r="BE173" s="76">
        <v>285.83434999999997</v>
      </c>
      <c r="BF173" s="76">
        <v>2274.7674400000001</v>
      </c>
      <c r="BG173" s="76">
        <v>3673.0117100000002</v>
      </c>
      <c r="BH173" s="76">
        <v>3492.89338</v>
      </c>
      <c r="BI173" s="76">
        <v>2490.9241200000001</v>
      </c>
      <c r="BJ173" s="76">
        <v>52.260350000000003</v>
      </c>
      <c r="BK173" s="76">
        <v>869.91917000000001</v>
      </c>
      <c r="BL173" s="76">
        <v>6702.1279599999998</v>
      </c>
      <c r="BM173" s="76">
        <v>6355.1332000000002</v>
      </c>
      <c r="BN173" s="76">
        <v>7077.6315400000003</v>
      </c>
      <c r="BO173" s="76">
        <v>6582.4109399999998</v>
      </c>
      <c r="BP173" s="76">
        <v>7769.1110200000003</v>
      </c>
      <c r="BQ173" s="76">
        <v>9431.1241100000007</v>
      </c>
      <c r="BR173" s="76">
        <v>9062.5024599999997</v>
      </c>
      <c r="BS173" s="76">
        <v>7799.8029500000002</v>
      </c>
      <c r="BT173" s="76">
        <v>5318.6483799999996</v>
      </c>
      <c r="BU173" s="76">
        <v>6870.6306999999997</v>
      </c>
      <c r="BV173" s="98">
        <v>9925.1205300000001</v>
      </c>
      <c r="BW173" s="98">
        <v>9984.3197999999993</v>
      </c>
      <c r="BX173" s="98">
        <v>10914.656360000001</v>
      </c>
      <c r="BY173" s="98">
        <v>11129.71142</v>
      </c>
      <c r="BZ173" s="98">
        <v>11544.579589999999</v>
      </c>
      <c r="CA173" s="98">
        <v>11289.246080000001</v>
      </c>
      <c r="CB173" s="98">
        <v>12021.884169999999</v>
      </c>
      <c r="CC173" s="98">
        <v>10971.06033</v>
      </c>
      <c r="CD173" s="98">
        <v>8724.7109700000001</v>
      </c>
      <c r="CE173" s="98">
        <v>9514.0609899999999</v>
      </c>
      <c r="CF173" s="76">
        <v>-709.05978000000096</v>
      </c>
      <c r="CG173" s="76">
        <v>-1327.80816</v>
      </c>
      <c r="CH173" s="76">
        <v>107.70383</v>
      </c>
      <c r="CI173" s="76">
        <v>-1062.12084</v>
      </c>
      <c r="CJ173" s="76">
        <v>-461.52835000000101</v>
      </c>
      <c r="CK173" s="76">
        <v>-1545.74677</v>
      </c>
      <c r="CL173" s="76">
        <v>-1453.6929</v>
      </c>
      <c r="CM173" s="76">
        <v>-111.16719999999999</v>
      </c>
      <c r="CN173" s="76">
        <v>-1371.1635000000001</v>
      </c>
      <c r="CO173" s="76">
        <v>1154.7214300000001</v>
      </c>
      <c r="CP173" s="76">
        <v>2867.85313</v>
      </c>
      <c r="CQ173" s="76">
        <v>3876.5007599999999</v>
      </c>
      <c r="CR173" s="76">
        <v>5449.2636700000003</v>
      </c>
      <c r="CS173" s="76">
        <v>5431.8953199999996</v>
      </c>
      <c r="CT173" s="76">
        <v>6631.8254100000004</v>
      </c>
      <c r="CU173" s="76">
        <v>6625.9812400000001</v>
      </c>
      <c r="CV173" s="76">
        <v>8314.3079600000001</v>
      </c>
      <c r="CW173" s="76">
        <v>7215.2685099999999</v>
      </c>
      <c r="CX173" s="76">
        <v>5407.0074400000003</v>
      </c>
      <c r="CY173" s="76">
        <v>7157.5105899999999</v>
      </c>
      <c r="CZ173" s="98">
        <v>1411</v>
      </c>
      <c r="DA173" s="98">
        <v>1387</v>
      </c>
      <c r="DB173" s="98">
        <v>1366</v>
      </c>
      <c r="DC173" s="98">
        <v>1362</v>
      </c>
      <c r="DD173" s="98">
        <v>1319</v>
      </c>
      <c r="DE173" s="98">
        <v>1283</v>
      </c>
      <c r="DF173" s="98">
        <v>1260</v>
      </c>
      <c r="DG173" s="98">
        <v>1243</v>
      </c>
      <c r="DH173" s="98">
        <v>1238</v>
      </c>
      <c r="DI173" s="98">
        <v>1221</v>
      </c>
      <c r="DJ173" s="76">
        <v>-1008.64763</v>
      </c>
      <c r="DK173" s="76">
        <v>-1572.7629099999999</v>
      </c>
      <c r="DL173" s="76">
        <v>17.36835</v>
      </c>
      <c r="DM173" s="76">
        <v>-1199.9300900000001</v>
      </c>
      <c r="DN173" s="76">
        <v>5.8441700000000001</v>
      </c>
      <c r="DO173" s="76">
        <v>-1688.32672</v>
      </c>
      <c r="DP173" s="76">
        <v>1133.0875000000001</v>
      </c>
      <c r="DQ173" s="76">
        <v>1828.7210700000001</v>
      </c>
      <c r="DR173" s="76">
        <v>-1705.50315</v>
      </c>
      <c r="DS173" s="76">
        <v>853.02850999999998</v>
      </c>
      <c r="DT173" s="76">
        <v>-57.841380000000001</v>
      </c>
      <c r="DU173" s="76">
        <v>58.681600000000003</v>
      </c>
      <c r="DV173" s="76">
        <v>133.11562000000001</v>
      </c>
      <c r="DW173" s="76">
        <v>147.73564999999999</v>
      </c>
      <c r="DX173" s="76">
        <v>172.72104999999999</v>
      </c>
      <c r="DY173" s="76">
        <v>181.77495999999999</v>
      </c>
      <c r="DZ173" s="76">
        <v>50.625450000000001</v>
      </c>
      <c r="EA173" s="76">
        <v>152.21353999999999</v>
      </c>
      <c r="EB173" s="76">
        <v>-252.57453000000001</v>
      </c>
      <c r="EC173" s="76">
        <v>177.11416</v>
      </c>
      <c r="ED173" s="76">
        <v>1080.85123</v>
      </c>
      <c r="EE173" s="76">
        <v>1677.0961600000001</v>
      </c>
      <c r="EF173" s="76">
        <v>298.60455000000002</v>
      </c>
      <c r="EG173" s="76">
        <v>1485.7644399999999</v>
      </c>
      <c r="EH173" s="76">
        <v>2268.9232699999998</v>
      </c>
      <c r="EI173" s="76">
        <v>5361.3384299999998</v>
      </c>
      <c r="EJ173" s="76">
        <v>2359.8058799999999</v>
      </c>
      <c r="EK173" s="76">
        <v>662.20304999999996</v>
      </c>
      <c r="EL173" s="76">
        <v>1757.7635</v>
      </c>
      <c r="EM173" s="76">
        <v>16.89066</v>
      </c>
      <c r="EN173" s="98">
        <v>7057.2673999999997</v>
      </c>
      <c r="EO173" s="98">
        <v>6107.8190400000003</v>
      </c>
      <c r="EP173" s="98">
        <v>5465.3926899999997</v>
      </c>
      <c r="EQ173" s="98">
        <v>5697.8161</v>
      </c>
      <c r="ER173" s="98">
        <v>4912.7541799999999</v>
      </c>
      <c r="ES173" s="98">
        <v>4663.2648399999998</v>
      </c>
      <c r="ET173" s="98">
        <v>3707.5762100000002</v>
      </c>
      <c r="EU173" s="98">
        <v>3755.7918199999999</v>
      </c>
      <c r="EV173" s="98">
        <v>3317.7035299999998</v>
      </c>
      <c r="EW173" s="98">
        <v>2356.5504000000001</v>
      </c>
      <c r="EX173" s="98">
        <v>7710776</v>
      </c>
      <c r="EY173" s="98">
        <v>7927896</v>
      </c>
      <c r="EZ173" s="98">
        <v>7036501</v>
      </c>
      <c r="FA173" s="98">
        <v>7694346</v>
      </c>
      <c r="FB173" s="98">
        <v>7713089</v>
      </c>
      <c r="FC173" s="98">
        <v>11054511</v>
      </c>
      <c r="FD173" s="98">
        <v>7801959</v>
      </c>
      <c r="FE173" s="98">
        <v>5901082</v>
      </c>
      <c r="FF173" s="98">
        <v>6935610</v>
      </c>
      <c r="FG173" s="103">
        <v>6016602</v>
      </c>
      <c r="FH173" s="76">
        <v>0</v>
      </c>
      <c r="FI173" s="76">
        <v>0</v>
      </c>
      <c r="FJ173" s="76">
        <v>23.762650000000001</v>
      </c>
      <c r="FK173" s="76">
        <v>87.995000000000005</v>
      </c>
      <c r="FL173" s="76">
        <v>50.177500000000002</v>
      </c>
      <c r="FM173" s="76">
        <v>64.940209999999993</v>
      </c>
      <c r="FN173" s="76">
        <v>127.4564</v>
      </c>
      <c r="FO173" s="76">
        <v>70</v>
      </c>
      <c r="FP173" s="76">
        <v>88.541499999999999</v>
      </c>
      <c r="FQ173" s="77">
        <v>1</v>
      </c>
    </row>
    <row r="174" spans="1:173" x14ac:dyDescent="0.25">
      <c r="A174" s="96" t="s">
        <v>246</v>
      </c>
      <c r="B174" s="96">
        <v>5750</v>
      </c>
      <c r="C174" s="96"/>
      <c r="D174" s="76">
        <v>206.60211000000001</v>
      </c>
      <c r="E174" s="76">
        <v>57.823810000000002</v>
      </c>
      <c r="F174" s="76">
        <v>48.586289999999998</v>
      </c>
      <c r="G174" s="76">
        <v>45.242359999999998</v>
      </c>
      <c r="H174" s="76">
        <v>46.463239999999999</v>
      </c>
      <c r="I174" s="76">
        <v>43.000630000000001</v>
      </c>
      <c r="J174" s="76">
        <v>55.36074</v>
      </c>
      <c r="K174" s="76">
        <v>48.824860000000001</v>
      </c>
      <c r="L174" s="76">
        <v>52.076839999999997</v>
      </c>
      <c r="M174" s="76">
        <v>55.412419999999997</v>
      </c>
      <c r="N174" s="97">
        <v>1072.0060900000001</v>
      </c>
      <c r="O174" s="97">
        <v>877.68467999999996</v>
      </c>
      <c r="P174" s="97">
        <v>948.14558999999997</v>
      </c>
      <c r="Q174" s="97">
        <v>923.79220999999995</v>
      </c>
      <c r="R174" s="97">
        <v>934.38706999999999</v>
      </c>
      <c r="S174" s="97">
        <v>830.46579999999994</v>
      </c>
      <c r="T174" s="97">
        <v>772.92884000000004</v>
      </c>
      <c r="U174" s="97">
        <v>811.16935000000001</v>
      </c>
      <c r="V174" s="97">
        <v>794.89682000000005</v>
      </c>
      <c r="W174" s="97">
        <v>800.24942999999996</v>
      </c>
      <c r="X174" s="98">
        <v>2346.4818500000001</v>
      </c>
      <c r="Y174" s="98">
        <v>2457.7155499999999</v>
      </c>
      <c r="Z174" s="98">
        <v>2568.9492500000001</v>
      </c>
      <c r="AA174" s="98">
        <v>1880.1809499999999</v>
      </c>
      <c r="AB174" s="98">
        <v>1973.0816500000001</v>
      </c>
      <c r="AC174" s="98">
        <v>1954.0820000000001</v>
      </c>
      <c r="AD174" s="98">
        <v>903.649</v>
      </c>
      <c r="AE174" s="98">
        <v>953.21600000000001</v>
      </c>
      <c r="AF174" s="98">
        <v>1002.783</v>
      </c>
      <c r="AG174" s="98">
        <v>880.16489999999999</v>
      </c>
      <c r="AH174" s="97">
        <v>847.32920999999999</v>
      </c>
      <c r="AI174" s="97">
        <v>804.04467999999997</v>
      </c>
      <c r="AJ174" s="97">
        <v>883.90233999999998</v>
      </c>
      <c r="AK174" s="97">
        <v>863.48920999999996</v>
      </c>
      <c r="AL174" s="97">
        <v>874.08407</v>
      </c>
      <c r="AM174" s="97">
        <v>770.16279999999995</v>
      </c>
      <c r="AN174" s="97">
        <v>700.30304000000001</v>
      </c>
      <c r="AO174" s="97">
        <v>748.51935000000003</v>
      </c>
      <c r="AP174" s="97">
        <v>732.24681999999996</v>
      </c>
      <c r="AQ174" s="97">
        <v>737.59942999999998</v>
      </c>
      <c r="AR174" s="98">
        <v>169.18664999999999</v>
      </c>
      <c r="AS174" s="98">
        <v>83.381680000000003</v>
      </c>
      <c r="AT174" s="98">
        <v>549.26495</v>
      </c>
      <c r="AU174" s="98">
        <v>31.417549999999999</v>
      </c>
      <c r="AV174" s="98">
        <v>63.1068</v>
      </c>
      <c r="AW174" s="98">
        <v>23.2</v>
      </c>
      <c r="AX174" s="98">
        <v>2</v>
      </c>
      <c r="AY174" s="98">
        <v>478.78314999999998</v>
      </c>
      <c r="AZ174" s="98">
        <v>199.26740000000001</v>
      </c>
      <c r="BA174" s="98">
        <v>58.893099999999997</v>
      </c>
      <c r="BB174" s="76">
        <v>169.18664999999999</v>
      </c>
      <c r="BC174" s="76">
        <v>81.881680000000003</v>
      </c>
      <c r="BD174" s="76">
        <v>549.26495</v>
      </c>
      <c r="BE174" s="76">
        <v>31.417549999999999</v>
      </c>
      <c r="BF174" s="76">
        <v>63.1068</v>
      </c>
      <c r="BG174" s="76">
        <v>23.2</v>
      </c>
      <c r="BH174" s="76">
        <v>2</v>
      </c>
      <c r="BI174" s="76">
        <v>451.06414999999998</v>
      </c>
      <c r="BJ174" s="76">
        <v>199.26740000000001</v>
      </c>
      <c r="BK174" s="76">
        <v>58.893099999999997</v>
      </c>
      <c r="BL174" s="76">
        <v>1016.51586</v>
      </c>
      <c r="BM174" s="76">
        <v>887.42636000000005</v>
      </c>
      <c r="BN174" s="76">
        <v>1433.1672900000001</v>
      </c>
      <c r="BO174" s="76">
        <v>894.90675999999996</v>
      </c>
      <c r="BP174" s="76">
        <v>937.19087000000002</v>
      </c>
      <c r="BQ174" s="76">
        <v>793.36279999999999</v>
      </c>
      <c r="BR174" s="76">
        <v>702.30304000000001</v>
      </c>
      <c r="BS174" s="76">
        <v>1227.3025</v>
      </c>
      <c r="BT174" s="76">
        <v>931.51422000000002</v>
      </c>
      <c r="BU174" s="76">
        <v>796.49252999999999</v>
      </c>
      <c r="BV174" s="98">
        <v>2442.1579499999998</v>
      </c>
      <c r="BW174" s="98">
        <v>2585.7211499999999</v>
      </c>
      <c r="BX174" s="98">
        <v>2678.3440500000002</v>
      </c>
      <c r="BY174" s="98">
        <v>1906.50785</v>
      </c>
      <c r="BZ174" s="98">
        <v>2035.71315</v>
      </c>
      <c r="CA174" s="98">
        <v>2131.23063</v>
      </c>
      <c r="CB174" s="98">
        <v>948.26155000000006</v>
      </c>
      <c r="CC174" s="98">
        <v>993.75963999999999</v>
      </c>
      <c r="CD174" s="98">
        <v>1083.8532</v>
      </c>
      <c r="CE174" s="98">
        <v>1112.6716899999999</v>
      </c>
      <c r="CF174" s="76">
        <v>-66.805539999999795</v>
      </c>
      <c r="CG174" s="76">
        <v>-76.914910000000106</v>
      </c>
      <c r="CH174" s="76">
        <v>-74.279150000000101</v>
      </c>
      <c r="CI174" s="76">
        <v>1.9601399999999101</v>
      </c>
      <c r="CJ174" s="76">
        <v>-26.873380000000001</v>
      </c>
      <c r="CK174" s="76">
        <v>-194.11312000000001</v>
      </c>
      <c r="CL174" s="76">
        <v>-30.410129999999999</v>
      </c>
      <c r="CM174" s="76">
        <v>-29.982289999999999</v>
      </c>
      <c r="CN174" s="76">
        <v>-321.04360000000003</v>
      </c>
      <c r="CO174" s="76">
        <v>-128.33483000000001</v>
      </c>
      <c r="CP174" s="76">
        <v>6.6228499999999997</v>
      </c>
      <c r="CQ174" s="76">
        <v>128.91862</v>
      </c>
      <c r="CR174" s="76">
        <v>197.59184999999999</v>
      </c>
      <c r="CS174" s="76">
        <v>-213.1507</v>
      </c>
      <c r="CT174" s="76">
        <v>-186.22539</v>
      </c>
      <c r="CU174" s="76">
        <v>-162.15581</v>
      </c>
      <c r="CV174" s="76">
        <v>69.060310000000001</v>
      </c>
      <c r="CW174" s="76">
        <v>170.09623999999999</v>
      </c>
      <c r="CX174" s="76">
        <v>-188.33562000000001</v>
      </c>
      <c r="CY174" s="76">
        <v>-3.9094199999999999</v>
      </c>
      <c r="CZ174" s="98">
        <v>186</v>
      </c>
      <c r="DA174" s="98">
        <v>182</v>
      </c>
      <c r="DB174" s="98">
        <v>187</v>
      </c>
      <c r="DC174" s="98">
        <v>185</v>
      </c>
      <c r="DD174" s="98">
        <v>185</v>
      </c>
      <c r="DE174" s="98">
        <v>181</v>
      </c>
      <c r="DF174" s="98">
        <v>176</v>
      </c>
      <c r="DG174" s="98">
        <v>186</v>
      </c>
      <c r="DH174" s="98">
        <v>176</v>
      </c>
      <c r="DI174" s="98">
        <v>162</v>
      </c>
      <c r="DJ174" s="76">
        <v>-122.29577</v>
      </c>
      <c r="DK174" s="76">
        <v>-68.673230000000004</v>
      </c>
      <c r="DL174" s="76">
        <v>410.74254999999999</v>
      </c>
      <c r="DM174" s="76">
        <v>-26.92531</v>
      </c>
      <c r="DN174" s="76">
        <v>-24.069579999999998</v>
      </c>
      <c r="DO174" s="76">
        <v>-231.21611999999999</v>
      </c>
      <c r="DP174" s="76">
        <v>-101.03592999999999</v>
      </c>
      <c r="DQ174" s="76">
        <v>358.43185999999997</v>
      </c>
      <c r="DR174" s="76">
        <v>-184.42619999999999</v>
      </c>
      <c r="DS174" s="76">
        <v>-132.09173000000001</v>
      </c>
      <c r="DT174" s="76">
        <v>-18.07489</v>
      </c>
      <c r="DU174" s="76">
        <v>-15.816190000000001</v>
      </c>
      <c r="DV174" s="76">
        <v>-15.65671</v>
      </c>
      <c r="DW174" s="76">
        <v>-15.060639999999999</v>
      </c>
      <c r="DX174" s="76">
        <v>-13.83976</v>
      </c>
      <c r="DY174" s="76">
        <v>-17.30237</v>
      </c>
      <c r="DZ174" s="76">
        <v>-17.265260000000001</v>
      </c>
      <c r="EA174" s="76">
        <v>-13.825139999999999</v>
      </c>
      <c r="EB174" s="76">
        <v>-10.57316</v>
      </c>
      <c r="EC174" s="76">
        <v>-7.2375800000000003</v>
      </c>
      <c r="ED174" s="76">
        <v>291.48241999999999</v>
      </c>
      <c r="EE174" s="76">
        <v>150.55491000000001</v>
      </c>
      <c r="EF174" s="76">
        <v>138.5224</v>
      </c>
      <c r="EG174" s="76">
        <v>58.342860000000101</v>
      </c>
      <c r="EH174" s="76">
        <v>87.176379999999995</v>
      </c>
      <c r="EI174" s="76">
        <v>254.41612000000001</v>
      </c>
      <c r="EJ174" s="76">
        <v>103.03592999999999</v>
      </c>
      <c r="EK174" s="76">
        <v>92.632289999999998</v>
      </c>
      <c r="EL174" s="76">
        <v>383.6936</v>
      </c>
      <c r="EM174" s="76">
        <v>190.98482999999999</v>
      </c>
      <c r="EN174" s="98">
        <v>2435.5351000000001</v>
      </c>
      <c r="EO174" s="98">
        <v>2456.8025299999999</v>
      </c>
      <c r="EP174" s="98">
        <v>2480.7521999999999</v>
      </c>
      <c r="EQ174" s="98">
        <v>2119.6585500000001</v>
      </c>
      <c r="ER174" s="98">
        <v>2221.9385400000001</v>
      </c>
      <c r="ES174" s="98">
        <v>2293.3864400000002</v>
      </c>
      <c r="ET174" s="98">
        <v>879.20123999999998</v>
      </c>
      <c r="EU174" s="98">
        <v>823.66340000000002</v>
      </c>
      <c r="EV174" s="98">
        <v>1272.1888200000001</v>
      </c>
      <c r="EW174" s="98">
        <v>1116.5811100000001</v>
      </c>
      <c r="EX174" s="98">
        <v>1138812</v>
      </c>
      <c r="EY174" s="98">
        <v>954600</v>
      </c>
      <c r="EZ174" s="98">
        <v>1022425</v>
      </c>
      <c r="FA174" s="98">
        <v>921832</v>
      </c>
      <c r="FB174" s="98">
        <v>961260</v>
      </c>
      <c r="FC174" s="98">
        <v>1024579</v>
      </c>
      <c r="FD174" s="98">
        <v>803339</v>
      </c>
      <c r="FE174" s="98">
        <v>841152</v>
      </c>
      <c r="FF174" s="98">
        <v>1115940</v>
      </c>
      <c r="FG174" s="103">
        <v>928584</v>
      </c>
      <c r="FH174" s="76">
        <v>0</v>
      </c>
      <c r="FI174" s="76">
        <v>1.5</v>
      </c>
      <c r="FJ174" s="76">
        <v>0</v>
      </c>
      <c r="FK174" s="76">
        <v>0</v>
      </c>
      <c r="FL174" s="76">
        <v>0</v>
      </c>
      <c r="FM174" s="76">
        <v>0</v>
      </c>
      <c r="FN174" s="76">
        <v>0</v>
      </c>
      <c r="FO174" s="76">
        <v>27.719000000000001</v>
      </c>
      <c r="FP174" s="76">
        <v>0</v>
      </c>
      <c r="FQ174" s="77">
        <v>0</v>
      </c>
    </row>
    <row r="175" spans="1:173" x14ac:dyDescent="0.25">
      <c r="A175" s="96" t="s">
        <v>245</v>
      </c>
      <c r="B175" s="96">
        <v>5407</v>
      </c>
      <c r="C175" s="96"/>
      <c r="D175" s="76">
        <v>1372.41794</v>
      </c>
      <c r="E175" s="76">
        <v>1248.5099399999999</v>
      </c>
      <c r="F175" s="76">
        <v>1282.8432399999999</v>
      </c>
      <c r="G175" s="76">
        <v>1163.7148999999999</v>
      </c>
      <c r="H175" s="76">
        <v>1729.5182199999999</v>
      </c>
      <c r="I175" s="76">
        <v>1164.1028200000001</v>
      </c>
      <c r="J175" s="76">
        <v>465.39571000000001</v>
      </c>
      <c r="K175" s="76">
        <v>734.88234999999997</v>
      </c>
      <c r="L175" s="76">
        <v>1179.27737</v>
      </c>
      <c r="M175" s="76">
        <v>1155.66011</v>
      </c>
      <c r="N175" s="97">
        <v>19221.06007</v>
      </c>
      <c r="O175" s="97">
        <v>19795.594710000001</v>
      </c>
      <c r="P175" s="97">
        <v>18991.116269999999</v>
      </c>
      <c r="Q175" s="97">
        <v>20591.27765</v>
      </c>
      <c r="R175" s="97">
        <v>20228.918229999999</v>
      </c>
      <c r="S175" s="97">
        <v>19498.963800000001</v>
      </c>
      <c r="T175" s="97">
        <v>18389.369050000001</v>
      </c>
      <c r="U175" s="97">
        <v>18047.713500000002</v>
      </c>
      <c r="V175" s="97">
        <v>17349.340250000001</v>
      </c>
      <c r="W175" s="97">
        <v>17664.2929</v>
      </c>
      <c r="X175" s="98">
        <v>39862.493759999998</v>
      </c>
      <c r="Y175" s="98">
        <v>34079.91388</v>
      </c>
      <c r="Z175" s="98">
        <v>34082.348850000002</v>
      </c>
      <c r="AA175" s="98">
        <v>35409.054900000003</v>
      </c>
      <c r="AB175" s="98">
        <v>36949.325400000002</v>
      </c>
      <c r="AC175" s="98">
        <v>36140.793749999997</v>
      </c>
      <c r="AD175" s="98">
        <v>35994.30255</v>
      </c>
      <c r="AE175" s="98">
        <v>30842.848549999999</v>
      </c>
      <c r="AF175" s="98">
        <v>24584.631549999998</v>
      </c>
      <c r="AG175" s="98">
        <v>24916.626400000001</v>
      </c>
      <c r="AH175" s="97">
        <v>17811.88236</v>
      </c>
      <c r="AI175" s="97">
        <v>18388.278330000001</v>
      </c>
      <c r="AJ175" s="97">
        <v>17626.598269999999</v>
      </c>
      <c r="AK175" s="97">
        <v>19364.16878</v>
      </c>
      <c r="AL175" s="97">
        <v>18595.61188</v>
      </c>
      <c r="AM175" s="97">
        <v>18345.551510000001</v>
      </c>
      <c r="AN175" s="97">
        <v>17797.16905</v>
      </c>
      <c r="AO175" s="97">
        <v>17288.05805</v>
      </c>
      <c r="AP175" s="97">
        <v>16245.09585</v>
      </c>
      <c r="AQ175" s="97">
        <v>16670.642899999999</v>
      </c>
      <c r="AR175" s="98">
        <v>6801.3254699999998</v>
      </c>
      <c r="AS175" s="98">
        <v>2443.0443399999999</v>
      </c>
      <c r="AT175" s="98">
        <v>994.43984999999998</v>
      </c>
      <c r="AU175" s="98">
        <v>2058.4530100000002</v>
      </c>
      <c r="AV175" s="98">
        <v>1365.6768</v>
      </c>
      <c r="AW175" s="98">
        <v>369.72295000000003</v>
      </c>
      <c r="AX175" s="98">
        <v>7731.5116500000004</v>
      </c>
      <c r="AY175" s="98">
        <v>8697.8575999999994</v>
      </c>
      <c r="AZ175" s="98">
        <v>2952.1174900000001</v>
      </c>
      <c r="BA175" s="98">
        <v>1889.6714999999999</v>
      </c>
      <c r="BB175" s="76">
        <v>6340.0414700000001</v>
      </c>
      <c r="BC175" s="76">
        <v>2083.1864399999999</v>
      </c>
      <c r="BD175" s="76">
        <v>271.10383000000002</v>
      </c>
      <c r="BE175" s="76">
        <v>1939.0718099999999</v>
      </c>
      <c r="BF175" s="76">
        <v>1281.7188000000001</v>
      </c>
      <c r="BG175" s="76">
        <v>266.33109999999999</v>
      </c>
      <c r="BH175" s="76">
        <v>7629.0266499999998</v>
      </c>
      <c r="BI175" s="76">
        <v>8315.3205500000004</v>
      </c>
      <c r="BJ175" s="76">
        <v>2531.6364899999999</v>
      </c>
      <c r="BK175" s="76">
        <v>1568.2132999999999</v>
      </c>
      <c r="BL175" s="76">
        <v>24613.207829999999</v>
      </c>
      <c r="BM175" s="76">
        <v>20831.322670000001</v>
      </c>
      <c r="BN175" s="76">
        <v>18621.038120000001</v>
      </c>
      <c r="BO175" s="76">
        <v>21422.621790000001</v>
      </c>
      <c r="BP175" s="76">
        <v>19961.288680000001</v>
      </c>
      <c r="BQ175" s="76">
        <v>18715.274460000001</v>
      </c>
      <c r="BR175" s="76">
        <v>25528.680700000001</v>
      </c>
      <c r="BS175" s="76">
        <v>25985.915649999999</v>
      </c>
      <c r="BT175" s="76">
        <v>19197.213339999998</v>
      </c>
      <c r="BU175" s="76">
        <v>18560.314399999999</v>
      </c>
      <c r="BV175" s="98">
        <v>42964.568339999998</v>
      </c>
      <c r="BW175" s="98">
        <v>36628.303720000004</v>
      </c>
      <c r="BX175" s="98">
        <v>35962.28196</v>
      </c>
      <c r="BY175" s="98">
        <v>37684.394</v>
      </c>
      <c r="BZ175" s="98">
        <v>39716.001230000002</v>
      </c>
      <c r="CA175" s="98">
        <v>38266.391080000001</v>
      </c>
      <c r="CB175" s="98">
        <v>38474.866889999998</v>
      </c>
      <c r="CC175" s="98">
        <v>33148.570910000002</v>
      </c>
      <c r="CD175" s="98">
        <v>28527.256890000001</v>
      </c>
      <c r="CE175" s="98">
        <v>27899.840670000001</v>
      </c>
      <c r="CF175" s="76">
        <v>-198.32449999999901</v>
      </c>
      <c r="CG175" s="76">
        <v>51.2520000000004</v>
      </c>
      <c r="CH175" s="76">
        <v>-273.34687000000099</v>
      </c>
      <c r="CI175" s="76">
        <v>-205.303619999999</v>
      </c>
      <c r="CJ175" s="76">
        <v>571.17663999999797</v>
      </c>
      <c r="CK175" s="76">
        <v>973.07955000000197</v>
      </c>
      <c r="CL175" s="76">
        <v>-565.99808999999698</v>
      </c>
      <c r="CM175" s="76">
        <v>-3220.6143000000002</v>
      </c>
      <c r="CN175" s="76">
        <v>-3394.18905</v>
      </c>
      <c r="CO175" s="76">
        <v>-2559.9854500000001</v>
      </c>
      <c r="CP175" s="76">
        <v>17540.10858</v>
      </c>
      <c r="CQ175" s="76">
        <v>12807.569320000001</v>
      </c>
      <c r="CR175" s="76">
        <v>12080.447260000001</v>
      </c>
      <c r="CS175" s="76">
        <v>13347.2083</v>
      </c>
      <c r="CT175" s="76">
        <v>12840.54898</v>
      </c>
      <c r="CU175" s="76">
        <v>12529.642599999999</v>
      </c>
      <c r="CV175" s="76">
        <v>12213.64424</v>
      </c>
      <c r="CW175" s="76">
        <v>5656.4156800000001</v>
      </c>
      <c r="CX175" s="76">
        <v>833.72188000000006</v>
      </c>
      <c r="CY175" s="76">
        <v>2800.5188400000002</v>
      </c>
      <c r="CZ175" s="98">
        <v>3743</v>
      </c>
      <c r="DA175" s="98">
        <v>3637</v>
      </c>
      <c r="DB175" s="98">
        <v>3645</v>
      </c>
      <c r="DC175" s="98">
        <v>3776</v>
      </c>
      <c r="DD175" s="98">
        <v>3939</v>
      </c>
      <c r="DE175" s="98">
        <v>4023</v>
      </c>
      <c r="DF175" s="98">
        <v>4088</v>
      </c>
      <c r="DG175" s="98">
        <v>4148</v>
      </c>
      <c r="DH175" s="98">
        <v>4050</v>
      </c>
      <c r="DI175" s="98">
        <v>4049</v>
      </c>
      <c r="DJ175" s="76">
        <v>4732.5392599999996</v>
      </c>
      <c r="DK175" s="76">
        <v>727.12206000000003</v>
      </c>
      <c r="DL175" s="76">
        <v>-1366.7610400000001</v>
      </c>
      <c r="DM175" s="76">
        <v>506.65931999999998</v>
      </c>
      <c r="DN175" s="76">
        <v>219.58909</v>
      </c>
      <c r="DO175" s="76">
        <v>85.998360000000005</v>
      </c>
      <c r="DP175" s="76">
        <v>6470.8285599999999</v>
      </c>
      <c r="DQ175" s="76">
        <v>4335.0508</v>
      </c>
      <c r="DR175" s="76">
        <v>-1966.7969599999999</v>
      </c>
      <c r="DS175" s="76">
        <v>-1985.4221500000001</v>
      </c>
      <c r="DT175" s="76">
        <v>-36.760060000000003</v>
      </c>
      <c r="DU175" s="76">
        <v>-158.80606</v>
      </c>
      <c r="DV175" s="76">
        <v>-81.674760000000006</v>
      </c>
      <c r="DW175" s="76">
        <v>-63.394100000000002</v>
      </c>
      <c r="DX175" s="76">
        <v>96.212220000000002</v>
      </c>
      <c r="DY175" s="76">
        <v>10.69082</v>
      </c>
      <c r="DZ175" s="76">
        <v>-126.80428999999999</v>
      </c>
      <c r="EA175" s="76">
        <v>-24.772649999999999</v>
      </c>
      <c r="EB175" s="76">
        <v>75.033370000000005</v>
      </c>
      <c r="EC175" s="76">
        <v>162.01011</v>
      </c>
      <c r="ED175" s="76">
        <v>1607.5022100000001</v>
      </c>
      <c r="EE175" s="76">
        <v>1356.06438</v>
      </c>
      <c r="EF175" s="76">
        <v>1637.8648700000001</v>
      </c>
      <c r="EG175" s="76">
        <v>1432.4124899999999</v>
      </c>
      <c r="EH175" s="76">
        <v>1062.1297099999999</v>
      </c>
      <c r="EI175" s="76">
        <v>180.33273999999801</v>
      </c>
      <c r="EJ175" s="76">
        <v>1158.1980900000001</v>
      </c>
      <c r="EK175" s="76">
        <v>3980.2697499999999</v>
      </c>
      <c r="EL175" s="76">
        <v>4498.4334500000004</v>
      </c>
      <c r="EM175" s="76">
        <v>3553.6354500000002</v>
      </c>
      <c r="EN175" s="98">
        <v>25424.459760000002</v>
      </c>
      <c r="EO175" s="98">
        <v>23820.734400000001</v>
      </c>
      <c r="EP175" s="98">
        <v>23881.834699999999</v>
      </c>
      <c r="EQ175" s="98">
        <v>24337.185700000002</v>
      </c>
      <c r="ER175" s="98">
        <v>26875.452249999998</v>
      </c>
      <c r="ES175" s="98">
        <v>25736.748479999998</v>
      </c>
      <c r="ET175" s="98">
        <v>26261.22265</v>
      </c>
      <c r="EU175" s="98">
        <v>27492.15523</v>
      </c>
      <c r="EV175" s="98">
        <v>27693.53501</v>
      </c>
      <c r="EW175" s="98">
        <v>25099.321830000001</v>
      </c>
      <c r="EX175" s="98">
        <v>19419385</v>
      </c>
      <c r="EY175" s="98">
        <v>19744343</v>
      </c>
      <c r="EZ175" s="98">
        <v>19264463</v>
      </c>
      <c r="FA175" s="98">
        <v>20796581</v>
      </c>
      <c r="FB175" s="98">
        <v>19657742</v>
      </c>
      <c r="FC175" s="98">
        <v>18525884</v>
      </c>
      <c r="FD175" s="98">
        <v>18955367</v>
      </c>
      <c r="FE175" s="98">
        <v>21268328</v>
      </c>
      <c r="FF175" s="98">
        <v>20743529</v>
      </c>
      <c r="FG175" s="103">
        <v>20224278</v>
      </c>
      <c r="FH175" s="76">
        <v>461.28399999999999</v>
      </c>
      <c r="FI175" s="76">
        <v>359.85789999999997</v>
      </c>
      <c r="FJ175" s="76">
        <v>723.33601999999996</v>
      </c>
      <c r="FK175" s="76">
        <v>119.38120000000001</v>
      </c>
      <c r="FL175" s="76">
        <v>83.957999999999998</v>
      </c>
      <c r="FM175" s="76">
        <v>103.39185000000001</v>
      </c>
      <c r="FN175" s="76">
        <v>102.485</v>
      </c>
      <c r="FO175" s="76">
        <v>382.53705000000002</v>
      </c>
      <c r="FP175" s="76">
        <v>420.48099999999999</v>
      </c>
      <c r="FQ175" s="77">
        <v>321.45819999999998</v>
      </c>
    </row>
    <row r="176" spans="1:173" x14ac:dyDescent="0.25">
      <c r="A176" s="96" t="s">
        <v>244</v>
      </c>
      <c r="B176" s="96">
        <v>5755</v>
      </c>
      <c r="C176" s="96"/>
      <c r="D176" s="76">
        <v>85.440790000000007</v>
      </c>
      <c r="E176" s="76">
        <v>150.20286999999999</v>
      </c>
      <c r="F176" s="76">
        <v>125.00942999999999</v>
      </c>
      <c r="G176" s="76">
        <v>128.53391999999999</v>
      </c>
      <c r="H176" s="76">
        <v>128.07955000000001</v>
      </c>
      <c r="I176" s="76">
        <v>131.72101000000001</v>
      </c>
      <c r="J176" s="76">
        <v>128.01555999999999</v>
      </c>
      <c r="K176" s="76">
        <v>134.36914999999999</v>
      </c>
      <c r="L176" s="76">
        <v>142.12639999999999</v>
      </c>
      <c r="M176" s="76">
        <v>114.97929999999999</v>
      </c>
      <c r="N176" s="97">
        <v>2293.2526400000002</v>
      </c>
      <c r="O176" s="97">
        <v>2081.2442500000002</v>
      </c>
      <c r="P176" s="97">
        <v>2225.8245299999999</v>
      </c>
      <c r="Q176" s="97">
        <v>1843.3984499999999</v>
      </c>
      <c r="R176" s="97">
        <v>1697.6993500000001</v>
      </c>
      <c r="S176" s="97">
        <v>1911.5650499999999</v>
      </c>
      <c r="T176" s="97">
        <v>1767.31709</v>
      </c>
      <c r="U176" s="97">
        <v>2157.8999699999999</v>
      </c>
      <c r="V176" s="97">
        <v>1810.94283</v>
      </c>
      <c r="W176" s="97">
        <v>1904.56537</v>
      </c>
      <c r="X176" s="98">
        <v>2528.875</v>
      </c>
      <c r="Y176" s="98">
        <v>2615.875</v>
      </c>
      <c r="Z176" s="98">
        <v>2723.7950000000001</v>
      </c>
      <c r="AA176" s="98">
        <v>1832.48</v>
      </c>
      <c r="AB176" s="98">
        <v>1908.04</v>
      </c>
      <c r="AC176" s="98">
        <v>1983.6</v>
      </c>
      <c r="AD176" s="98">
        <v>2073.7126499999999</v>
      </c>
      <c r="AE176" s="98">
        <v>2134.7199999999998</v>
      </c>
      <c r="AF176" s="98">
        <v>2220.7283499999999</v>
      </c>
      <c r="AG176" s="98">
        <v>2387.3113499999999</v>
      </c>
      <c r="AH176" s="97">
        <v>2221.6526399999998</v>
      </c>
      <c r="AI176" s="97">
        <v>1944.9760000000001</v>
      </c>
      <c r="AJ176" s="97">
        <v>2116.1595299999999</v>
      </c>
      <c r="AK176" s="97">
        <v>1733.7334499999999</v>
      </c>
      <c r="AL176" s="97">
        <v>1586.93435</v>
      </c>
      <c r="AM176" s="97">
        <v>1799.40005</v>
      </c>
      <c r="AN176" s="97">
        <v>1657.9270899999999</v>
      </c>
      <c r="AO176" s="97">
        <v>2048.5099700000001</v>
      </c>
      <c r="AP176" s="97">
        <v>1697.5828300000001</v>
      </c>
      <c r="AQ176" s="97">
        <v>1808.4153699999999</v>
      </c>
      <c r="AR176" s="98">
        <v>0</v>
      </c>
      <c r="AS176" s="98">
        <v>93.92</v>
      </c>
      <c r="AT176" s="98">
        <v>354.10604999999998</v>
      </c>
      <c r="AU176" s="98">
        <v>0.5</v>
      </c>
      <c r="AV176" s="98">
        <v>0</v>
      </c>
      <c r="AW176" s="98">
        <v>0</v>
      </c>
      <c r="AX176" s="98">
        <v>0</v>
      </c>
      <c r="AY176" s="98">
        <v>55.441749999999999</v>
      </c>
      <c r="AZ176" s="98">
        <v>9.2943999999999996</v>
      </c>
      <c r="BA176" s="98">
        <v>418.14589999999998</v>
      </c>
      <c r="BB176" s="76">
        <v>-261.79700000000003</v>
      </c>
      <c r="BC176" s="76">
        <v>-21.972999999999999</v>
      </c>
      <c r="BD176" s="76">
        <v>354.10604999999998</v>
      </c>
      <c r="BE176" s="76">
        <v>0.5</v>
      </c>
      <c r="BF176" s="76">
        <v>0</v>
      </c>
      <c r="BG176" s="76">
        <v>0</v>
      </c>
      <c r="BH176" s="76">
        <v>-2</v>
      </c>
      <c r="BI176" s="76">
        <v>55.441749999999999</v>
      </c>
      <c r="BJ176" s="76">
        <v>9.2943999999999996</v>
      </c>
      <c r="BK176" s="76">
        <v>418.14589999999998</v>
      </c>
      <c r="BL176" s="76">
        <v>2221.6526399999998</v>
      </c>
      <c r="BM176" s="76">
        <v>2038.896</v>
      </c>
      <c r="BN176" s="76">
        <v>2470.2655800000002</v>
      </c>
      <c r="BO176" s="76">
        <v>1734.2334499999999</v>
      </c>
      <c r="BP176" s="76">
        <v>1586.93435</v>
      </c>
      <c r="BQ176" s="76">
        <v>1799.40005</v>
      </c>
      <c r="BR176" s="76">
        <v>1657.9270899999999</v>
      </c>
      <c r="BS176" s="76">
        <v>2103.95172</v>
      </c>
      <c r="BT176" s="76">
        <v>1706.8772300000001</v>
      </c>
      <c r="BU176" s="76">
        <v>2226.5612700000001</v>
      </c>
      <c r="BV176" s="98">
        <v>3005.1331500000001</v>
      </c>
      <c r="BW176" s="98">
        <v>2730.7356</v>
      </c>
      <c r="BX176" s="98">
        <v>2845.2461199999998</v>
      </c>
      <c r="BY176" s="98">
        <v>2033.325</v>
      </c>
      <c r="BZ176" s="98">
        <v>2011.7042300000001</v>
      </c>
      <c r="CA176" s="98">
        <v>2299.4453199999998</v>
      </c>
      <c r="CB176" s="98">
        <v>2182.7842700000001</v>
      </c>
      <c r="CC176" s="98">
        <v>2370.9279000000001</v>
      </c>
      <c r="CD176" s="98">
        <v>2365.3388</v>
      </c>
      <c r="CE176" s="98">
        <v>2682.52945</v>
      </c>
      <c r="CF176" s="76">
        <v>-175.32601</v>
      </c>
      <c r="CG176" s="76">
        <v>-75.172830000000005</v>
      </c>
      <c r="CH176" s="76">
        <v>-36.535670000000202</v>
      </c>
      <c r="CI176" s="76">
        <v>13.51623</v>
      </c>
      <c r="CJ176" s="76">
        <v>-79.4986999999999</v>
      </c>
      <c r="CK176" s="76">
        <v>-49.610730000000103</v>
      </c>
      <c r="CL176" s="76">
        <v>-62.505589999999998</v>
      </c>
      <c r="CM176" s="76">
        <v>114.54233000000001</v>
      </c>
      <c r="CN176" s="76">
        <v>-565.75468000000001</v>
      </c>
      <c r="CO176" s="76">
        <v>148.11159000000001</v>
      </c>
      <c r="CP176" s="76">
        <v>-159.42107999999999</v>
      </c>
      <c r="CQ176" s="76">
        <v>349.30193000000003</v>
      </c>
      <c r="CR176" s="76">
        <v>582.71600999999998</v>
      </c>
      <c r="CS176" s="76">
        <v>374.81063</v>
      </c>
      <c r="CT176" s="76">
        <v>470.45940000000002</v>
      </c>
      <c r="CU176" s="76">
        <v>660.72310000000004</v>
      </c>
      <c r="CV176" s="76">
        <v>822.49883</v>
      </c>
      <c r="CW176" s="76">
        <v>996.39441999999997</v>
      </c>
      <c r="CX176" s="76">
        <v>935.80034000000001</v>
      </c>
      <c r="CY176" s="76">
        <v>1591.6206199999999</v>
      </c>
      <c r="CZ176" s="98">
        <v>447</v>
      </c>
      <c r="DA176" s="98">
        <v>409</v>
      </c>
      <c r="DB176" s="98">
        <v>435</v>
      </c>
      <c r="DC176" s="98">
        <v>437</v>
      </c>
      <c r="DD176" s="98">
        <v>422</v>
      </c>
      <c r="DE176" s="98">
        <v>417</v>
      </c>
      <c r="DF176" s="98">
        <v>405</v>
      </c>
      <c r="DG176" s="98">
        <v>394</v>
      </c>
      <c r="DH176" s="98">
        <v>391</v>
      </c>
      <c r="DI176" s="98">
        <v>380</v>
      </c>
      <c r="DJ176" s="76">
        <v>-508.72300999999999</v>
      </c>
      <c r="DK176" s="76">
        <v>-233.41408000000001</v>
      </c>
      <c r="DL176" s="76">
        <v>207.90538000000001</v>
      </c>
      <c r="DM176" s="76">
        <v>-95.648769999999999</v>
      </c>
      <c r="DN176" s="76">
        <v>-190.2637</v>
      </c>
      <c r="DO176" s="76">
        <v>-161.77573000000001</v>
      </c>
      <c r="DP176" s="76">
        <v>-173.89559</v>
      </c>
      <c r="DQ176" s="76">
        <v>60.594079999999998</v>
      </c>
      <c r="DR176" s="76">
        <v>-669.82028000000003</v>
      </c>
      <c r="DS176" s="76">
        <v>470.10748999999998</v>
      </c>
      <c r="DT176" s="76">
        <v>13.84079</v>
      </c>
      <c r="DU176" s="76">
        <v>13.93487</v>
      </c>
      <c r="DV176" s="76">
        <v>15.344429999999999</v>
      </c>
      <c r="DW176" s="76">
        <v>18.868919999999999</v>
      </c>
      <c r="DX176" s="76">
        <v>17.314550000000001</v>
      </c>
      <c r="DY176" s="76">
        <v>19.556010000000001</v>
      </c>
      <c r="DZ176" s="76">
        <v>18.62556</v>
      </c>
      <c r="EA176" s="76">
        <v>24.979150000000001</v>
      </c>
      <c r="EB176" s="76">
        <v>28.766400000000001</v>
      </c>
      <c r="EC176" s="76">
        <v>18.8293</v>
      </c>
      <c r="ED176" s="76">
        <v>246.92600999999999</v>
      </c>
      <c r="EE176" s="76">
        <v>211.44108</v>
      </c>
      <c r="EF176" s="76">
        <v>146.20067</v>
      </c>
      <c r="EG176" s="76">
        <v>96.148769999999999</v>
      </c>
      <c r="EH176" s="76">
        <v>190.2637</v>
      </c>
      <c r="EI176" s="76">
        <v>161.77573000000001</v>
      </c>
      <c r="EJ176" s="76">
        <v>171.89559</v>
      </c>
      <c r="EK176" s="76">
        <v>-5.15233000000012</v>
      </c>
      <c r="EL176" s="76">
        <v>679.11468000000002</v>
      </c>
      <c r="EM176" s="76">
        <v>-51.961589999999902</v>
      </c>
      <c r="EN176" s="98">
        <v>3164.5542300000002</v>
      </c>
      <c r="EO176" s="98">
        <v>2381.4336699999999</v>
      </c>
      <c r="EP176" s="98">
        <v>2262.5301100000001</v>
      </c>
      <c r="EQ176" s="98">
        <v>1658.5143700000001</v>
      </c>
      <c r="ER176" s="98">
        <v>1541.2448300000001</v>
      </c>
      <c r="ES176" s="98">
        <v>1638.7222200000001</v>
      </c>
      <c r="ET176" s="98">
        <v>1360.2854400000001</v>
      </c>
      <c r="EU176" s="98">
        <v>1374.5334800000001</v>
      </c>
      <c r="EV176" s="98">
        <v>1429.53846</v>
      </c>
      <c r="EW176" s="98">
        <v>1090.9088300000001</v>
      </c>
      <c r="EX176" s="98">
        <v>2468579</v>
      </c>
      <c r="EY176" s="98">
        <v>2156417</v>
      </c>
      <c r="EZ176" s="98">
        <v>2262360</v>
      </c>
      <c r="FA176" s="98">
        <v>1829882</v>
      </c>
      <c r="FB176" s="98">
        <v>1777198</v>
      </c>
      <c r="FC176" s="98">
        <v>1961176</v>
      </c>
      <c r="FD176" s="98">
        <v>1829823</v>
      </c>
      <c r="FE176" s="98">
        <v>2043358</v>
      </c>
      <c r="FF176" s="98">
        <v>2376698</v>
      </c>
      <c r="FG176" s="103">
        <v>1756454</v>
      </c>
      <c r="FH176" s="76">
        <v>261.79700000000003</v>
      </c>
      <c r="FI176" s="76">
        <v>115.893</v>
      </c>
      <c r="FJ176" s="76">
        <v>0</v>
      </c>
      <c r="FK176" s="76">
        <v>0</v>
      </c>
      <c r="FL176" s="76">
        <v>0</v>
      </c>
      <c r="FM176" s="76">
        <v>0</v>
      </c>
      <c r="FN176" s="76">
        <v>2</v>
      </c>
      <c r="FO176" s="76">
        <v>0</v>
      </c>
      <c r="FP176" s="76">
        <v>0</v>
      </c>
      <c r="FQ176" s="77">
        <v>0</v>
      </c>
    </row>
    <row r="177" spans="1:173" x14ac:dyDescent="0.25">
      <c r="A177" s="96" t="s">
        <v>243</v>
      </c>
      <c r="B177" s="96">
        <v>5638</v>
      </c>
      <c r="C177" s="96"/>
      <c r="D177" s="76">
        <v>612.74796000000003</v>
      </c>
      <c r="E177" s="76">
        <v>620.52693999999997</v>
      </c>
      <c r="F177" s="76">
        <v>646.52904000000001</v>
      </c>
      <c r="G177" s="76">
        <v>561.90069000000005</v>
      </c>
      <c r="H177" s="76">
        <v>505.43707999999998</v>
      </c>
      <c r="I177" s="76">
        <v>468.04910999999998</v>
      </c>
      <c r="J177" s="76">
        <v>495.50698999999997</v>
      </c>
      <c r="K177" s="76">
        <v>471.67763000000002</v>
      </c>
      <c r="L177" s="76">
        <v>613.38435000000004</v>
      </c>
      <c r="M177" s="76">
        <v>678.07978000000003</v>
      </c>
      <c r="N177" s="97">
        <v>18205.334190000001</v>
      </c>
      <c r="O177" s="97">
        <v>19703.360120000001</v>
      </c>
      <c r="P177" s="97">
        <v>16191.072260000001</v>
      </c>
      <c r="Q177" s="97">
        <v>19674.632659999999</v>
      </c>
      <c r="R177" s="97">
        <v>15963.56943</v>
      </c>
      <c r="S177" s="97">
        <v>17650.314679999999</v>
      </c>
      <c r="T177" s="97">
        <v>14681.57224</v>
      </c>
      <c r="U177" s="97">
        <v>13278.940399999999</v>
      </c>
      <c r="V177" s="97">
        <v>14901.350549999999</v>
      </c>
      <c r="W177" s="97">
        <v>15174.743710000001</v>
      </c>
      <c r="X177" s="98">
        <v>9614</v>
      </c>
      <c r="Y177" s="98">
        <v>12707</v>
      </c>
      <c r="Z177" s="98">
        <v>14020</v>
      </c>
      <c r="AA177" s="98">
        <v>15260</v>
      </c>
      <c r="AB177" s="98">
        <v>17580</v>
      </c>
      <c r="AC177" s="98">
        <v>13550</v>
      </c>
      <c r="AD177" s="98">
        <v>11340</v>
      </c>
      <c r="AE177" s="98">
        <v>12322.5</v>
      </c>
      <c r="AF177" s="98">
        <v>10212.5</v>
      </c>
      <c r="AG177" s="98">
        <v>10402.5</v>
      </c>
      <c r="AH177" s="97">
        <v>17519.484189999999</v>
      </c>
      <c r="AI177" s="97">
        <v>19003.657169999999</v>
      </c>
      <c r="AJ177" s="97">
        <v>15507.22226</v>
      </c>
      <c r="AK177" s="97">
        <v>18985.890459999999</v>
      </c>
      <c r="AL177" s="97">
        <v>15423.984780000001</v>
      </c>
      <c r="AM177" s="97">
        <v>17126.441429999999</v>
      </c>
      <c r="AN177" s="97">
        <v>14143.609839999999</v>
      </c>
      <c r="AO177" s="97">
        <v>12814.5404</v>
      </c>
      <c r="AP177" s="97">
        <v>14317.850549999999</v>
      </c>
      <c r="AQ177" s="97">
        <v>14571.243710000001</v>
      </c>
      <c r="AR177" s="98">
        <v>224.80435</v>
      </c>
      <c r="AS177" s="98">
        <v>624.52292</v>
      </c>
      <c r="AT177" s="98">
        <v>201.17445000000001</v>
      </c>
      <c r="AU177" s="98">
        <v>2126.8166200000001</v>
      </c>
      <c r="AV177" s="98">
        <v>2782.0783000000001</v>
      </c>
      <c r="AW177" s="98">
        <v>8774.5569400000004</v>
      </c>
      <c r="AX177" s="98">
        <v>545.87845000000004</v>
      </c>
      <c r="AY177" s="98">
        <v>3584.5205999999998</v>
      </c>
      <c r="AZ177" s="98">
        <v>2674.8647000000001</v>
      </c>
      <c r="BA177" s="98">
        <v>2452.7613000000001</v>
      </c>
      <c r="BB177" s="76">
        <v>224.80435</v>
      </c>
      <c r="BC177" s="76">
        <v>621.32291999999995</v>
      </c>
      <c r="BD177" s="76">
        <v>201.17445000000001</v>
      </c>
      <c r="BE177" s="76">
        <v>1996.8166200000001</v>
      </c>
      <c r="BF177" s="76">
        <v>2782.0783000000001</v>
      </c>
      <c r="BG177" s="76">
        <v>8649.5569400000004</v>
      </c>
      <c r="BH177" s="76">
        <v>343.85669999999999</v>
      </c>
      <c r="BI177" s="76">
        <v>3577.5205999999998</v>
      </c>
      <c r="BJ177" s="76">
        <v>2273.3424</v>
      </c>
      <c r="BK177" s="76">
        <v>2435.7577000000001</v>
      </c>
      <c r="BL177" s="76">
        <v>17744.288540000001</v>
      </c>
      <c r="BM177" s="76">
        <v>19628.180090000002</v>
      </c>
      <c r="BN177" s="76">
        <v>15708.396710000001</v>
      </c>
      <c r="BO177" s="76">
        <v>21112.70708</v>
      </c>
      <c r="BP177" s="76">
        <v>18206.06308</v>
      </c>
      <c r="BQ177" s="76">
        <v>25900.998370000001</v>
      </c>
      <c r="BR177" s="76">
        <v>14689.488289999999</v>
      </c>
      <c r="BS177" s="76">
        <v>16399.061000000002</v>
      </c>
      <c r="BT177" s="76">
        <v>16992.715250000001</v>
      </c>
      <c r="BU177" s="76">
        <v>17024.005010000001</v>
      </c>
      <c r="BV177" s="98">
        <v>13565.790569999999</v>
      </c>
      <c r="BW177" s="98">
        <v>17188.011750000001</v>
      </c>
      <c r="BX177" s="98">
        <v>16042.2662</v>
      </c>
      <c r="BY177" s="98">
        <v>18702.586210000001</v>
      </c>
      <c r="BZ177" s="98">
        <v>19794.05733</v>
      </c>
      <c r="CA177" s="98">
        <v>17365.179400000001</v>
      </c>
      <c r="CB177" s="98">
        <v>12401.949699999999</v>
      </c>
      <c r="CC177" s="98">
        <v>13301.82129</v>
      </c>
      <c r="CD177" s="98">
        <v>11191.644029999999</v>
      </c>
      <c r="CE177" s="98">
        <v>11852.787549999999</v>
      </c>
      <c r="CF177" s="76">
        <v>-1433.7270799999999</v>
      </c>
      <c r="CG177" s="76">
        <v>-3392.6113099999998</v>
      </c>
      <c r="CH177" s="76">
        <v>-33.640289999999403</v>
      </c>
      <c r="CI177" s="76">
        <v>438.48524999999802</v>
      </c>
      <c r="CJ177" s="76">
        <v>-4861.2713000000003</v>
      </c>
      <c r="CK177" s="76">
        <v>-1159.0617099999999</v>
      </c>
      <c r="CL177" s="76">
        <v>-1202.0889099999999</v>
      </c>
      <c r="CM177" s="76">
        <v>-7033.0537700000004</v>
      </c>
      <c r="CN177" s="76">
        <v>-263.36901999999998</v>
      </c>
      <c r="CO177" s="76">
        <v>1283.63032</v>
      </c>
      <c r="CP177" s="76">
        <v>34.518349999999998</v>
      </c>
      <c r="CQ177" s="76">
        <v>1929.29088</v>
      </c>
      <c r="CR177" s="76">
        <v>5399.8822200000004</v>
      </c>
      <c r="CS177" s="76">
        <v>5869.0640599999997</v>
      </c>
      <c r="CT177" s="76">
        <v>1051.90849</v>
      </c>
      <c r="CU177" s="76">
        <v>3668.5261399999999</v>
      </c>
      <c r="CV177" s="76">
        <v>-3293.1959400000001</v>
      </c>
      <c r="CW177" s="76">
        <v>-1891.03988</v>
      </c>
      <c r="CX177" s="76">
        <v>1844.6980900000001</v>
      </c>
      <c r="CY177" s="76">
        <v>411.45836000000003</v>
      </c>
      <c r="CZ177" s="98">
        <v>2675</v>
      </c>
      <c r="DA177" s="98">
        <v>2751</v>
      </c>
      <c r="DB177" s="98">
        <v>2679</v>
      </c>
      <c r="DC177" s="98">
        <v>2676</v>
      </c>
      <c r="DD177" s="98">
        <v>2593</v>
      </c>
      <c r="DE177" s="98">
        <v>2492</v>
      </c>
      <c r="DF177" s="98">
        <v>2530</v>
      </c>
      <c r="DG177" s="98">
        <v>2536</v>
      </c>
      <c r="DH177" s="98">
        <v>2508</v>
      </c>
      <c r="DI177" s="98">
        <v>2490</v>
      </c>
      <c r="DJ177" s="76">
        <v>-1894.7727299999999</v>
      </c>
      <c r="DK177" s="76">
        <v>-3470.99134</v>
      </c>
      <c r="DL177" s="76">
        <v>-516.31583999999998</v>
      </c>
      <c r="DM177" s="76">
        <v>1746.5596700000001</v>
      </c>
      <c r="DN177" s="76">
        <v>-2618.77765</v>
      </c>
      <c r="DO177" s="76">
        <v>6966.6219799999999</v>
      </c>
      <c r="DP177" s="76">
        <v>-1396.19461</v>
      </c>
      <c r="DQ177" s="76">
        <v>-3919.9331699999998</v>
      </c>
      <c r="DR177" s="76">
        <v>1426.4733799999999</v>
      </c>
      <c r="DS177" s="76">
        <v>3115.8880199999999</v>
      </c>
      <c r="DT177" s="76">
        <v>-73.102040000000002</v>
      </c>
      <c r="DU177" s="76">
        <v>-79.176060000000007</v>
      </c>
      <c r="DV177" s="76">
        <v>-37.320959999999999</v>
      </c>
      <c r="DW177" s="76">
        <v>-126.84130999999999</v>
      </c>
      <c r="DX177" s="76">
        <v>-34.147919999999999</v>
      </c>
      <c r="DY177" s="76">
        <v>-55.823889999999999</v>
      </c>
      <c r="DZ177" s="76">
        <v>-42.455010000000001</v>
      </c>
      <c r="EA177" s="76">
        <v>7.2776300000000003</v>
      </c>
      <c r="EB177" s="76">
        <v>29.884350000000001</v>
      </c>
      <c r="EC177" s="76">
        <v>74.57978</v>
      </c>
      <c r="ED177" s="76">
        <v>2119.57708</v>
      </c>
      <c r="EE177" s="76">
        <v>4092.3142600000001</v>
      </c>
      <c r="EF177" s="76">
        <v>717.49028999999996</v>
      </c>
      <c r="EG177" s="76">
        <v>250.256950000003</v>
      </c>
      <c r="EH177" s="76">
        <v>5400.8559500000001</v>
      </c>
      <c r="EI177" s="76">
        <v>1682.93496</v>
      </c>
      <c r="EJ177" s="76">
        <v>1740.0513100000001</v>
      </c>
      <c r="EK177" s="76">
        <v>7497.4537700000001</v>
      </c>
      <c r="EL177" s="76">
        <v>846.86901999999998</v>
      </c>
      <c r="EM177" s="76">
        <v>-680.13031999999998</v>
      </c>
      <c r="EN177" s="98">
        <v>13531.272220000001</v>
      </c>
      <c r="EO177" s="98">
        <v>15258.720869999999</v>
      </c>
      <c r="EP177" s="98">
        <v>10642.383980000001</v>
      </c>
      <c r="EQ177" s="98">
        <v>12833.522150000001</v>
      </c>
      <c r="ER177" s="98">
        <v>18742.148840000002</v>
      </c>
      <c r="ES177" s="98">
        <v>13696.653259999999</v>
      </c>
      <c r="ET177" s="98">
        <v>15695.145640000001</v>
      </c>
      <c r="EU177" s="98">
        <v>15192.86117</v>
      </c>
      <c r="EV177" s="98">
        <v>9346.9459399999996</v>
      </c>
      <c r="EW177" s="98">
        <v>11441.32919</v>
      </c>
      <c r="EX177" s="98">
        <v>19639061</v>
      </c>
      <c r="EY177" s="98">
        <v>23095971</v>
      </c>
      <c r="EZ177" s="98">
        <v>16224713</v>
      </c>
      <c r="FA177" s="98">
        <v>19236147</v>
      </c>
      <c r="FB177" s="98">
        <v>20824841</v>
      </c>
      <c r="FC177" s="98">
        <v>18809376</v>
      </c>
      <c r="FD177" s="98">
        <v>15883661</v>
      </c>
      <c r="FE177" s="98">
        <v>20311994</v>
      </c>
      <c r="FF177" s="98">
        <v>15164720</v>
      </c>
      <c r="FG177" s="103">
        <v>13891113</v>
      </c>
      <c r="FH177" s="76">
        <v>0</v>
      </c>
      <c r="FI177" s="76">
        <v>3.2</v>
      </c>
      <c r="FJ177" s="76">
        <v>0</v>
      </c>
      <c r="FK177" s="76">
        <v>130</v>
      </c>
      <c r="FL177" s="76">
        <v>0</v>
      </c>
      <c r="FM177" s="76">
        <v>125</v>
      </c>
      <c r="FN177" s="76">
        <v>202.02175</v>
      </c>
      <c r="FO177" s="76">
        <v>7</v>
      </c>
      <c r="FP177" s="76">
        <v>401.52229999999997</v>
      </c>
      <c r="FQ177" s="77">
        <v>17.003599999999999</v>
      </c>
    </row>
    <row r="178" spans="1:173" x14ac:dyDescent="0.25">
      <c r="A178" s="96" t="s">
        <v>242</v>
      </c>
      <c r="B178" s="96">
        <v>5429</v>
      </c>
      <c r="C178" s="96"/>
      <c r="D178" s="76">
        <v>146.04035999999999</v>
      </c>
      <c r="E178" s="76">
        <v>140.62989999999999</v>
      </c>
      <c r="F178" s="76">
        <v>130.38290000000001</v>
      </c>
      <c r="G178" s="76">
        <v>207.32673</v>
      </c>
      <c r="H178" s="76">
        <v>140.09595999999999</v>
      </c>
      <c r="I178" s="76">
        <v>111.69982</v>
      </c>
      <c r="J178" s="76">
        <v>67.788600000000002</v>
      </c>
      <c r="K178" s="76">
        <v>57.431640000000002</v>
      </c>
      <c r="L178" s="76">
        <v>-550.47149999999999</v>
      </c>
      <c r="M178" s="76">
        <v>-405.00204000000002</v>
      </c>
      <c r="N178" s="97">
        <v>2612.2829700000002</v>
      </c>
      <c r="O178" s="97">
        <v>2455.1101899999999</v>
      </c>
      <c r="P178" s="97">
        <v>2395.6550400000001</v>
      </c>
      <c r="Q178" s="97">
        <v>2208.99494</v>
      </c>
      <c r="R178" s="97">
        <v>2075.9048499999999</v>
      </c>
      <c r="S178" s="97">
        <v>2272.9233599999998</v>
      </c>
      <c r="T178" s="97">
        <v>1976.7452000000001</v>
      </c>
      <c r="U178" s="97">
        <v>2254.1556099999998</v>
      </c>
      <c r="V178" s="97">
        <v>2025.0450699999999</v>
      </c>
      <c r="W178" s="97">
        <v>2009.788</v>
      </c>
      <c r="X178" s="98">
        <v>4961.6637499999997</v>
      </c>
      <c r="Y178" s="98">
        <v>5065.4637499999999</v>
      </c>
      <c r="Z178" s="98">
        <v>5169.2637500000001</v>
      </c>
      <c r="AA178" s="98">
        <v>5273.0637500000003</v>
      </c>
      <c r="AB178" s="98">
        <v>5387.8493099999996</v>
      </c>
      <c r="AC178" s="98">
        <v>4461.9137499999997</v>
      </c>
      <c r="AD178" s="98">
        <v>2383.9837499999999</v>
      </c>
      <c r="AE178" s="98">
        <v>2226.5348800000002</v>
      </c>
      <c r="AF178" s="98">
        <v>2107.9837499999999</v>
      </c>
      <c r="AG178" s="98">
        <v>2119.9837499999999</v>
      </c>
      <c r="AH178" s="97">
        <v>2473.48297</v>
      </c>
      <c r="AI178" s="97">
        <v>2291.7857399999998</v>
      </c>
      <c r="AJ178" s="97">
        <v>2267.3050400000002</v>
      </c>
      <c r="AK178" s="97">
        <v>2018.9649400000001</v>
      </c>
      <c r="AL178" s="97">
        <v>1959.55485</v>
      </c>
      <c r="AM178" s="97">
        <v>2167.37336</v>
      </c>
      <c r="AN178" s="97">
        <v>1915.1952000000001</v>
      </c>
      <c r="AO178" s="97">
        <v>2202.4366100000002</v>
      </c>
      <c r="AP178" s="97">
        <v>1988.0450699999999</v>
      </c>
      <c r="AQ178" s="97">
        <v>1953.6389999999999</v>
      </c>
      <c r="AR178" s="98">
        <v>85.821969999999993</v>
      </c>
      <c r="AS178" s="98">
        <v>275.07474999999999</v>
      </c>
      <c r="AT178" s="98">
        <v>117.30775</v>
      </c>
      <c r="AU178" s="98">
        <v>0</v>
      </c>
      <c r="AV178" s="98">
        <v>46.352499999999999</v>
      </c>
      <c r="AW178" s="98">
        <v>999.54560000000004</v>
      </c>
      <c r="AX178" s="98">
        <v>178.35249999999999</v>
      </c>
      <c r="AY178" s="98">
        <v>13.7738</v>
      </c>
      <c r="AZ178" s="98">
        <v>290.82979999999998</v>
      </c>
      <c r="BA178" s="98">
        <v>41.649000000000001</v>
      </c>
      <c r="BB178" s="76">
        <v>85.821969999999993</v>
      </c>
      <c r="BC178" s="76">
        <v>275.07474999999999</v>
      </c>
      <c r="BD178" s="76">
        <v>105.30775</v>
      </c>
      <c r="BE178" s="76">
        <v>0</v>
      </c>
      <c r="BF178" s="76">
        <v>27.641500000000001</v>
      </c>
      <c r="BG178" s="76">
        <v>999.54560000000004</v>
      </c>
      <c r="BH178" s="76">
        <v>178.35249999999999</v>
      </c>
      <c r="BI178" s="76">
        <v>13.7738</v>
      </c>
      <c r="BJ178" s="76">
        <v>290.82979999999998</v>
      </c>
      <c r="BK178" s="76">
        <v>41.649000000000001</v>
      </c>
      <c r="BL178" s="76">
        <v>2559.30494</v>
      </c>
      <c r="BM178" s="76">
        <v>2566.86049</v>
      </c>
      <c r="BN178" s="76">
        <v>2384.6127900000001</v>
      </c>
      <c r="BO178" s="76">
        <v>2018.9649400000001</v>
      </c>
      <c r="BP178" s="76">
        <v>2005.90735</v>
      </c>
      <c r="BQ178" s="76">
        <v>3166.91896</v>
      </c>
      <c r="BR178" s="76">
        <v>2093.5477000000001</v>
      </c>
      <c r="BS178" s="76">
        <v>2216.2104100000001</v>
      </c>
      <c r="BT178" s="76">
        <v>2278.8748700000001</v>
      </c>
      <c r="BU178" s="76">
        <v>1995.288</v>
      </c>
      <c r="BV178" s="98">
        <v>5359.36654</v>
      </c>
      <c r="BW178" s="98">
        <v>5425.4978899999996</v>
      </c>
      <c r="BX178" s="98">
        <v>5419.1852600000002</v>
      </c>
      <c r="BY178" s="98">
        <v>5494.3967599999996</v>
      </c>
      <c r="BZ178" s="98">
        <v>5663.84501</v>
      </c>
      <c r="CA178" s="98">
        <v>5033.8905500000001</v>
      </c>
      <c r="CB178" s="98">
        <v>2607.6143000000002</v>
      </c>
      <c r="CC178" s="98">
        <v>2547.01928</v>
      </c>
      <c r="CD178" s="98">
        <v>2463.7627900000002</v>
      </c>
      <c r="CE178" s="98">
        <v>2277.6437999999998</v>
      </c>
      <c r="CF178" s="76">
        <v>-88.658159999999995</v>
      </c>
      <c r="CG178" s="76">
        <v>-409.57073000000003</v>
      </c>
      <c r="CH178" s="76">
        <v>-161.71642</v>
      </c>
      <c r="CI178" s="76">
        <v>-223.98681999999999</v>
      </c>
      <c r="CJ178" s="76">
        <v>35.508939999999903</v>
      </c>
      <c r="CK178" s="76">
        <v>-233.81531000000001</v>
      </c>
      <c r="CL178" s="76">
        <v>0.33666000000016499</v>
      </c>
      <c r="CM178" s="76">
        <v>189.15208000000001</v>
      </c>
      <c r="CN178" s="76">
        <v>-807.23865999999998</v>
      </c>
      <c r="CO178" s="76">
        <v>-646.37946999999997</v>
      </c>
      <c r="CP178" s="76">
        <v>100.82706</v>
      </c>
      <c r="CQ178" s="76">
        <v>242.46324999999999</v>
      </c>
      <c r="CR178" s="76">
        <v>540.28368</v>
      </c>
      <c r="CS178" s="76">
        <v>725.04235000000006</v>
      </c>
      <c r="CT178" s="76">
        <v>1139.05917</v>
      </c>
      <c r="CU178" s="76">
        <v>1192.25873</v>
      </c>
      <c r="CV178" s="76">
        <v>532.07844</v>
      </c>
      <c r="CW178" s="76">
        <v>414.93928</v>
      </c>
      <c r="CX178" s="76">
        <v>338.73239999999998</v>
      </c>
      <c r="CY178" s="76">
        <v>892.14125999999999</v>
      </c>
      <c r="CZ178" s="98">
        <v>541</v>
      </c>
      <c r="DA178" s="98">
        <v>520</v>
      </c>
      <c r="DB178" s="98">
        <v>494</v>
      </c>
      <c r="DC178" s="98">
        <v>482</v>
      </c>
      <c r="DD178" s="98">
        <v>478</v>
      </c>
      <c r="DE178" s="98">
        <v>469</v>
      </c>
      <c r="DF178" s="98">
        <v>460</v>
      </c>
      <c r="DG178" s="98">
        <v>463</v>
      </c>
      <c r="DH178" s="98">
        <v>441</v>
      </c>
      <c r="DI178" s="98">
        <v>431</v>
      </c>
      <c r="DJ178" s="76">
        <v>-141.63619</v>
      </c>
      <c r="DK178" s="76">
        <v>-297.82042999999999</v>
      </c>
      <c r="DL178" s="76">
        <v>-184.75867</v>
      </c>
      <c r="DM178" s="76">
        <v>-414.01682</v>
      </c>
      <c r="DN178" s="76">
        <v>-53.199559999999998</v>
      </c>
      <c r="DO178" s="76">
        <v>660.18029000000001</v>
      </c>
      <c r="DP178" s="76">
        <v>117.13916</v>
      </c>
      <c r="DQ178" s="76">
        <v>151.20688000000001</v>
      </c>
      <c r="DR178" s="76">
        <v>-553.40886</v>
      </c>
      <c r="DS178" s="76">
        <v>-660.87946999999997</v>
      </c>
      <c r="DT178" s="76">
        <v>7.2403599999999999</v>
      </c>
      <c r="DU178" s="76">
        <v>-22.694099999999999</v>
      </c>
      <c r="DV178" s="76">
        <v>2.0329000000000002</v>
      </c>
      <c r="DW178" s="76">
        <v>17.29673</v>
      </c>
      <c r="DX178" s="76">
        <v>23.74596</v>
      </c>
      <c r="DY178" s="76">
        <v>6.1498200000000001</v>
      </c>
      <c r="DZ178" s="76">
        <v>6.2385999999999999</v>
      </c>
      <c r="EA178" s="76">
        <v>5.7126400000000004</v>
      </c>
      <c r="EB178" s="76">
        <v>-587.47149999999999</v>
      </c>
      <c r="EC178" s="76">
        <v>-461.15104000000002</v>
      </c>
      <c r="ED178" s="76">
        <v>227.45815999999999</v>
      </c>
      <c r="EE178" s="76">
        <v>572.89517999999998</v>
      </c>
      <c r="EF178" s="76">
        <v>290.06641999999999</v>
      </c>
      <c r="EG178" s="76">
        <v>414.01682</v>
      </c>
      <c r="EH178" s="76">
        <v>80.841059999999999</v>
      </c>
      <c r="EI178" s="76">
        <v>339.36531000000002</v>
      </c>
      <c r="EJ178" s="76">
        <v>61.213339999999803</v>
      </c>
      <c r="EK178" s="76">
        <v>-137.43307999999999</v>
      </c>
      <c r="EL178" s="76">
        <v>844.23865999999998</v>
      </c>
      <c r="EM178" s="76">
        <v>702.52846999999997</v>
      </c>
      <c r="EN178" s="98">
        <v>5258.5394800000004</v>
      </c>
      <c r="EO178" s="98">
        <v>5183.0346399999999</v>
      </c>
      <c r="EP178" s="98">
        <v>4878.9015799999997</v>
      </c>
      <c r="EQ178" s="98">
        <v>4769.3544099999999</v>
      </c>
      <c r="ER178" s="98">
        <v>4524.7858399999996</v>
      </c>
      <c r="ES178" s="98">
        <v>3841.6318200000001</v>
      </c>
      <c r="ET178" s="98">
        <v>2075.53586</v>
      </c>
      <c r="EU178" s="98">
        <v>2132.08</v>
      </c>
      <c r="EV178" s="98">
        <v>2125.0303899999999</v>
      </c>
      <c r="EW178" s="98">
        <v>1385.50254</v>
      </c>
      <c r="EX178" s="98">
        <v>2700941</v>
      </c>
      <c r="EY178" s="98">
        <v>2864681</v>
      </c>
      <c r="EZ178" s="98">
        <v>2557371</v>
      </c>
      <c r="FA178" s="98">
        <v>2432982</v>
      </c>
      <c r="FB178" s="98">
        <v>2040396</v>
      </c>
      <c r="FC178" s="98">
        <v>2506739</v>
      </c>
      <c r="FD178" s="98">
        <v>1976409</v>
      </c>
      <c r="FE178" s="98">
        <v>2065004</v>
      </c>
      <c r="FF178" s="98">
        <v>2832284</v>
      </c>
      <c r="FG178" s="103">
        <v>2656167</v>
      </c>
      <c r="FH178" s="76">
        <v>0</v>
      </c>
      <c r="FI178" s="76">
        <v>0</v>
      </c>
      <c r="FJ178" s="76">
        <v>12</v>
      </c>
      <c r="FK178" s="76">
        <v>0</v>
      </c>
      <c r="FL178" s="76">
        <v>18.710999999999999</v>
      </c>
      <c r="FM178" s="76">
        <v>0</v>
      </c>
      <c r="FN178" s="76">
        <v>0</v>
      </c>
      <c r="FO178" s="76">
        <v>0</v>
      </c>
      <c r="FP178" s="76">
        <v>0</v>
      </c>
      <c r="FQ178" s="77">
        <v>0</v>
      </c>
    </row>
    <row r="179" spans="1:173" x14ac:dyDescent="0.25">
      <c r="A179" s="96" t="s">
        <v>241</v>
      </c>
      <c r="B179" s="96">
        <v>5674</v>
      </c>
      <c r="C179" s="96"/>
      <c r="D179" s="76">
        <v>12.598319999999999</v>
      </c>
      <c r="E179" s="76">
        <v>13.0603</v>
      </c>
      <c r="F179" s="76">
        <v>23.458819999999999</v>
      </c>
      <c r="G179" s="76">
        <v>43.554740000000002</v>
      </c>
      <c r="H179" s="76">
        <v>52.277940000000001</v>
      </c>
      <c r="I179" s="76">
        <v>35.974150000000002</v>
      </c>
      <c r="J179" s="76">
        <v>75.614429999999999</v>
      </c>
      <c r="K179" s="76">
        <v>24.69031</v>
      </c>
      <c r="L179" s="76">
        <v>30.335699999999999</v>
      </c>
      <c r="M179" s="76">
        <v>5.5163000000000002</v>
      </c>
      <c r="N179" s="97">
        <v>470.29095000000001</v>
      </c>
      <c r="O179" s="97">
        <v>461.58130999999997</v>
      </c>
      <c r="P179" s="97">
        <v>374.76947999999999</v>
      </c>
      <c r="Q179" s="97">
        <v>397.51416</v>
      </c>
      <c r="R179" s="97">
        <v>432.10081000000002</v>
      </c>
      <c r="S179" s="97">
        <v>387.92261999999999</v>
      </c>
      <c r="T179" s="97">
        <v>496.01549</v>
      </c>
      <c r="U179" s="97">
        <v>473.36597999999998</v>
      </c>
      <c r="V179" s="97">
        <v>429.70400000000001</v>
      </c>
      <c r="W179" s="97">
        <v>325.69726000000003</v>
      </c>
      <c r="X179" s="98">
        <v>310</v>
      </c>
      <c r="Y179" s="98">
        <v>340</v>
      </c>
      <c r="Z179" s="98">
        <v>370</v>
      </c>
      <c r="AA179" s="98">
        <v>400</v>
      </c>
      <c r="AB179" s="98">
        <v>430</v>
      </c>
      <c r="AC179" s="98">
        <v>460</v>
      </c>
      <c r="AD179" s="98">
        <v>490</v>
      </c>
      <c r="AE179" s="98">
        <v>520</v>
      </c>
      <c r="AF179" s="98">
        <v>40</v>
      </c>
      <c r="AG179" s="98">
        <v>50</v>
      </c>
      <c r="AH179" s="97">
        <v>450.29095000000001</v>
      </c>
      <c r="AI179" s="97">
        <v>441.58130999999997</v>
      </c>
      <c r="AJ179" s="97">
        <v>351.79503</v>
      </c>
      <c r="AK179" s="97">
        <v>358.06416000000002</v>
      </c>
      <c r="AL179" s="97">
        <v>386.12880999999999</v>
      </c>
      <c r="AM179" s="97">
        <v>348.47262000000001</v>
      </c>
      <c r="AN179" s="97">
        <v>428.47548999999998</v>
      </c>
      <c r="AO179" s="97">
        <v>453.91597999999999</v>
      </c>
      <c r="AP179" s="97">
        <v>410.25400000000002</v>
      </c>
      <c r="AQ179" s="97">
        <v>325.69726000000003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6.5220000000000002</v>
      </c>
      <c r="AX179" s="98">
        <v>18.09</v>
      </c>
      <c r="AY179" s="98">
        <v>585.05975000000001</v>
      </c>
      <c r="AZ179" s="98">
        <v>0</v>
      </c>
      <c r="BA179" s="98">
        <v>0</v>
      </c>
      <c r="BB179" s="76">
        <v>0</v>
      </c>
      <c r="BC179" s="76">
        <v>0</v>
      </c>
      <c r="BD179" s="76">
        <v>0</v>
      </c>
      <c r="BE179" s="76">
        <v>0</v>
      </c>
      <c r="BF179" s="76">
        <v>0</v>
      </c>
      <c r="BG179" s="76">
        <v>6.5220000000000002</v>
      </c>
      <c r="BH179" s="76">
        <v>-22.042000000000002</v>
      </c>
      <c r="BI179" s="76">
        <v>570.05975000000001</v>
      </c>
      <c r="BJ179" s="76">
        <v>0</v>
      </c>
      <c r="BK179" s="76">
        <v>0</v>
      </c>
      <c r="BL179" s="76">
        <v>450.29095000000001</v>
      </c>
      <c r="BM179" s="76">
        <v>441.58130999999997</v>
      </c>
      <c r="BN179" s="76">
        <v>351.79503</v>
      </c>
      <c r="BO179" s="76">
        <v>358.06416000000002</v>
      </c>
      <c r="BP179" s="76">
        <v>386.12880999999999</v>
      </c>
      <c r="BQ179" s="76">
        <v>354.99462</v>
      </c>
      <c r="BR179" s="76">
        <v>446.56549000000001</v>
      </c>
      <c r="BS179" s="76">
        <v>1038.9757300000001</v>
      </c>
      <c r="BT179" s="76">
        <v>410.25400000000002</v>
      </c>
      <c r="BU179" s="76">
        <v>325.69726000000003</v>
      </c>
      <c r="BV179" s="98">
        <v>344.22048999999998</v>
      </c>
      <c r="BW179" s="98">
        <v>387.27165000000002</v>
      </c>
      <c r="BX179" s="98">
        <v>448.25564000000003</v>
      </c>
      <c r="BY179" s="98">
        <v>416.88810000000001</v>
      </c>
      <c r="BZ179" s="98">
        <v>451.31745000000001</v>
      </c>
      <c r="CA179" s="98">
        <v>522.9289</v>
      </c>
      <c r="CB179" s="98">
        <v>567.88329999999996</v>
      </c>
      <c r="CC179" s="98">
        <v>548.31375000000003</v>
      </c>
      <c r="CD179" s="98">
        <v>127.42155</v>
      </c>
      <c r="CE179" s="98">
        <v>71.011700000000005</v>
      </c>
      <c r="CF179" s="76">
        <v>-43.025039999999997</v>
      </c>
      <c r="CG179" s="76">
        <v>-123.02802</v>
      </c>
      <c r="CH179" s="76">
        <v>-110.87098</v>
      </c>
      <c r="CI179" s="76">
        <v>15.286670000000001</v>
      </c>
      <c r="CJ179" s="76">
        <v>18.695730000000001</v>
      </c>
      <c r="CK179" s="76">
        <v>-54.265590000000003</v>
      </c>
      <c r="CL179" s="76">
        <v>20.445519999999998</v>
      </c>
      <c r="CM179" s="76">
        <v>60.831949999999999</v>
      </c>
      <c r="CN179" s="76">
        <v>-104.42325</v>
      </c>
      <c r="CO179" s="76">
        <v>-28.181740000000001</v>
      </c>
      <c r="CP179" s="76">
        <v>-300.86216000000002</v>
      </c>
      <c r="CQ179" s="76">
        <v>-237.83712</v>
      </c>
      <c r="CR179" s="76">
        <v>-100.8091</v>
      </c>
      <c r="CS179" s="76">
        <v>-33.097819999999999</v>
      </c>
      <c r="CT179" s="76">
        <v>-8.1333400000000005</v>
      </c>
      <c r="CU179" s="76">
        <v>44.01793</v>
      </c>
      <c r="CV179" s="76">
        <v>122.39952</v>
      </c>
      <c r="CW179" s="76">
        <v>191.536</v>
      </c>
      <c r="CX179" s="76">
        <v>-419.90570000000002</v>
      </c>
      <c r="CY179" s="76">
        <v>-296.03244999999998</v>
      </c>
      <c r="CZ179" s="98">
        <v>143</v>
      </c>
      <c r="DA179" s="98">
        <v>146</v>
      </c>
      <c r="DB179" s="98">
        <v>142</v>
      </c>
      <c r="DC179" s="98">
        <v>136</v>
      </c>
      <c r="DD179" s="98">
        <v>146</v>
      </c>
      <c r="DE179" s="98">
        <v>141</v>
      </c>
      <c r="DF179" s="98">
        <v>143</v>
      </c>
      <c r="DG179" s="98">
        <v>151</v>
      </c>
      <c r="DH179" s="98">
        <v>140</v>
      </c>
      <c r="DI179" s="98">
        <v>136</v>
      </c>
      <c r="DJ179" s="76">
        <v>-63.025039999999997</v>
      </c>
      <c r="DK179" s="76">
        <v>-143.02802</v>
      </c>
      <c r="DL179" s="76">
        <v>-133.84542999999999</v>
      </c>
      <c r="DM179" s="76">
        <v>-24.163329999999998</v>
      </c>
      <c r="DN179" s="76">
        <v>-27.27627</v>
      </c>
      <c r="DO179" s="76">
        <v>-87.19359</v>
      </c>
      <c r="DP179" s="76">
        <v>-69.136480000000006</v>
      </c>
      <c r="DQ179" s="76">
        <v>611.44169999999997</v>
      </c>
      <c r="DR179" s="76">
        <v>-123.87325</v>
      </c>
      <c r="DS179" s="76">
        <v>-28.181740000000001</v>
      </c>
      <c r="DT179" s="76">
        <v>-7.4016799999999998</v>
      </c>
      <c r="DU179" s="76">
        <v>-6.9397000000000002</v>
      </c>
      <c r="DV179" s="76">
        <v>0.48481999999999997</v>
      </c>
      <c r="DW179" s="76">
        <v>4.1047399999999996</v>
      </c>
      <c r="DX179" s="76">
        <v>6.3059399999999997</v>
      </c>
      <c r="DY179" s="76">
        <v>-3.4758499999999999</v>
      </c>
      <c r="DZ179" s="76">
        <v>8.0744299999999996</v>
      </c>
      <c r="EA179" s="76">
        <v>5.24031</v>
      </c>
      <c r="EB179" s="76">
        <v>10.8857</v>
      </c>
      <c r="EC179" s="76">
        <v>5.5163000000000002</v>
      </c>
      <c r="ED179" s="76">
        <v>63.025039999999997</v>
      </c>
      <c r="EE179" s="76">
        <v>143.02802</v>
      </c>
      <c r="EF179" s="76">
        <v>133.84542999999999</v>
      </c>
      <c r="EG179" s="76">
        <v>24.163329999999998</v>
      </c>
      <c r="EH179" s="76">
        <v>27.27627</v>
      </c>
      <c r="EI179" s="76">
        <v>93.715590000000006</v>
      </c>
      <c r="EJ179" s="76">
        <v>47.094479999999997</v>
      </c>
      <c r="EK179" s="76">
        <v>-41.381950000000003</v>
      </c>
      <c r="EL179" s="76">
        <v>123.87325</v>
      </c>
      <c r="EM179" s="76">
        <v>28.181740000000001</v>
      </c>
      <c r="EN179" s="98">
        <v>645.08264999999994</v>
      </c>
      <c r="EO179" s="98">
        <v>625.10877000000005</v>
      </c>
      <c r="EP179" s="98">
        <v>549.06474000000003</v>
      </c>
      <c r="EQ179" s="98">
        <v>449.98592000000002</v>
      </c>
      <c r="ER179" s="98">
        <v>459.45078999999998</v>
      </c>
      <c r="ES179" s="98">
        <v>478.91097000000002</v>
      </c>
      <c r="ET179" s="98">
        <v>445.48378000000002</v>
      </c>
      <c r="EU179" s="98">
        <v>356.77775000000003</v>
      </c>
      <c r="EV179" s="98">
        <v>547.32725000000005</v>
      </c>
      <c r="EW179" s="98">
        <v>367.04415</v>
      </c>
      <c r="EX179" s="98">
        <v>513316</v>
      </c>
      <c r="EY179" s="98">
        <v>584609</v>
      </c>
      <c r="EZ179" s="98">
        <v>485640</v>
      </c>
      <c r="FA179" s="98">
        <v>382227</v>
      </c>
      <c r="FB179" s="98">
        <v>413405</v>
      </c>
      <c r="FC179" s="98">
        <v>442188</v>
      </c>
      <c r="FD179" s="98">
        <v>475570</v>
      </c>
      <c r="FE179" s="98">
        <v>412534</v>
      </c>
      <c r="FF179" s="98">
        <v>534127</v>
      </c>
      <c r="FG179" s="103">
        <v>353879</v>
      </c>
      <c r="FH179" s="76">
        <v>0</v>
      </c>
      <c r="FI179" s="76">
        <v>0</v>
      </c>
      <c r="FJ179" s="76">
        <v>0</v>
      </c>
      <c r="FK179" s="76">
        <v>0</v>
      </c>
      <c r="FL179" s="76">
        <v>0</v>
      </c>
      <c r="FM179" s="76">
        <v>0</v>
      </c>
      <c r="FN179" s="76">
        <v>40.131999999999998</v>
      </c>
      <c r="FO179" s="76">
        <v>15</v>
      </c>
      <c r="FP179" s="76">
        <v>0</v>
      </c>
      <c r="FQ179" s="77">
        <v>0</v>
      </c>
    </row>
    <row r="180" spans="1:173" x14ac:dyDescent="0.25">
      <c r="A180" s="96" t="s">
        <v>240</v>
      </c>
      <c r="B180" s="96">
        <v>5675</v>
      </c>
      <c r="C180" s="96"/>
      <c r="D180" s="76">
        <v>1107.3921399999999</v>
      </c>
      <c r="E180" s="76">
        <v>774.17215999999996</v>
      </c>
      <c r="F180" s="76">
        <v>863.99408000000005</v>
      </c>
      <c r="G180" s="76">
        <v>559.07555000000002</v>
      </c>
      <c r="H180" s="76">
        <v>715.79984000000002</v>
      </c>
      <c r="I180" s="76">
        <v>596.17836999999997</v>
      </c>
      <c r="J180" s="76">
        <v>699.54597000000001</v>
      </c>
      <c r="K180" s="76">
        <v>574.14741000000004</v>
      </c>
      <c r="L180" s="76">
        <v>580.67208000000005</v>
      </c>
      <c r="M180" s="76">
        <v>699.18997999999999</v>
      </c>
      <c r="N180" s="97">
        <v>16357.5206</v>
      </c>
      <c r="O180" s="97">
        <v>16858.185839999998</v>
      </c>
      <c r="P180" s="97">
        <v>15602.168470000001</v>
      </c>
      <c r="Q180" s="97">
        <v>15293.44865</v>
      </c>
      <c r="R180" s="97">
        <v>14608.18591</v>
      </c>
      <c r="S180" s="97">
        <v>14523.646489999999</v>
      </c>
      <c r="T180" s="97">
        <v>15369.26287</v>
      </c>
      <c r="U180" s="97">
        <v>13786.496370000001</v>
      </c>
      <c r="V180" s="97">
        <v>13643.391030000001</v>
      </c>
      <c r="W180" s="97">
        <v>14305.738579999999</v>
      </c>
      <c r="X180" s="98">
        <v>22825.4</v>
      </c>
      <c r="Y180" s="98">
        <v>23388.2</v>
      </c>
      <c r="Z180" s="98">
        <v>17434.2</v>
      </c>
      <c r="AA180" s="98">
        <v>14262.2</v>
      </c>
      <c r="AB180" s="98">
        <v>15109.98215</v>
      </c>
      <c r="AC180" s="98">
        <v>16473.657060000001</v>
      </c>
      <c r="AD180" s="98">
        <v>15440.98156</v>
      </c>
      <c r="AE180" s="98">
        <v>11597.68216</v>
      </c>
      <c r="AF180" s="98">
        <v>10693.84216</v>
      </c>
      <c r="AG180" s="98">
        <v>10935.00216</v>
      </c>
      <c r="AH180" s="97">
        <v>15248.163189999999</v>
      </c>
      <c r="AI180" s="97">
        <v>15889.723379999999</v>
      </c>
      <c r="AJ180" s="97">
        <v>14696.62264</v>
      </c>
      <c r="AK180" s="97">
        <v>14700.248799999999</v>
      </c>
      <c r="AL180" s="97">
        <v>13910.376410000001</v>
      </c>
      <c r="AM180" s="97">
        <v>13958.72754</v>
      </c>
      <c r="AN180" s="97">
        <v>14671.11152</v>
      </c>
      <c r="AO180" s="97">
        <v>13242.95737</v>
      </c>
      <c r="AP180" s="97">
        <v>13094.652029999999</v>
      </c>
      <c r="AQ180" s="97">
        <v>13710.65028</v>
      </c>
      <c r="AR180" s="98">
        <v>1183.8655900000001</v>
      </c>
      <c r="AS180" s="98">
        <v>6282.0756099999999</v>
      </c>
      <c r="AT180" s="98">
        <v>6468.0730800000001</v>
      </c>
      <c r="AU180" s="98">
        <v>1526.83017</v>
      </c>
      <c r="AV180" s="98">
        <v>2833.72919</v>
      </c>
      <c r="AW180" s="98">
        <v>934.48884999999996</v>
      </c>
      <c r="AX180" s="98">
        <v>2657.4279099999999</v>
      </c>
      <c r="AY180" s="98">
        <v>2971.3580000000002</v>
      </c>
      <c r="AZ180" s="98">
        <v>1390.0569499999999</v>
      </c>
      <c r="BA180" s="98">
        <v>2223.3578499999999</v>
      </c>
      <c r="BB180" s="76">
        <v>364.47296</v>
      </c>
      <c r="BC180" s="76">
        <v>6229.2406099999998</v>
      </c>
      <c r="BD180" s="76">
        <v>6318.0730800000001</v>
      </c>
      <c r="BE180" s="76">
        <v>1471.83017</v>
      </c>
      <c r="BF180" s="76">
        <v>2080.4578900000001</v>
      </c>
      <c r="BG180" s="76">
        <v>529.87165000000005</v>
      </c>
      <c r="BH180" s="76">
        <v>2531.2417099999998</v>
      </c>
      <c r="BI180" s="76">
        <v>2890.069</v>
      </c>
      <c r="BJ180" s="76">
        <v>1341.50495</v>
      </c>
      <c r="BK180" s="76">
        <v>1323.3313499999999</v>
      </c>
      <c r="BL180" s="76">
        <v>16432.028780000001</v>
      </c>
      <c r="BM180" s="76">
        <v>22171.798989999999</v>
      </c>
      <c r="BN180" s="76">
        <v>21164.69572</v>
      </c>
      <c r="BO180" s="76">
        <v>16227.07897</v>
      </c>
      <c r="BP180" s="76">
        <v>16744.105599999999</v>
      </c>
      <c r="BQ180" s="76">
        <v>14893.21639</v>
      </c>
      <c r="BR180" s="76">
        <v>17328.539430000001</v>
      </c>
      <c r="BS180" s="76">
        <v>16214.31537</v>
      </c>
      <c r="BT180" s="76">
        <v>14484.708979999999</v>
      </c>
      <c r="BU180" s="76">
        <v>15934.00813</v>
      </c>
      <c r="BV180" s="98">
        <v>24524.709360000001</v>
      </c>
      <c r="BW180" s="98">
        <v>25212.006880000001</v>
      </c>
      <c r="BX180" s="98">
        <v>19888.659319999999</v>
      </c>
      <c r="BY180" s="98">
        <v>16513.16589</v>
      </c>
      <c r="BZ180" s="98">
        <v>17844.275900000001</v>
      </c>
      <c r="CA180" s="98">
        <v>18057.233830000001</v>
      </c>
      <c r="CB180" s="98">
        <v>17159.942200000001</v>
      </c>
      <c r="CC180" s="98">
        <v>13449.29495</v>
      </c>
      <c r="CD180" s="98">
        <v>12510.865820000001</v>
      </c>
      <c r="CE180" s="98">
        <v>12809.315399999999</v>
      </c>
      <c r="CF180" s="76">
        <v>-488.97044000000102</v>
      </c>
      <c r="CG180" s="76">
        <v>-860.54223000000297</v>
      </c>
      <c r="CH180" s="76">
        <v>-449.31659999999999</v>
      </c>
      <c r="CI180" s="76">
        <v>-1478.36014</v>
      </c>
      <c r="CJ180" s="76">
        <v>-2519.5461500000001</v>
      </c>
      <c r="CK180" s="76">
        <v>-1093.7548999999999</v>
      </c>
      <c r="CL180" s="76">
        <v>123.860860000001</v>
      </c>
      <c r="CM180" s="76">
        <v>-2492.4409300000002</v>
      </c>
      <c r="CN180" s="76">
        <v>-2037.2617700000001</v>
      </c>
      <c r="CO180" s="76">
        <v>292.65929</v>
      </c>
      <c r="CP180" s="76">
        <v>7275.6728800000001</v>
      </c>
      <c r="CQ180" s="76">
        <v>8509.5277700000006</v>
      </c>
      <c r="CR180" s="76">
        <v>4109.2918499999996</v>
      </c>
      <c r="CS180" s="76">
        <v>-853.91880000000003</v>
      </c>
      <c r="CT180" s="76">
        <v>-254.19597999999999</v>
      </c>
      <c r="CU180" s="76">
        <v>894.81377999999995</v>
      </c>
      <c r="CV180" s="76">
        <v>1782.5312300000001</v>
      </c>
      <c r="CW180" s="76">
        <v>-660.91494</v>
      </c>
      <c r="CX180" s="76">
        <v>-557.09200999999996</v>
      </c>
      <c r="CY180" s="76">
        <v>678.98640999999998</v>
      </c>
      <c r="CZ180" s="98">
        <v>4420</v>
      </c>
      <c r="DA180" s="98">
        <v>4373</v>
      </c>
      <c r="DB180" s="98">
        <v>4309</v>
      </c>
      <c r="DC180" s="98">
        <v>4220</v>
      </c>
      <c r="DD180" s="98">
        <v>4199</v>
      </c>
      <c r="DE180" s="98">
        <v>4157</v>
      </c>
      <c r="DF180" s="98">
        <v>4009</v>
      </c>
      <c r="DG180" s="98">
        <v>3890</v>
      </c>
      <c r="DH180" s="98">
        <v>3857</v>
      </c>
      <c r="DI180" s="98">
        <v>3713</v>
      </c>
      <c r="DJ180" s="76">
        <v>-1233.8548900000001</v>
      </c>
      <c r="DK180" s="76">
        <v>4400.2359200000001</v>
      </c>
      <c r="DL180" s="76">
        <v>4963.21065</v>
      </c>
      <c r="DM180" s="76">
        <v>-599.72982000000002</v>
      </c>
      <c r="DN180" s="76">
        <v>-1136.8977600000001</v>
      </c>
      <c r="DO180" s="76">
        <v>-1128.8022000000001</v>
      </c>
      <c r="DP180" s="76">
        <v>1956.9512199999999</v>
      </c>
      <c r="DQ180" s="76">
        <v>-145.91093000000001</v>
      </c>
      <c r="DR180" s="76">
        <v>-1244.4958200000001</v>
      </c>
      <c r="DS180" s="76">
        <v>1020.90234</v>
      </c>
      <c r="DT180" s="76">
        <v>-1.9648600000000001</v>
      </c>
      <c r="DU180" s="76">
        <v>-194.28984</v>
      </c>
      <c r="DV180" s="76">
        <v>-41.551920000000003</v>
      </c>
      <c r="DW180" s="76">
        <v>-34.124450000000003</v>
      </c>
      <c r="DX180" s="76">
        <v>17.989840000000001</v>
      </c>
      <c r="DY180" s="76">
        <v>31.259370000000001</v>
      </c>
      <c r="DZ180" s="76">
        <v>1.39497</v>
      </c>
      <c r="EA180" s="76">
        <v>30.608409999999999</v>
      </c>
      <c r="EB180" s="76">
        <v>31.93308</v>
      </c>
      <c r="EC180" s="76">
        <v>104.10198</v>
      </c>
      <c r="ED180" s="76">
        <v>1598.3278499999999</v>
      </c>
      <c r="EE180" s="76">
        <v>1829.00469</v>
      </c>
      <c r="EF180" s="76">
        <v>1354.8624299999999</v>
      </c>
      <c r="EG180" s="76">
        <v>2071.5599900000002</v>
      </c>
      <c r="EH180" s="76">
        <v>3217.35565</v>
      </c>
      <c r="EI180" s="76">
        <v>1658.6738499999999</v>
      </c>
      <c r="EJ180" s="76">
        <v>574.29048999999895</v>
      </c>
      <c r="EK180" s="76">
        <v>3035.97993</v>
      </c>
      <c r="EL180" s="76">
        <v>2586.0007700000001</v>
      </c>
      <c r="EM180" s="76">
        <v>302.42901000000001</v>
      </c>
      <c r="EN180" s="98">
        <v>17249.036479999999</v>
      </c>
      <c r="EO180" s="98">
        <v>16702.47911</v>
      </c>
      <c r="EP180" s="98">
        <v>15779.367469999999</v>
      </c>
      <c r="EQ180" s="98">
        <v>17367.08469</v>
      </c>
      <c r="ER180" s="98">
        <v>18098.471880000001</v>
      </c>
      <c r="ES180" s="98">
        <v>17162.420050000001</v>
      </c>
      <c r="ET180" s="98">
        <v>15377.410970000001</v>
      </c>
      <c r="EU180" s="98">
        <v>14110.20989</v>
      </c>
      <c r="EV180" s="98">
        <v>13067.957829999999</v>
      </c>
      <c r="EW180" s="98">
        <v>12130.32899</v>
      </c>
      <c r="EX180" s="98">
        <v>16846491</v>
      </c>
      <c r="EY180" s="98">
        <v>17718728</v>
      </c>
      <c r="EZ180" s="98">
        <v>16051485</v>
      </c>
      <c r="FA180" s="98">
        <v>16771809</v>
      </c>
      <c r="FB180" s="98">
        <v>17127732</v>
      </c>
      <c r="FC180" s="98">
        <v>15617401</v>
      </c>
      <c r="FD180" s="98">
        <v>15245402</v>
      </c>
      <c r="FE180" s="98">
        <v>16278937</v>
      </c>
      <c r="FF180" s="98">
        <v>15680653</v>
      </c>
      <c r="FG180" s="103">
        <v>14013079</v>
      </c>
      <c r="FH180" s="76">
        <v>819.39263000000005</v>
      </c>
      <c r="FI180" s="76">
        <v>52.835000000000001</v>
      </c>
      <c r="FJ180" s="76">
        <v>150</v>
      </c>
      <c r="FK180" s="76">
        <v>55</v>
      </c>
      <c r="FL180" s="76">
        <v>753.2713</v>
      </c>
      <c r="FM180" s="76">
        <v>404.61720000000003</v>
      </c>
      <c r="FN180" s="76">
        <v>126.1862</v>
      </c>
      <c r="FO180" s="76">
        <v>81.289000000000001</v>
      </c>
      <c r="FP180" s="76">
        <v>48.552</v>
      </c>
      <c r="FQ180" s="77">
        <v>900.02650000000006</v>
      </c>
    </row>
    <row r="181" spans="1:173" x14ac:dyDescent="0.25">
      <c r="A181" s="96" t="s">
        <v>239</v>
      </c>
      <c r="B181" s="96">
        <v>5858</v>
      </c>
      <c r="C181" s="96"/>
      <c r="D181" s="76">
        <v>1.72404</v>
      </c>
      <c r="E181" s="76">
        <v>2.33622</v>
      </c>
      <c r="F181" s="76">
        <v>2.73888</v>
      </c>
      <c r="G181" s="76">
        <v>5.4764200000000001</v>
      </c>
      <c r="H181" s="76">
        <v>5.6359500000000002</v>
      </c>
      <c r="I181" s="76">
        <v>75.232129999999998</v>
      </c>
      <c r="J181" s="76">
        <v>-7.8850000000000003E-2</v>
      </c>
      <c r="K181" s="76">
        <v>1.8522099999999999</v>
      </c>
      <c r="L181" s="76">
        <v>234.44898000000001</v>
      </c>
      <c r="M181" s="76">
        <v>266.43527999999998</v>
      </c>
      <c r="N181" s="97">
        <v>3225.13042</v>
      </c>
      <c r="O181" s="97">
        <v>3713.5071800000001</v>
      </c>
      <c r="P181" s="97">
        <v>4280.0888000000004</v>
      </c>
      <c r="Q181" s="97">
        <v>4177.0300299999999</v>
      </c>
      <c r="R181" s="97">
        <v>3550.3861000000002</v>
      </c>
      <c r="S181" s="97">
        <v>2977.4964100000002</v>
      </c>
      <c r="T181" s="97">
        <v>3134.3659899999998</v>
      </c>
      <c r="U181" s="97">
        <v>2987.3331899999998</v>
      </c>
      <c r="V181" s="97">
        <v>3091.2818900000002</v>
      </c>
      <c r="W181" s="97">
        <v>3469.0593600000002</v>
      </c>
      <c r="X181" s="98">
        <v>670</v>
      </c>
      <c r="Y181" s="98">
        <v>700</v>
      </c>
      <c r="Z181" s="98">
        <v>730</v>
      </c>
      <c r="AA181" s="98">
        <v>760</v>
      </c>
      <c r="AB181" s="98">
        <v>790</v>
      </c>
      <c r="AC181" s="98">
        <v>820</v>
      </c>
      <c r="AD181" s="98">
        <v>850</v>
      </c>
      <c r="AE181" s="98">
        <v>853.15560000000005</v>
      </c>
      <c r="AF181" s="98">
        <v>853.27745000000004</v>
      </c>
      <c r="AG181" s="98">
        <v>853.39580000000001</v>
      </c>
      <c r="AH181" s="97">
        <v>3219.4298699999999</v>
      </c>
      <c r="AI181" s="97">
        <v>3706.5441799999999</v>
      </c>
      <c r="AJ181" s="97">
        <v>4273.0918000000001</v>
      </c>
      <c r="AK181" s="97">
        <v>4168.4330300000001</v>
      </c>
      <c r="AL181" s="97">
        <v>3540.7651000000001</v>
      </c>
      <c r="AM181" s="97">
        <v>2901.0297099999998</v>
      </c>
      <c r="AN181" s="97">
        <v>3134.3659899999998</v>
      </c>
      <c r="AO181" s="97">
        <v>2987.32519</v>
      </c>
      <c r="AP181" s="97">
        <v>2866.9128900000001</v>
      </c>
      <c r="AQ181" s="97">
        <v>3206.14491</v>
      </c>
      <c r="AR181" s="98">
        <v>34.11665</v>
      </c>
      <c r="AS181" s="98">
        <v>0</v>
      </c>
      <c r="AT181" s="98">
        <v>0</v>
      </c>
      <c r="AU181" s="98">
        <v>0</v>
      </c>
      <c r="AV181" s="98">
        <v>377.1816</v>
      </c>
      <c r="AW181" s="98">
        <v>83.268550000000005</v>
      </c>
      <c r="AX181" s="98">
        <v>0</v>
      </c>
      <c r="AY181" s="98">
        <v>0</v>
      </c>
      <c r="AZ181" s="98">
        <v>224.37</v>
      </c>
      <c r="BA181" s="98">
        <v>262.91645</v>
      </c>
      <c r="BB181" s="76">
        <v>34.11665</v>
      </c>
      <c r="BC181" s="76">
        <v>0</v>
      </c>
      <c r="BD181" s="76">
        <v>0</v>
      </c>
      <c r="BE181" s="76">
        <v>0</v>
      </c>
      <c r="BF181" s="76">
        <v>279.76760000000002</v>
      </c>
      <c r="BG181" s="76">
        <v>83.268550000000005</v>
      </c>
      <c r="BH181" s="76">
        <v>0</v>
      </c>
      <c r="BI181" s="76">
        <v>0</v>
      </c>
      <c r="BJ181" s="76">
        <v>-680.07425000000001</v>
      </c>
      <c r="BK181" s="76">
        <v>262.91645</v>
      </c>
      <c r="BL181" s="76">
        <v>3253.5465199999999</v>
      </c>
      <c r="BM181" s="76">
        <v>3706.5441799999999</v>
      </c>
      <c r="BN181" s="76">
        <v>4273.0918000000001</v>
      </c>
      <c r="BO181" s="76">
        <v>4168.4330300000001</v>
      </c>
      <c r="BP181" s="76">
        <v>3917.9467</v>
      </c>
      <c r="BQ181" s="76">
        <v>2984.29826</v>
      </c>
      <c r="BR181" s="76">
        <v>3134.3659899999998</v>
      </c>
      <c r="BS181" s="76">
        <v>2987.32519</v>
      </c>
      <c r="BT181" s="76">
        <v>3091.28289</v>
      </c>
      <c r="BU181" s="76">
        <v>3469.0613600000001</v>
      </c>
      <c r="BV181" s="98">
        <v>1044.8785800000001</v>
      </c>
      <c r="BW181" s="98">
        <v>1041.32104</v>
      </c>
      <c r="BX181" s="98">
        <v>1219.9174599999999</v>
      </c>
      <c r="BY181" s="98">
        <v>1761.6775700000001</v>
      </c>
      <c r="BZ181" s="98">
        <v>1682.42419</v>
      </c>
      <c r="CA181" s="98">
        <v>1256.35022</v>
      </c>
      <c r="CB181" s="98">
        <v>1156.2311299999999</v>
      </c>
      <c r="CC181" s="98">
        <v>1071.5432900000001</v>
      </c>
      <c r="CD181" s="98">
        <v>1050.5624499999999</v>
      </c>
      <c r="CE181" s="98">
        <v>981.71465000000001</v>
      </c>
      <c r="CF181" s="76">
        <v>-229.68594999999999</v>
      </c>
      <c r="CG181" s="76">
        <v>-78.964439999999698</v>
      </c>
      <c r="CH181" s="76">
        <v>-7.3002799999994696</v>
      </c>
      <c r="CI181" s="76">
        <v>52.9507100000001</v>
      </c>
      <c r="CJ181" s="76">
        <v>-230.97371999999999</v>
      </c>
      <c r="CK181" s="76">
        <v>33.242840000000299</v>
      </c>
      <c r="CL181" s="76">
        <v>118.68273000000001</v>
      </c>
      <c r="CM181" s="76">
        <v>139.37994</v>
      </c>
      <c r="CN181" s="76">
        <v>-150.79949999999999</v>
      </c>
      <c r="CO181" s="76">
        <v>118.44054</v>
      </c>
      <c r="CP181" s="76">
        <v>-2704.4607099999998</v>
      </c>
      <c r="CQ181" s="76">
        <v>-2503.1908600000002</v>
      </c>
      <c r="CR181" s="76">
        <v>-2417.2634200000002</v>
      </c>
      <c r="CS181" s="76">
        <v>-2402.96614</v>
      </c>
      <c r="CT181" s="76">
        <v>-2447.3198499999999</v>
      </c>
      <c r="CU181" s="76">
        <v>-2436.4927299999999</v>
      </c>
      <c r="CV181" s="76">
        <v>-2420.6972799999999</v>
      </c>
      <c r="CW181" s="76">
        <v>-2539.3800099999999</v>
      </c>
      <c r="CX181" s="76">
        <v>-2678.7519499999999</v>
      </c>
      <c r="CY181" s="76">
        <v>-1623.5092</v>
      </c>
      <c r="CZ181" s="98">
        <v>618</v>
      </c>
      <c r="DA181" s="98">
        <v>630</v>
      </c>
      <c r="DB181" s="98">
        <v>619</v>
      </c>
      <c r="DC181" s="98">
        <v>621</v>
      </c>
      <c r="DD181" s="98">
        <v>613</v>
      </c>
      <c r="DE181" s="98">
        <v>608</v>
      </c>
      <c r="DF181" s="98">
        <v>625</v>
      </c>
      <c r="DG181" s="98">
        <v>633</v>
      </c>
      <c r="DH181" s="98">
        <v>608</v>
      </c>
      <c r="DI181" s="98">
        <v>596</v>
      </c>
      <c r="DJ181" s="76">
        <v>-201.26984999999999</v>
      </c>
      <c r="DK181" s="76">
        <v>-85.927440000000004</v>
      </c>
      <c r="DL181" s="76">
        <v>-14.297280000000001</v>
      </c>
      <c r="DM181" s="76">
        <v>44.35371</v>
      </c>
      <c r="DN181" s="76">
        <v>39.172879999999999</v>
      </c>
      <c r="DO181" s="76">
        <v>40.044690000000003</v>
      </c>
      <c r="DP181" s="76">
        <v>118.68273000000001</v>
      </c>
      <c r="DQ181" s="76">
        <v>139.37194</v>
      </c>
      <c r="DR181" s="76">
        <v>-1055.2427499999999</v>
      </c>
      <c r="DS181" s="76">
        <v>118.44253999999999</v>
      </c>
      <c r="DT181" s="76">
        <v>-3.9769600000000001</v>
      </c>
      <c r="DU181" s="76">
        <v>-4.6267800000000001</v>
      </c>
      <c r="DV181" s="76">
        <v>-4.2581199999999999</v>
      </c>
      <c r="DW181" s="76">
        <v>-3.1205799999999999</v>
      </c>
      <c r="DX181" s="76">
        <v>-3.9850500000000002</v>
      </c>
      <c r="DY181" s="76">
        <v>-1.2348699999999999</v>
      </c>
      <c r="DZ181" s="76">
        <v>-7.8850000000000003E-2</v>
      </c>
      <c r="EA181" s="76">
        <v>1.8442099999999999</v>
      </c>
      <c r="EB181" s="76">
        <v>10.079980000000001</v>
      </c>
      <c r="EC181" s="76">
        <v>3.52128</v>
      </c>
      <c r="ED181" s="76">
        <v>235.38650000000001</v>
      </c>
      <c r="EE181" s="76">
        <v>85.927439999999905</v>
      </c>
      <c r="EF181" s="76">
        <v>14.2972799999998</v>
      </c>
      <c r="EG181" s="76">
        <v>-44.353710000000298</v>
      </c>
      <c r="EH181" s="76">
        <v>240.59472</v>
      </c>
      <c r="EI181" s="76">
        <v>43.223860000000101</v>
      </c>
      <c r="EJ181" s="76">
        <v>-118.68273000000001</v>
      </c>
      <c r="EK181" s="76">
        <v>-139.37194</v>
      </c>
      <c r="EL181" s="76">
        <v>375.16849999999999</v>
      </c>
      <c r="EM181" s="76">
        <v>144.47390999999999</v>
      </c>
      <c r="EN181" s="98">
        <v>3749.3392899999999</v>
      </c>
      <c r="EO181" s="98">
        <v>3544.5119</v>
      </c>
      <c r="EP181" s="98">
        <v>3637.1808799999999</v>
      </c>
      <c r="EQ181" s="98">
        <v>4164.6437100000003</v>
      </c>
      <c r="ER181" s="98">
        <v>4129.7440399999996</v>
      </c>
      <c r="ES181" s="98">
        <v>3692.8429500000002</v>
      </c>
      <c r="ET181" s="98">
        <v>3576.92841</v>
      </c>
      <c r="EU181" s="98">
        <v>3610.9232999999999</v>
      </c>
      <c r="EV181" s="98">
        <v>3729.3144000000002</v>
      </c>
      <c r="EW181" s="98">
        <v>2605.2238499999999</v>
      </c>
      <c r="EX181" s="98">
        <v>3454816</v>
      </c>
      <c r="EY181" s="98">
        <v>3792472</v>
      </c>
      <c r="EZ181" s="98">
        <v>4287389</v>
      </c>
      <c r="FA181" s="98">
        <v>4124079</v>
      </c>
      <c r="FB181" s="98">
        <v>3781360</v>
      </c>
      <c r="FC181" s="98">
        <v>2944254</v>
      </c>
      <c r="FD181" s="98">
        <v>3015683</v>
      </c>
      <c r="FE181" s="98">
        <v>2847953</v>
      </c>
      <c r="FF181" s="98">
        <v>3242081</v>
      </c>
      <c r="FG181" s="103">
        <v>3350619</v>
      </c>
      <c r="FH181" s="76">
        <v>0</v>
      </c>
      <c r="FI181" s="76">
        <v>0</v>
      </c>
      <c r="FJ181" s="76">
        <v>0</v>
      </c>
      <c r="FK181" s="76">
        <v>0</v>
      </c>
      <c r="FL181" s="76">
        <v>97.414000000000001</v>
      </c>
      <c r="FM181" s="76">
        <v>0</v>
      </c>
      <c r="FN181" s="76">
        <v>0</v>
      </c>
      <c r="FO181" s="76">
        <v>0</v>
      </c>
      <c r="FP181" s="76">
        <v>904.44425000000001</v>
      </c>
      <c r="FQ181" s="77">
        <v>0</v>
      </c>
    </row>
    <row r="182" spans="1:173" x14ac:dyDescent="0.25">
      <c r="A182" s="96" t="s">
        <v>238</v>
      </c>
      <c r="B182" s="96">
        <v>5639</v>
      </c>
      <c r="C182" s="96"/>
      <c r="D182" s="76">
        <v>145.81985</v>
      </c>
      <c r="E182" s="76">
        <v>195.67018999999999</v>
      </c>
      <c r="F182" s="76">
        <v>209.78469999999999</v>
      </c>
      <c r="G182" s="76">
        <v>215.58795000000001</v>
      </c>
      <c r="H182" s="76">
        <v>224.81865999999999</v>
      </c>
      <c r="I182" s="76">
        <v>227.92438999999999</v>
      </c>
      <c r="J182" s="76">
        <v>239.9479</v>
      </c>
      <c r="K182" s="76">
        <v>242.51376999999999</v>
      </c>
      <c r="L182" s="76">
        <v>215.06397999999999</v>
      </c>
      <c r="M182" s="76">
        <v>195.98289</v>
      </c>
      <c r="N182" s="97">
        <v>4331.6355000000003</v>
      </c>
      <c r="O182" s="97">
        <v>4649.5065000000004</v>
      </c>
      <c r="P182" s="97">
        <v>4166.2902700000004</v>
      </c>
      <c r="Q182" s="97">
        <v>4287.6632099999997</v>
      </c>
      <c r="R182" s="97">
        <v>4332.3993</v>
      </c>
      <c r="S182" s="97">
        <v>4684.0293600000005</v>
      </c>
      <c r="T182" s="97">
        <v>3884.27081</v>
      </c>
      <c r="U182" s="97">
        <v>4447.7295299999996</v>
      </c>
      <c r="V182" s="97">
        <v>3920.3850900000002</v>
      </c>
      <c r="W182" s="97">
        <v>4019.9456100000002</v>
      </c>
      <c r="X182" s="98">
        <v>3558.8926000000001</v>
      </c>
      <c r="Y182" s="98">
        <v>3658.88</v>
      </c>
      <c r="Z182" s="98">
        <v>3758.88</v>
      </c>
      <c r="AA182" s="98">
        <v>3858.88</v>
      </c>
      <c r="AB182" s="98">
        <v>3979.8883999999998</v>
      </c>
      <c r="AC182" s="98">
        <v>4079.3638500000002</v>
      </c>
      <c r="AD182" s="98">
        <v>4178.8545999999997</v>
      </c>
      <c r="AE182" s="98">
        <v>4778.3601500000004</v>
      </c>
      <c r="AF182" s="98">
        <v>4344.0002000000004</v>
      </c>
      <c r="AG182" s="98">
        <v>3204.3209499999998</v>
      </c>
      <c r="AH182" s="97">
        <v>4255.0355</v>
      </c>
      <c r="AI182" s="97">
        <v>4531.1075000000001</v>
      </c>
      <c r="AJ182" s="97">
        <v>4041.6902700000001</v>
      </c>
      <c r="AK182" s="97">
        <v>4163.0632100000003</v>
      </c>
      <c r="AL182" s="97">
        <v>4207.7992999999997</v>
      </c>
      <c r="AM182" s="97">
        <v>4559.4293600000001</v>
      </c>
      <c r="AN182" s="97">
        <v>3759.6708100000001</v>
      </c>
      <c r="AO182" s="97">
        <v>4322.0295299999998</v>
      </c>
      <c r="AP182" s="97">
        <v>3818.1850899999999</v>
      </c>
      <c r="AQ182" s="97">
        <v>3917.7456099999999</v>
      </c>
      <c r="AR182" s="98">
        <v>237.14940000000001</v>
      </c>
      <c r="AS182" s="98">
        <v>434.39794999999998</v>
      </c>
      <c r="AT182" s="98">
        <v>345.06099</v>
      </c>
      <c r="AU182" s="98">
        <v>131.20240000000001</v>
      </c>
      <c r="AV182" s="98">
        <v>34.197049999999997</v>
      </c>
      <c r="AW182" s="98">
        <v>21.6617</v>
      </c>
      <c r="AX182" s="98">
        <v>31.6936</v>
      </c>
      <c r="AY182" s="98">
        <v>163.387</v>
      </c>
      <c r="AZ182" s="98">
        <v>1710.80645</v>
      </c>
      <c r="BA182" s="98">
        <v>810.75705000000005</v>
      </c>
      <c r="BB182" s="76">
        <v>51.453000000000003</v>
      </c>
      <c r="BC182" s="76">
        <v>434.39395000000002</v>
      </c>
      <c r="BD182" s="76">
        <v>345.06099</v>
      </c>
      <c r="BE182" s="76">
        <v>104.08685</v>
      </c>
      <c r="BF182" s="76">
        <v>34.197049999999997</v>
      </c>
      <c r="BG182" s="76">
        <v>20.276700000000002</v>
      </c>
      <c r="BH182" s="76">
        <v>31.6936</v>
      </c>
      <c r="BI182" s="76">
        <v>163.387</v>
      </c>
      <c r="BJ182" s="76">
        <v>1710.80645</v>
      </c>
      <c r="BK182" s="76">
        <v>681.97270000000003</v>
      </c>
      <c r="BL182" s="76">
        <v>4492.1849000000002</v>
      </c>
      <c r="BM182" s="76">
        <v>4965.5054499999997</v>
      </c>
      <c r="BN182" s="76">
        <v>4386.75126</v>
      </c>
      <c r="BO182" s="76">
        <v>4294.2656100000004</v>
      </c>
      <c r="BP182" s="76">
        <v>4241.9963500000003</v>
      </c>
      <c r="BQ182" s="76">
        <v>4581.0910599999997</v>
      </c>
      <c r="BR182" s="76">
        <v>3791.3644100000001</v>
      </c>
      <c r="BS182" s="76">
        <v>4485.4165300000004</v>
      </c>
      <c r="BT182" s="76">
        <v>5528.99154</v>
      </c>
      <c r="BU182" s="76">
        <v>4728.5026600000001</v>
      </c>
      <c r="BV182" s="98">
        <v>5499.7290800000001</v>
      </c>
      <c r="BW182" s="98">
        <v>5686.4796800000004</v>
      </c>
      <c r="BX182" s="98">
        <v>5280.8778300000004</v>
      </c>
      <c r="BY182" s="98">
        <v>5233.5125200000002</v>
      </c>
      <c r="BZ182" s="98">
        <v>5696.0242500000004</v>
      </c>
      <c r="CA182" s="98">
        <v>5971.6923699999998</v>
      </c>
      <c r="CB182" s="98">
        <v>5380.1361500000003</v>
      </c>
      <c r="CC182" s="98">
        <v>5928.7013999999999</v>
      </c>
      <c r="CD182" s="98">
        <v>5823.9611599999998</v>
      </c>
      <c r="CE182" s="98">
        <v>4736.2026800000003</v>
      </c>
      <c r="CF182" s="76">
        <v>-211.15978000000001</v>
      </c>
      <c r="CG182" s="76">
        <v>-65.022169999999306</v>
      </c>
      <c r="CH182" s="76">
        <v>-21.839839999999601</v>
      </c>
      <c r="CI182" s="76">
        <v>12.7204599999995</v>
      </c>
      <c r="CJ182" s="76">
        <v>28.639729999999901</v>
      </c>
      <c r="CK182" s="76">
        <v>136.15906000000101</v>
      </c>
      <c r="CL182" s="76">
        <v>-152.15532999999999</v>
      </c>
      <c r="CM182" s="76">
        <v>-118.52081</v>
      </c>
      <c r="CN182" s="76">
        <v>-86.563249999999698</v>
      </c>
      <c r="CO182" s="76">
        <v>-360.48808999999898</v>
      </c>
      <c r="CP182" s="76">
        <v>9.6792200000000008</v>
      </c>
      <c r="CQ182" s="76">
        <v>245.98599999999999</v>
      </c>
      <c r="CR182" s="76">
        <v>-4.9867800000000004</v>
      </c>
      <c r="CS182" s="76">
        <v>-203.60793000000001</v>
      </c>
      <c r="CT182" s="76">
        <v>-168.22103999999999</v>
      </c>
      <c r="CU182" s="76">
        <v>-106.45782</v>
      </c>
      <c r="CV182" s="76">
        <v>-138.29357999999999</v>
      </c>
      <c r="CW182" s="76">
        <v>106.76815000000001</v>
      </c>
      <c r="CX182" s="76">
        <v>187.60195999999999</v>
      </c>
      <c r="CY182" s="76">
        <v>-1334.4412400000001</v>
      </c>
      <c r="CZ182" s="98">
        <v>825</v>
      </c>
      <c r="DA182" s="98">
        <v>828</v>
      </c>
      <c r="DB182" s="98">
        <v>825</v>
      </c>
      <c r="DC182" s="98">
        <v>818</v>
      </c>
      <c r="DD182" s="98">
        <v>790</v>
      </c>
      <c r="DE182" s="98">
        <v>795</v>
      </c>
      <c r="DF182" s="98">
        <v>785</v>
      </c>
      <c r="DG182" s="98">
        <v>760</v>
      </c>
      <c r="DH182" s="98">
        <v>764</v>
      </c>
      <c r="DI182" s="98">
        <v>763</v>
      </c>
      <c r="DJ182" s="76">
        <v>-236.30678</v>
      </c>
      <c r="DK182" s="76">
        <v>250.97278</v>
      </c>
      <c r="DL182" s="76">
        <v>198.62115</v>
      </c>
      <c r="DM182" s="76">
        <v>-7.7926900000000003</v>
      </c>
      <c r="DN182" s="76">
        <v>-61.763219999999997</v>
      </c>
      <c r="DO182" s="76">
        <v>31.835760000000001</v>
      </c>
      <c r="DP182" s="76">
        <v>-245.06173000000001</v>
      </c>
      <c r="DQ182" s="76">
        <v>-80.83381</v>
      </c>
      <c r="DR182" s="76">
        <v>1522.0432000000001</v>
      </c>
      <c r="DS182" s="76">
        <v>219.28460999999999</v>
      </c>
      <c r="DT182" s="76">
        <v>69.219849999999994</v>
      </c>
      <c r="DU182" s="76">
        <v>77.271190000000004</v>
      </c>
      <c r="DV182" s="76">
        <v>85.184700000000007</v>
      </c>
      <c r="DW182" s="76">
        <v>90.987949999999998</v>
      </c>
      <c r="DX182" s="76">
        <v>100.21866</v>
      </c>
      <c r="DY182" s="76">
        <v>103.32438999999999</v>
      </c>
      <c r="DZ182" s="76">
        <v>115.3479</v>
      </c>
      <c r="EA182" s="76">
        <v>116.81377000000001</v>
      </c>
      <c r="EB182" s="76">
        <v>112.86398</v>
      </c>
      <c r="EC182" s="76">
        <v>93.782889999999995</v>
      </c>
      <c r="ED182" s="76">
        <v>287.75977999999998</v>
      </c>
      <c r="EE182" s="76">
        <v>183.42116999999999</v>
      </c>
      <c r="EF182" s="76">
        <v>146.43984</v>
      </c>
      <c r="EG182" s="76">
        <v>111.87954000000001</v>
      </c>
      <c r="EH182" s="76">
        <v>95.960270000000506</v>
      </c>
      <c r="EI182" s="76">
        <v>-11.5590600000005</v>
      </c>
      <c r="EJ182" s="76">
        <v>276.75533000000001</v>
      </c>
      <c r="EK182" s="76">
        <v>244.22081</v>
      </c>
      <c r="EL182" s="76">
        <v>188.76325</v>
      </c>
      <c r="EM182" s="76">
        <v>462.68808999999999</v>
      </c>
      <c r="EN182" s="98">
        <v>5490.0498600000001</v>
      </c>
      <c r="EO182" s="98">
        <v>5440.4936799999996</v>
      </c>
      <c r="EP182" s="98">
        <v>5285.8646099999996</v>
      </c>
      <c r="EQ182" s="98">
        <v>5437.1204500000003</v>
      </c>
      <c r="ER182" s="98">
        <v>5864.2452899999998</v>
      </c>
      <c r="ES182" s="98">
        <v>6078.1501900000003</v>
      </c>
      <c r="ET182" s="98">
        <v>5518.4297299999998</v>
      </c>
      <c r="EU182" s="98">
        <v>5821.93325</v>
      </c>
      <c r="EV182" s="98">
        <v>5636.3591999999999</v>
      </c>
      <c r="EW182" s="98">
        <v>6070.6439200000004</v>
      </c>
      <c r="EX182" s="98">
        <v>4542795</v>
      </c>
      <c r="EY182" s="98">
        <v>4714529</v>
      </c>
      <c r="EZ182" s="98">
        <v>4188130</v>
      </c>
      <c r="FA182" s="98">
        <v>4274943</v>
      </c>
      <c r="FB182" s="98">
        <v>4303760</v>
      </c>
      <c r="FC182" s="98">
        <v>4547870</v>
      </c>
      <c r="FD182" s="98">
        <v>4036426</v>
      </c>
      <c r="FE182" s="98">
        <v>4566250</v>
      </c>
      <c r="FF182" s="98">
        <v>4006948</v>
      </c>
      <c r="FG182" s="103">
        <v>4380434</v>
      </c>
      <c r="FH182" s="76">
        <v>185.69640000000001</v>
      </c>
      <c r="FI182" s="76">
        <v>4.0000000000000001E-3</v>
      </c>
      <c r="FJ182" s="76">
        <v>0</v>
      </c>
      <c r="FK182" s="76">
        <v>27.115549999999999</v>
      </c>
      <c r="FL182" s="76">
        <v>0</v>
      </c>
      <c r="FM182" s="76">
        <v>1.385</v>
      </c>
      <c r="FN182" s="76">
        <v>0</v>
      </c>
      <c r="FO182" s="76">
        <v>0</v>
      </c>
      <c r="FP182" s="76">
        <v>0</v>
      </c>
      <c r="FQ182" s="77">
        <v>128.78434999999999</v>
      </c>
    </row>
    <row r="183" spans="1:173" x14ac:dyDescent="0.25">
      <c r="A183" s="96" t="s">
        <v>237</v>
      </c>
      <c r="B183" s="96">
        <v>5487</v>
      </c>
      <c r="C183" s="96"/>
      <c r="D183" s="76">
        <v>82.753050000000002</v>
      </c>
      <c r="E183" s="76">
        <v>80.925579999999997</v>
      </c>
      <c r="F183" s="76">
        <v>80.365139999999997</v>
      </c>
      <c r="G183" s="76">
        <v>81.505170000000007</v>
      </c>
      <c r="H183" s="76">
        <v>88.362549999999999</v>
      </c>
      <c r="I183" s="76">
        <v>240.01417000000001</v>
      </c>
      <c r="J183" s="76">
        <v>69.522170000000003</v>
      </c>
      <c r="K183" s="76">
        <v>189.69834</v>
      </c>
      <c r="L183" s="76">
        <v>68.156170000000003</v>
      </c>
      <c r="M183" s="76">
        <v>67.664029999999997</v>
      </c>
      <c r="N183" s="97">
        <v>1696.33161</v>
      </c>
      <c r="O183" s="97">
        <v>1840.8444199999999</v>
      </c>
      <c r="P183" s="97">
        <v>1699.95036</v>
      </c>
      <c r="Q183" s="97">
        <v>1866.08457</v>
      </c>
      <c r="R183" s="97">
        <v>1669.8356200000001</v>
      </c>
      <c r="S183" s="97">
        <v>1744.94019</v>
      </c>
      <c r="T183" s="97">
        <v>1443.4617499999999</v>
      </c>
      <c r="U183" s="97">
        <v>1830.0232900000001</v>
      </c>
      <c r="V183" s="97">
        <v>1485.76874</v>
      </c>
      <c r="W183" s="97">
        <v>1310.64732</v>
      </c>
      <c r="X183" s="98">
        <v>1645.36115</v>
      </c>
      <c r="Y183" s="98">
        <v>1785.8549499999999</v>
      </c>
      <c r="Z183" s="98">
        <v>1853.8471999999999</v>
      </c>
      <c r="AA183" s="98">
        <v>1912.2910999999999</v>
      </c>
      <c r="AB183" s="98">
        <v>1980.2882999999999</v>
      </c>
      <c r="AC183" s="98">
        <v>2048.2855</v>
      </c>
      <c r="AD183" s="98">
        <v>2016.9284</v>
      </c>
      <c r="AE183" s="98">
        <v>2149.2786999999998</v>
      </c>
      <c r="AF183" s="98">
        <v>1787.2748999999999</v>
      </c>
      <c r="AG183" s="98">
        <v>1635.0923499999999</v>
      </c>
      <c r="AH183" s="97">
        <v>1619.5766100000001</v>
      </c>
      <c r="AI183" s="97">
        <v>1764.08942</v>
      </c>
      <c r="AJ183" s="97">
        <v>1623.1953599999999</v>
      </c>
      <c r="AK183" s="97">
        <v>1789.3295700000001</v>
      </c>
      <c r="AL183" s="97">
        <v>1593.08062</v>
      </c>
      <c r="AM183" s="97">
        <v>1521.3275900000001</v>
      </c>
      <c r="AN183" s="97">
        <v>1394.7067500000001</v>
      </c>
      <c r="AO183" s="97">
        <v>1659.9813899999999</v>
      </c>
      <c r="AP183" s="97">
        <v>1439.10374</v>
      </c>
      <c r="AQ183" s="97">
        <v>1263.9823200000001</v>
      </c>
      <c r="AR183" s="98">
        <v>57.623100000000001</v>
      </c>
      <c r="AS183" s="98">
        <v>67.401049999999998</v>
      </c>
      <c r="AT183" s="98">
        <v>41.495950000000001</v>
      </c>
      <c r="AU183" s="98">
        <v>6.4425499999999998</v>
      </c>
      <c r="AV183" s="98">
        <v>31.500800000000002</v>
      </c>
      <c r="AW183" s="98">
        <v>47.721649999999997</v>
      </c>
      <c r="AX183" s="98">
        <v>139.6249</v>
      </c>
      <c r="AY183" s="98">
        <v>303.81455</v>
      </c>
      <c r="AZ183" s="98">
        <v>302.50074999999998</v>
      </c>
      <c r="BA183" s="98">
        <v>152.26730000000001</v>
      </c>
      <c r="BB183" s="76">
        <v>-87.276899999999998</v>
      </c>
      <c r="BC183" s="76">
        <v>16.405149999999999</v>
      </c>
      <c r="BD183" s="76">
        <v>17.68215</v>
      </c>
      <c r="BE183" s="76">
        <v>-10.2417</v>
      </c>
      <c r="BF183" s="76">
        <v>-1.9467000000000001</v>
      </c>
      <c r="BG183" s="76">
        <v>23.681650000000001</v>
      </c>
      <c r="BH183" s="76">
        <v>-25.453499999999998</v>
      </c>
      <c r="BI183" s="76">
        <v>255.81455</v>
      </c>
      <c r="BJ183" s="76">
        <v>284.65174999999999</v>
      </c>
      <c r="BK183" s="76">
        <v>140.91229999999999</v>
      </c>
      <c r="BL183" s="76">
        <v>1677.1997100000001</v>
      </c>
      <c r="BM183" s="76">
        <v>1831.49047</v>
      </c>
      <c r="BN183" s="76">
        <v>1664.6913099999999</v>
      </c>
      <c r="BO183" s="76">
        <v>1795.7721200000001</v>
      </c>
      <c r="BP183" s="76">
        <v>1624.58142</v>
      </c>
      <c r="BQ183" s="76">
        <v>1569.0492400000001</v>
      </c>
      <c r="BR183" s="76">
        <v>1534.3316500000001</v>
      </c>
      <c r="BS183" s="76">
        <v>1963.79594</v>
      </c>
      <c r="BT183" s="76">
        <v>1741.6044899999999</v>
      </c>
      <c r="BU183" s="76">
        <v>1416.24962</v>
      </c>
      <c r="BV183" s="98">
        <v>1832.3043399999999</v>
      </c>
      <c r="BW183" s="98">
        <v>1964.91488</v>
      </c>
      <c r="BX183" s="98">
        <v>2016.6560300000001</v>
      </c>
      <c r="BY183" s="98">
        <v>2043.3445999999999</v>
      </c>
      <c r="BZ183" s="98">
        <v>2152.1215999999999</v>
      </c>
      <c r="CA183" s="98">
        <v>2321.2353499999999</v>
      </c>
      <c r="CB183" s="98">
        <v>2198.49098</v>
      </c>
      <c r="CC183" s="98">
        <v>2343.9427599999999</v>
      </c>
      <c r="CD183" s="98">
        <v>2037.6244799999999</v>
      </c>
      <c r="CE183" s="98">
        <v>1851.87193</v>
      </c>
      <c r="CF183" s="76">
        <v>-72.768379999999993</v>
      </c>
      <c r="CG183" s="76">
        <v>-151.22981999999999</v>
      </c>
      <c r="CH183" s="76">
        <v>-67.257220000000004</v>
      </c>
      <c r="CI183" s="76">
        <v>-62.461910000000003</v>
      </c>
      <c r="CJ183" s="76">
        <v>-165.34474</v>
      </c>
      <c r="CK183" s="76">
        <v>-77.662409999999895</v>
      </c>
      <c r="CL183" s="76">
        <v>-41.620790000000198</v>
      </c>
      <c r="CM183" s="76">
        <v>301.20571999999999</v>
      </c>
      <c r="CN183" s="76">
        <v>-123.4272</v>
      </c>
      <c r="CO183" s="76">
        <v>-132.19701000000001</v>
      </c>
      <c r="CP183" s="76">
        <v>-174.04069000000001</v>
      </c>
      <c r="CQ183" s="76">
        <v>62.759590000000003</v>
      </c>
      <c r="CR183" s="76">
        <v>274.33926000000002</v>
      </c>
      <c r="CS183" s="76">
        <v>400.66933</v>
      </c>
      <c r="CT183" s="76">
        <v>550.12793999999997</v>
      </c>
      <c r="CU183" s="76">
        <v>794.17438000000004</v>
      </c>
      <c r="CV183" s="76">
        <v>1071.76774</v>
      </c>
      <c r="CW183" s="76">
        <v>1187.5970299999999</v>
      </c>
      <c r="CX183" s="76">
        <v>800.61865999999998</v>
      </c>
      <c r="CY183" s="76">
        <v>686.05911000000003</v>
      </c>
      <c r="CZ183" s="98">
        <v>482</v>
      </c>
      <c r="DA183" s="98">
        <v>475</v>
      </c>
      <c r="DB183" s="98">
        <v>459</v>
      </c>
      <c r="DC183" s="98">
        <v>459</v>
      </c>
      <c r="DD183" s="98">
        <v>462</v>
      </c>
      <c r="DE183" s="98">
        <v>459</v>
      </c>
      <c r="DF183" s="98">
        <v>462</v>
      </c>
      <c r="DG183" s="98">
        <v>423</v>
      </c>
      <c r="DH183" s="98">
        <v>404</v>
      </c>
      <c r="DI183" s="98">
        <v>387</v>
      </c>
      <c r="DJ183" s="76">
        <v>-236.80027999999999</v>
      </c>
      <c r="DK183" s="76">
        <v>-211.57966999999999</v>
      </c>
      <c r="DL183" s="76">
        <v>-126.33007000000001</v>
      </c>
      <c r="DM183" s="76">
        <v>-149.45860999999999</v>
      </c>
      <c r="DN183" s="76">
        <v>-244.04643999999999</v>
      </c>
      <c r="DO183" s="76">
        <v>-277.59336000000002</v>
      </c>
      <c r="DP183" s="76">
        <v>-115.82929</v>
      </c>
      <c r="DQ183" s="76">
        <v>386.97836999999998</v>
      </c>
      <c r="DR183" s="76">
        <v>114.55955</v>
      </c>
      <c r="DS183" s="76">
        <v>-37.949710000000003</v>
      </c>
      <c r="DT183" s="76">
        <v>5.9980500000000001</v>
      </c>
      <c r="DU183" s="76">
        <v>4.1705800000000002</v>
      </c>
      <c r="DV183" s="76">
        <v>3.6101399999999999</v>
      </c>
      <c r="DW183" s="76">
        <v>4.7501699999999998</v>
      </c>
      <c r="DX183" s="76">
        <v>11.60755</v>
      </c>
      <c r="DY183" s="76">
        <v>16.40117</v>
      </c>
      <c r="DZ183" s="76">
        <v>20.76717</v>
      </c>
      <c r="EA183" s="76">
        <v>19.65634</v>
      </c>
      <c r="EB183" s="76">
        <v>21.49117</v>
      </c>
      <c r="EC183" s="76">
        <v>20.999030000000001</v>
      </c>
      <c r="ED183" s="76">
        <v>149.52338</v>
      </c>
      <c r="EE183" s="76">
        <v>227.98482000000001</v>
      </c>
      <c r="EF183" s="76">
        <v>144.01222000000001</v>
      </c>
      <c r="EG183" s="76">
        <v>139.21691000000001</v>
      </c>
      <c r="EH183" s="76">
        <v>242.09974</v>
      </c>
      <c r="EI183" s="76">
        <v>301.27501000000001</v>
      </c>
      <c r="EJ183" s="76">
        <v>90.375790000000094</v>
      </c>
      <c r="EK183" s="76">
        <v>-131.16381999999999</v>
      </c>
      <c r="EL183" s="76">
        <v>170.09219999999999</v>
      </c>
      <c r="EM183" s="76">
        <v>178.86201</v>
      </c>
      <c r="EN183" s="98">
        <v>2006.34503</v>
      </c>
      <c r="EO183" s="98">
        <v>1902.1552899999999</v>
      </c>
      <c r="EP183" s="98">
        <v>1742.3167699999999</v>
      </c>
      <c r="EQ183" s="98">
        <v>1642.67527</v>
      </c>
      <c r="ER183" s="98">
        <v>1601.9936600000001</v>
      </c>
      <c r="ES183" s="98">
        <v>1527.06097</v>
      </c>
      <c r="ET183" s="98">
        <v>1126.72324</v>
      </c>
      <c r="EU183" s="98">
        <v>1156.34573</v>
      </c>
      <c r="EV183" s="98">
        <v>1237.0058200000001</v>
      </c>
      <c r="EW183" s="98">
        <v>1165.8128200000001</v>
      </c>
      <c r="EX183" s="98">
        <v>1769100</v>
      </c>
      <c r="EY183" s="98">
        <v>1992074</v>
      </c>
      <c r="EZ183" s="98">
        <v>1767208</v>
      </c>
      <c r="FA183" s="98">
        <v>1928546</v>
      </c>
      <c r="FB183" s="98">
        <v>1835180</v>
      </c>
      <c r="FC183" s="98">
        <v>1822603</v>
      </c>
      <c r="FD183" s="98">
        <v>1485083</v>
      </c>
      <c r="FE183" s="98">
        <v>1528818</v>
      </c>
      <c r="FF183" s="98">
        <v>1609196</v>
      </c>
      <c r="FG183" s="103">
        <v>1442844</v>
      </c>
      <c r="FH183" s="76">
        <v>144.9</v>
      </c>
      <c r="FI183" s="76">
        <v>50.995899999999999</v>
      </c>
      <c r="FJ183" s="76">
        <v>23.813800000000001</v>
      </c>
      <c r="FK183" s="76">
        <v>16.684249999999999</v>
      </c>
      <c r="FL183" s="76">
        <v>33.447499999999998</v>
      </c>
      <c r="FM183" s="76">
        <v>24.04</v>
      </c>
      <c r="FN183" s="76">
        <v>165.07839999999999</v>
      </c>
      <c r="FO183" s="76">
        <v>48</v>
      </c>
      <c r="FP183" s="76">
        <v>17.849</v>
      </c>
      <c r="FQ183" s="77">
        <v>11.355</v>
      </c>
    </row>
    <row r="184" spans="1:173" x14ac:dyDescent="0.25">
      <c r="A184" s="96" t="s">
        <v>236</v>
      </c>
      <c r="B184" s="96">
        <v>5640</v>
      </c>
      <c r="C184" s="96"/>
      <c r="D184" s="76">
        <v>113.31425</v>
      </c>
      <c r="E184" s="76">
        <v>117.60503</v>
      </c>
      <c r="F184" s="76">
        <v>136.82212999999999</v>
      </c>
      <c r="G184" s="76">
        <v>146.71556000000001</v>
      </c>
      <c r="H184" s="76">
        <v>134.02376000000001</v>
      </c>
      <c r="I184" s="76">
        <v>86.385750000000002</v>
      </c>
      <c r="J184" s="76">
        <v>94.28004</v>
      </c>
      <c r="K184" s="76">
        <v>82.702939999999998</v>
      </c>
      <c r="L184" s="76">
        <v>117.53802</v>
      </c>
      <c r="M184" s="76">
        <v>174.6722</v>
      </c>
      <c r="N184" s="97">
        <v>6561.4158600000001</v>
      </c>
      <c r="O184" s="97">
        <v>5361.08007</v>
      </c>
      <c r="P184" s="97">
        <v>4634.0081300000002</v>
      </c>
      <c r="Q184" s="97">
        <v>5323.08788</v>
      </c>
      <c r="R184" s="97">
        <v>5301.6247899999998</v>
      </c>
      <c r="S184" s="97">
        <v>4000.0923400000001</v>
      </c>
      <c r="T184" s="97">
        <v>4201.0928199999998</v>
      </c>
      <c r="U184" s="97">
        <v>3455.6287600000001</v>
      </c>
      <c r="V184" s="97">
        <v>3575.4593300000001</v>
      </c>
      <c r="W184" s="97">
        <v>3667.7651900000001</v>
      </c>
      <c r="X184" s="98">
        <v>120</v>
      </c>
      <c r="Y184" s="98">
        <v>330</v>
      </c>
      <c r="Z184" s="98">
        <v>540</v>
      </c>
      <c r="AA184" s="98">
        <v>750</v>
      </c>
      <c r="AB184" s="98">
        <v>720</v>
      </c>
      <c r="AC184" s="98">
        <v>940</v>
      </c>
      <c r="AD184" s="98">
        <v>950</v>
      </c>
      <c r="AE184" s="98">
        <v>1180</v>
      </c>
      <c r="AF184" s="98">
        <v>1410</v>
      </c>
      <c r="AG184" s="98">
        <v>1430</v>
      </c>
      <c r="AH184" s="97">
        <v>6445.8158599999997</v>
      </c>
      <c r="AI184" s="97">
        <v>5242.2095200000003</v>
      </c>
      <c r="AJ184" s="97">
        <v>4497.0081300000002</v>
      </c>
      <c r="AK184" s="97">
        <v>5176.7083300000004</v>
      </c>
      <c r="AL184" s="97">
        <v>5170.0247900000004</v>
      </c>
      <c r="AM184" s="97">
        <v>3919.79234</v>
      </c>
      <c r="AN184" s="97">
        <v>4117.2928199999997</v>
      </c>
      <c r="AO184" s="97">
        <v>3386.8287599999999</v>
      </c>
      <c r="AP184" s="97">
        <v>3481.8593300000002</v>
      </c>
      <c r="AQ184" s="97">
        <v>3517.1651900000002</v>
      </c>
      <c r="AR184" s="98">
        <v>14.108700000000001</v>
      </c>
      <c r="AS184" s="98">
        <v>59.2684</v>
      </c>
      <c r="AT184" s="98">
        <v>36.922350000000002</v>
      </c>
      <c r="AU184" s="98">
        <v>7.0406500000000003</v>
      </c>
      <c r="AV184" s="98">
        <v>498.38605000000001</v>
      </c>
      <c r="AW184" s="98">
        <v>669.65684999999996</v>
      </c>
      <c r="AX184" s="98">
        <v>152.89895000000001</v>
      </c>
      <c r="AY184" s="98">
        <v>870.49599999999998</v>
      </c>
      <c r="AZ184" s="98">
        <v>501.55464000000001</v>
      </c>
      <c r="BA184" s="98">
        <v>638.02764999999999</v>
      </c>
      <c r="BB184" s="76">
        <v>14.108700000000001</v>
      </c>
      <c r="BC184" s="76">
        <v>59.2684</v>
      </c>
      <c r="BD184" s="76">
        <v>36.922350000000002</v>
      </c>
      <c r="BE184" s="76">
        <v>0.24065</v>
      </c>
      <c r="BF184" s="76">
        <v>100.22575000000001</v>
      </c>
      <c r="BG184" s="76">
        <v>510.28205000000003</v>
      </c>
      <c r="BH184" s="76">
        <v>100.39895</v>
      </c>
      <c r="BI184" s="76">
        <v>693.30634999999995</v>
      </c>
      <c r="BJ184" s="76">
        <v>410.72293999999999</v>
      </c>
      <c r="BK184" s="76">
        <v>638.02764999999999</v>
      </c>
      <c r="BL184" s="76">
        <v>6459.9245600000004</v>
      </c>
      <c r="BM184" s="76">
        <v>5301.4779200000003</v>
      </c>
      <c r="BN184" s="76">
        <v>4533.93048</v>
      </c>
      <c r="BO184" s="76">
        <v>5183.7489800000003</v>
      </c>
      <c r="BP184" s="76">
        <v>5668.4108399999996</v>
      </c>
      <c r="BQ184" s="76">
        <v>4589.4491900000003</v>
      </c>
      <c r="BR184" s="76">
        <v>4270.1917700000004</v>
      </c>
      <c r="BS184" s="76">
        <v>4257.3247600000004</v>
      </c>
      <c r="BT184" s="76">
        <v>3983.4139700000001</v>
      </c>
      <c r="BU184" s="76">
        <v>4155.1928399999997</v>
      </c>
      <c r="BV184" s="98">
        <v>3300.56167</v>
      </c>
      <c r="BW184" s="98">
        <v>1633.6098099999999</v>
      </c>
      <c r="BX184" s="98">
        <v>1357.0485799999999</v>
      </c>
      <c r="BY184" s="98">
        <v>2087.52927</v>
      </c>
      <c r="BZ184" s="98">
        <v>1277.54294</v>
      </c>
      <c r="CA184" s="98">
        <v>1666.25857</v>
      </c>
      <c r="CB184" s="98">
        <v>1382.6514099999999</v>
      </c>
      <c r="CC184" s="98">
        <v>1913.80672</v>
      </c>
      <c r="CD184" s="98">
        <v>1862.08186</v>
      </c>
      <c r="CE184" s="98">
        <v>1788.5100299999999</v>
      </c>
      <c r="CF184" s="76">
        <v>-2007.5324900000001</v>
      </c>
      <c r="CG184" s="76">
        <v>-581.81829000000005</v>
      </c>
      <c r="CH184" s="76">
        <v>-117.24075000000001</v>
      </c>
      <c r="CI184" s="76">
        <v>-186.55825999999999</v>
      </c>
      <c r="CJ184" s="76">
        <v>941.08394999999996</v>
      </c>
      <c r="CK184" s="76">
        <v>-1677.07998</v>
      </c>
      <c r="CL184" s="76">
        <v>-418.61642000000001</v>
      </c>
      <c r="CM184" s="76">
        <v>-295.60257000000001</v>
      </c>
      <c r="CN184" s="76">
        <v>-573.73352</v>
      </c>
      <c r="CO184" s="76">
        <v>30.8857800000001</v>
      </c>
      <c r="CP184" s="76">
        <v>-4317.4259599999996</v>
      </c>
      <c r="CQ184" s="76">
        <v>-2208.4021699999998</v>
      </c>
      <c r="CR184" s="76">
        <v>-1566.98173</v>
      </c>
      <c r="CS184" s="76">
        <v>-1349.6633300000001</v>
      </c>
      <c r="CT184" s="76">
        <v>-1016.96617</v>
      </c>
      <c r="CU184" s="76">
        <v>-1926.67587</v>
      </c>
      <c r="CV184" s="76">
        <v>-679.57794000000001</v>
      </c>
      <c r="CW184" s="76">
        <v>-277.56047000000001</v>
      </c>
      <c r="CX184" s="76">
        <v>-606.46424999999999</v>
      </c>
      <c r="CY184" s="76">
        <v>-349.85367000000002</v>
      </c>
      <c r="CZ184" s="98">
        <v>730</v>
      </c>
      <c r="DA184" s="98">
        <v>740</v>
      </c>
      <c r="DB184" s="98">
        <v>722</v>
      </c>
      <c r="DC184" s="98">
        <v>696</v>
      </c>
      <c r="DD184" s="98">
        <v>687</v>
      </c>
      <c r="DE184" s="98">
        <v>667</v>
      </c>
      <c r="DF184" s="98">
        <v>644</v>
      </c>
      <c r="DG184" s="98">
        <v>646</v>
      </c>
      <c r="DH184" s="98">
        <v>653</v>
      </c>
      <c r="DI184" s="98">
        <v>645</v>
      </c>
      <c r="DJ184" s="76">
        <v>-2109.0237900000002</v>
      </c>
      <c r="DK184" s="76">
        <v>-641.42043999999999</v>
      </c>
      <c r="DL184" s="76">
        <v>-217.3184</v>
      </c>
      <c r="DM184" s="76">
        <v>-332.69716</v>
      </c>
      <c r="DN184" s="76">
        <v>909.7097</v>
      </c>
      <c r="DO184" s="76">
        <v>-1247.0979299999999</v>
      </c>
      <c r="DP184" s="76">
        <v>-402.01747</v>
      </c>
      <c r="DQ184" s="76">
        <v>328.90377999999998</v>
      </c>
      <c r="DR184" s="76">
        <v>-256.61058000000003</v>
      </c>
      <c r="DS184" s="76">
        <v>518.31343000000004</v>
      </c>
      <c r="DT184" s="76">
        <v>-2.2857500000000002</v>
      </c>
      <c r="DU184" s="76">
        <v>-1.26597</v>
      </c>
      <c r="DV184" s="76">
        <v>-0.17787</v>
      </c>
      <c r="DW184" s="76">
        <v>0.33556000000000002</v>
      </c>
      <c r="DX184" s="76">
        <v>2.4237600000000001</v>
      </c>
      <c r="DY184" s="76">
        <v>6.08575</v>
      </c>
      <c r="DZ184" s="76">
        <v>10.480040000000001</v>
      </c>
      <c r="EA184" s="76">
        <v>13.902939999999999</v>
      </c>
      <c r="EB184" s="76">
        <v>23.938020000000002</v>
      </c>
      <c r="EC184" s="76">
        <v>24.072199999999999</v>
      </c>
      <c r="ED184" s="76">
        <v>2123.13249</v>
      </c>
      <c r="EE184" s="76">
        <v>700.68884000000003</v>
      </c>
      <c r="EF184" s="76">
        <v>254.24074999999999</v>
      </c>
      <c r="EG184" s="76">
        <v>332.93780999999899</v>
      </c>
      <c r="EH184" s="76">
        <v>-809.48395000000096</v>
      </c>
      <c r="EI184" s="76">
        <v>1757.3799799999999</v>
      </c>
      <c r="EJ184" s="76">
        <v>502.41642000000002</v>
      </c>
      <c r="EK184" s="76">
        <v>364.40257000000003</v>
      </c>
      <c r="EL184" s="76">
        <v>667.33352000000002</v>
      </c>
      <c r="EM184" s="76">
        <v>119.71422</v>
      </c>
      <c r="EN184" s="98">
        <v>7617.9876299999996</v>
      </c>
      <c r="EO184" s="98">
        <v>3842.0119800000002</v>
      </c>
      <c r="EP184" s="98">
        <v>2924.0303100000001</v>
      </c>
      <c r="EQ184" s="98">
        <v>3437.1925999999999</v>
      </c>
      <c r="ER184" s="98">
        <v>2294.50911</v>
      </c>
      <c r="ES184" s="98">
        <v>3592.93444</v>
      </c>
      <c r="ET184" s="98">
        <v>2062.2293500000001</v>
      </c>
      <c r="EU184" s="98">
        <v>2191.3671899999999</v>
      </c>
      <c r="EV184" s="98">
        <v>2468.5461100000002</v>
      </c>
      <c r="EW184" s="98">
        <v>2138.3636999999999</v>
      </c>
      <c r="EX184" s="98">
        <v>8568948</v>
      </c>
      <c r="EY184" s="98">
        <v>5942898</v>
      </c>
      <c r="EZ184" s="98">
        <v>4751249</v>
      </c>
      <c r="FA184" s="98">
        <v>5509646</v>
      </c>
      <c r="FB184" s="98">
        <v>4360541</v>
      </c>
      <c r="FC184" s="98">
        <v>5677172</v>
      </c>
      <c r="FD184" s="98">
        <v>4619709</v>
      </c>
      <c r="FE184" s="98">
        <v>3751231</v>
      </c>
      <c r="FF184" s="98">
        <v>4149193</v>
      </c>
      <c r="FG184" s="103">
        <v>3636879</v>
      </c>
      <c r="FH184" s="76">
        <v>0</v>
      </c>
      <c r="FI184" s="76">
        <v>0</v>
      </c>
      <c r="FJ184" s="76">
        <v>0</v>
      </c>
      <c r="FK184" s="76">
        <v>6.8</v>
      </c>
      <c r="FL184" s="76">
        <v>398.16030000000001</v>
      </c>
      <c r="FM184" s="76">
        <v>159.37479999999999</v>
      </c>
      <c r="FN184" s="76">
        <v>52.5</v>
      </c>
      <c r="FO184" s="76">
        <v>177.18965</v>
      </c>
      <c r="FP184" s="76">
        <v>90.831699999999998</v>
      </c>
      <c r="FQ184" s="77">
        <v>0</v>
      </c>
    </row>
    <row r="185" spans="1:173" x14ac:dyDescent="0.25">
      <c r="A185" s="96" t="s">
        <v>235</v>
      </c>
      <c r="B185" s="96">
        <v>5606</v>
      </c>
      <c r="C185" s="96"/>
      <c r="D185" s="76">
        <v>2078.33133</v>
      </c>
      <c r="E185" s="76">
        <v>2045.16212</v>
      </c>
      <c r="F185" s="76">
        <v>1648.6030000000001</v>
      </c>
      <c r="G185" s="76">
        <v>1516.7150200000001</v>
      </c>
      <c r="H185" s="76">
        <v>1376.4462599999999</v>
      </c>
      <c r="I185" s="76">
        <v>1399.2072000000001</v>
      </c>
      <c r="J185" s="76">
        <v>1318.3375599999999</v>
      </c>
      <c r="K185" s="76">
        <v>1848.6447700000001</v>
      </c>
      <c r="L185" s="76">
        <v>1476.67767</v>
      </c>
      <c r="M185" s="76">
        <v>2115.1443399999998</v>
      </c>
      <c r="N185" s="97">
        <v>105974.89767999999</v>
      </c>
      <c r="O185" s="97">
        <v>91389.000910000002</v>
      </c>
      <c r="P185" s="97">
        <v>84604.437690000006</v>
      </c>
      <c r="Q185" s="97">
        <v>83674.819619999995</v>
      </c>
      <c r="R185" s="97">
        <v>80449.755520000006</v>
      </c>
      <c r="S185" s="97">
        <v>75182.202290000001</v>
      </c>
      <c r="T185" s="97">
        <v>69185.073839999997</v>
      </c>
      <c r="U185" s="97">
        <v>77121.407560000007</v>
      </c>
      <c r="V185" s="97">
        <v>78217.8658</v>
      </c>
      <c r="W185" s="97">
        <v>67164.39086</v>
      </c>
      <c r="X185" s="98">
        <v>7328.8166499999998</v>
      </c>
      <c r="Y185" s="98">
        <v>7809.8754300000001</v>
      </c>
      <c r="Z185" s="98">
        <v>16208.847309999999</v>
      </c>
      <c r="AA185" s="98">
        <v>12235.06357</v>
      </c>
      <c r="AB185" s="98">
        <v>12234.2937</v>
      </c>
      <c r="AC185" s="98">
        <v>7307.6288500000001</v>
      </c>
      <c r="AD185" s="98">
        <v>5803.2678299999998</v>
      </c>
      <c r="AE185" s="98">
        <v>2773.2782900000002</v>
      </c>
      <c r="AF185" s="98">
        <v>3303.9039400000001</v>
      </c>
      <c r="AG185" s="98">
        <v>5437.3986599999998</v>
      </c>
      <c r="AH185" s="97">
        <v>103885.98287000001</v>
      </c>
      <c r="AI185" s="97">
        <v>89292.94558</v>
      </c>
      <c r="AJ185" s="97">
        <v>82917.511580000006</v>
      </c>
      <c r="AK185" s="97">
        <v>82117.595310000004</v>
      </c>
      <c r="AL185" s="97">
        <v>79041.992580000006</v>
      </c>
      <c r="AM185" s="97">
        <v>73798.940789999993</v>
      </c>
      <c r="AN185" s="97">
        <v>67878.287419999993</v>
      </c>
      <c r="AO185" s="97">
        <v>75304.509139999995</v>
      </c>
      <c r="AP185" s="97">
        <v>76807.15784</v>
      </c>
      <c r="AQ185" s="97">
        <v>65185.880579999997</v>
      </c>
      <c r="AR185" s="98">
        <v>4907.75227</v>
      </c>
      <c r="AS185" s="98">
        <v>4657.22102</v>
      </c>
      <c r="AT185" s="98">
        <v>3185.76181</v>
      </c>
      <c r="AU185" s="98">
        <v>2334.49215</v>
      </c>
      <c r="AV185" s="98">
        <v>2415.5242699999999</v>
      </c>
      <c r="AW185" s="98">
        <v>7352.3404300000002</v>
      </c>
      <c r="AX185" s="98">
        <v>7437.9614199999996</v>
      </c>
      <c r="AY185" s="98">
        <v>13598.66993</v>
      </c>
      <c r="AZ185" s="98">
        <v>5518.4706399999995</v>
      </c>
      <c r="BA185" s="98">
        <v>2078.1743000000001</v>
      </c>
      <c r="BB185" s="76">
        <v>4565.0449799999997</v>
      </c>
      <c r="BC185" s="76">
        <v>4337.2184200000002</v>
      </c>
      <c r="BD185" s="76">
        <v>2964.2182600000001</v>
      </c>
      <c r="BE185" s="76">
        <v>2193.6006499999999</v>
      </c>
      <c r="BF185" s="76">
        <v>2279.6964699999999</v>
      </c>
      <c r="BG185" s="76">
        <v>7165.8038900000001</v>
      </c>
      <c r="BH185" s="76">
        <v>7349.6468599999998</v>
      </c>
      <c r="BI185" s="76">
        <v>13409.55877</v>
      </c>
      <c r="BJ185" s="76">
        <v>5452.2661500000004</v>
      </c>
      <c r="BK185" s="76">
        <v>1665.27496</v>
      </c>
      <c r="BL185" s="76">
        <v>108793.73514</v>
      </c>
      <c r="BM185" s="76">
        <v>93950.166599999997</v>
      </c>
      <c r="BN185" s="76">
        <v>86103.273390000002</v>
      </c>
      <c r="BO185" s="76">
        <v>84452.087459999995</v>
      </c>
      <c r="BP185" s="76">
        <v>81457.51685</v>
      </c>
      <c r="BQ185" s="76">
        <v>81151.281220000004</v>
      </c>
      <c r="BR185" s="76">
        <v>75316.24884</v>
      </c>
      <c r="BS185" s="76">
        <v>88903.179069999998</v>
      </c>
      <c r="BT185" s="76">
        <v>82325.628479999999</v>
      </c>
      <c r="BU185" s="76">
        <v>67264.054879999996</v>
      </c>
      <c r="BV185" s="98">
        <v>39124.228949999997</v>
      </c>
      <c r="BW185" s="98">
        <v>22466.28673</v>
      </c>
      <c r="BX185" s="98">
        <v>27607.526969999999</v>
      </c>
      <c r="BY185" s="98">
        <v>22073.58397</v>
      </c>
      <c r="BZ185" s="98">
        <v>26407.11592</v>
      </c>
      <c r="CA185" s="98">
        <v>20676.987270000001</v>
      </c>
      <c r="CB185" s="98">
        <v>15730.16475</v>
      </c>
      <c r="CC185" s="98">
        <v>13321.06805</v>
      </c>
      <c r="CD185" s="98">
        <v>12270.39861</v>
      </c>
      <c r="CE185" s="98">
        <v>13860.007970000001</v>
      </c>
      <c r="CF185" s="76">
        <v>2424.0905399999901</v>
      </c>
      <c r="CG185" s="76">
        <v>-4856.0052900000001</v>
      </c>
      <c r="CH185" s="76">
        <v>570.88165000001004</v>
      </c>
      <c r="CI185" s="76">
        <v>1009.01534</v>
      </c>
      <c r="CJ185" s="76">
        <v>-3731.7222499999898</v>
      </c>
      <c r="CK185" s="76">
        <v>-6283.2185199999903</v>
      </c>
      <c r="CL185" s="76">
        <v>-8854.4314600000107</v>
      </c>
      <c r="CM185" s="76">
        <v>-1633.3657699999901</v>
      </c>
      <c r="CN185" s="76">
        <v>1203.21945999999</v>
      </c>
      <c r="CO185" s="76">
        <v>-13508.110860000001</v>
      </c>
      <c r="CP185" s="76">
        <v>-38193.012710000003</v>
      </c>
      <c r="CQ185" s="76">
        <v>-43182.000719999996</v>
      </c>
      <c r="CR185" s="76">
        <v>-40962.023520000002</v>
      </c>
      <c r="CS185" s="76">
        <v>-42816.13452</v>
      </c>
      <c r="CT185" s="76">
        <v>-44713.602140000003</v>
      </c>
      <c r="CU185" s="76">
        <v>-41973.813419999999</v>
      </c>
      <c r="CV185" s="76">
        <v>-41694.137289999999</v>
      </c>
      <c r="CW185" s="76">
        <v>-39086.15107</v>
      </c>
      <c r="CX185" s="76">
        <v>-49441.507270000002</v>
      </c>
      <c r="CY185" s="76">
        <v>-56331.409330000002</v>
      </c>
      <c r="CZ185" s="98">
        <v>10713</v>
      </c>
      <c r="DA185" s="98">
        <v>10704</v>
      </c>
      <c r="DB185" s="98">
        <v>10455</v>
      </c>
      <c r="DC185" s="98">
        <v>10357</v>
      </c>
      <c r="DD185" s="98">
        <v>10285</v>
      </c>
      <c r="DE185" s="98">
        <v>10001</v>
      </c>
      <c r="DF185" s="98">
        <v>9888</v>
      </c>
      <c r="DG185" s="98">
        <v>9739</v>
      </c>
      <c r="DH185" s="98">
        <v>9648</v>
      </c>
      <c r="DI185" s="98">
        <v>9571</v>
      </c>
      <c r="DJ185" s="76">
        <v>4900.2207099999996</v>
      </c>
      <c r="DK185" s="76">
        <v>-2614.8422</v>
      </c>
      <c r="DL185" s="76">
        <v>1848.1738</v>
      </c>
      <c r="DM185" s="76">
        <v>1645.39168</v>
      </c>
      <c r="DN185" s="76">
        <v>-2859.78872</v>
      </c>
      <c r="DO185" s="76">
        <v>-500.67613</v>
      </c>
      <c r="DP185" s="76">
        <v>-2811.5710199999999</v>
      </c>
      <c r="DQ185" s="76">
        <v>9959.2945799999998</v>
      </c>
      <c r="DR185" s="76">
        <v>5244.77765</v>
      </c>
      <c r="DS185" s="76">
        <v>-13821.34618</v>
      </c>
      <c r="DT185" s="76">
        <v>-10.58367</v>
      </c>
      <c r="DU185" s="76">
        <v>-50.892879999999998</v>
      </c>
      <c r="DV185" s="76">
        <v>-38.323</v>
      </c>
      <c r="DW185" s="76">
        <v>-40.508980000000001</v>
      </c>
      <c r="DX185" s="76">
        <v>-31.316739999999999</v>
      </c>
      <c r="DY185" s="76">
        <v>15.9452</v>
      </c>
      <c r="DZ185" s="76">
        <v>11.55156</v>
      </c>
      <c r="EA185" s="76">
        <v>31.746770000000001</v>
      </c>
      <c r="EB185" s="76">
        <v>65.969669999999994</v>
      </c>
      <c r="EC185" s="76">
        <v>136.63434000000001</v>
      </c>
      <c r="ED185" s="76">
        <v>-335.175730000003</v>
      </c>
      <c r="EE185" s="76">
        <v>6952.0606200000002</v>
      </c>
      <c r="EF185" s="76">
        <v>1116.0444599999901</v>
      </c>
      <c r="EG185" s="76">
        <v>548.20896999999195</v>
      </c>
      <c r="EH185" s="76">
        <v>5139.4851899999903</v>
      </c>
      <c r="EI185" s="76">
        <v>7666.48002</v>
      </c>
      <c r="EJ185" s="76">
        <v>10161.21788</v>
      </c>
      <c r="EK185" s="76">
        <v>3450.2641899999999</v>
      </c>
      <c r="EL185" s="76">
        <v>207.48850000000701</v>
      </c>
      <c r="EM185" s="76">
        <v>15486.621139999999</v>
      </c>
      <c r="EN185" s="98">
        <v>77317.24166</v>
      </c>
      <c r="EO185" s="98">
        <v>65648.287450000003</v>
      </c>
      <c r="EP185" s="98">
        <v>68569.550489999994</v>
      </c>
      <c r="EQ185" s="98">
        <v>64889.718489999999</v>
      </c>
      <c r="ER185" s="98">
        <v>71120.718059999999</v>
      </c>
      <c r="ES185" s="98">
        <v>62650.800689999996</v>
      </c>
      <c r="ET185" s="98">
        <v>57424.302040000002</v>
      </c>
      <c r="EU185" s="98">
        <v>52407.219120000002</v>
      </c>
      <c r="EV185" s="98">
        <v>61711.905879999998</v>
      </c>
      <c r="EW185" s="98">
        <v>70191.417300000001</v>
      </c>
      <c r="EX185" s="98">
        <v>103550807</v>
      </c>
      <c r="EY185" s="98">
        <v>96245006</v>
      </c>
      <c r="EZ185" s="98">
        <v>84033556</v>
      </c>
      <c r="FA185" s="98">
        <v>82665804</v>
      </c>
      <c r="FB185" s="98">
        <v>84181478</v>
      </c>
      <c r="FC185" s="98">
        <v>81465421</v>
      </c>
      <c r="FD185" s="98">
        <v>78039505</v>
      </c>
      <c r="FE185" s="98">
        <v>78754773</v>
      </c>
      <c r="FF185" s="98">
        <v>77014646</v>
      </c>
      <c r="FG185" s="103">
        <v>80672502</v>
      </c>
      <c r="FH185" s="76">
        <v>342.70729</v>
      </c>
      <c r="FI185" s="76">
        <v>320.00259999999997</v>
      </c>
      <c r="FJ185" s="76">
        <v>221.54355000000001</v>
      </c>
      <c r="FK185" s="76">
        <v>140.89150000000001</v>
      </c>
      <c r="FL185" s="76">
        <v>135.8278</v>
      </c>
      <c r="FM185" s="76">
        <v>186.53654</v>
      </c>
      <c r="FN185" s="76">
        <v>88.31456</v>
      </c>
      <c r="FO185" s="76">
        <v>189.11116000000001</v>
      </c>
      <c r="FP185" s="76">
        <v>66.204490000000007</v>
      </c>
      <c r="FQ185" s="77">
        <v>412.89934</v>
      </c>
    </row>
    <row r="186" spans="1:173" x14ac:dyDescent="0.25">
      <c r="A186" s="96" t="s">
        <v>234</v>
      </c>
      <c r="B186" s="96">
        <v>5790</v>
      </c>
      <c r="C186" s="96"/>
      <c r="D186" s="76">
        <v>134.78147000000001</v>
      </c>
      <c r="E186" s="76">
        <v>140.51669000000001</v>
      </c>
      <c r="F186" s="76">
        <v>149.70063999999999</v>
      </c>
      <c r="G186" s="76">
        <v>144.43626</v>
      </c>
      <c r="H186" s="76">
        <v>163.56751</v>
      </c>
      <c r="I186" s="76">
        <v>175.17161999999999</v>
      </c>
      <c r="J186" s="76">
        <v>188.04707999999999</v>
      </c>
      <c r="K186" s="76">
        <v>176.21342999999999</v>
      </c>
      <c r="L186" s="76">
        <v>139.76369</v>
      </c>
      <c r="M186" s="76">
        <v>132.64505</v>
      </c>
      <c r="N186" s="97">
        <v>2017.98597</v>
      </c>
      <c r="O186" s="97">
        <v>2012.6102800000001</v>
      </c>
      <c r="P186" s="97">
        <v>1901.01504</v>
      </c>
      <c r="Q186" s="97">
        <v>1928.76242</v>
      </c>
      <c r="R186" s="97">
        <v>1879.69183</v>
      </c>
      <c r="S186" s="97">
        <v>1917.12338</v>
      </c>
      <c r="T186" s="97">
        <v>1710.6131800000001</v>
      </c>
      <c r="U186" s="97">
        <v>1795.90246</v>
      </c>
      <c r="V186" s="97">
        <v>1599.11149</v>
      </c>
      <c r="W186" s="97">
        <v>1811.2802300000001</v>
      </c>
      <c r="X186" s="98">
        <v>2240.4823999999999</v>
      </c>
      <c r="Y186" s="98">
        <v>2389.5461500000001</v>
      </c>
      <c r="Z186" s="98">
        <v>2289.5884500000002</v>
      </c>
      <c r="AA186" s="98">
        <v>2136.6289499999998</v>
      </c>
      <c r="AB186" s="98">
        <v>2291.6684399999999</v>
      </c>
      <c r="AC186" s="98">
        <v>2446.7087499999998</v>
      </c>
      <c r="AD186" s="98">
        <v>2601.7499499999999</v>
      </c>
      <c r="AE186" s="98">
        <v>2743.92445</v>
      </c>
      <c r="AF186" s="98">
        <v>2510.5084499999998</v>
      </c>
      <c r="AG186" s="98">
        <v>2113.3226</v>
      </c>
      <c r="AH186" s="97">
        <v>1881.42137</v>
      </c>
      <c r="AI186" s="97">
        <v>1873.5584799999999</v>
      </c>
      <c r="AJ186" s="97">
        <v>1752.50569</v>
      </c>
      <c r="AK186" s="97">
        <v>1782.71552</v>
      </c>
      <c r="AL186" s="97">
        <v>1722.28693</v>
      </c>
      <c r="AM186" s="97">
        <v>1752.0973799999999</v>
      </c>
      <c r="AN186" s="97">
        <v>1533.7609299999999</v>
      </c>
      <c r="AO186" s="97">
        <v>1617.9133999999999</v>
      </c>
      <c r="AP186" s="97">
        <v>1460.0564899999999</v>
      </c>
      <c r="AQ186" s="97">
        <v>1680.2647199999999</v>
      </c>
      <c r="AR186" s="98">
        <v>390.58866999999998</v>
      </c>
      <c r="AS186" s="98">
        <v>422.94864000000001</v>
      </c>
      <c r="AT186" s="98">
        <v>379.71767999999997</v>
      </c>
      <c r="AU186" s="98">
        <v>474.29340000000002</v>
      </c>
      <c r="AV186" s="98">
        <v>139.84576999999999</v>
      </c>
      <c r="AW186" s="98">
        <v>158.67551</v>
      </c>
      <c r="AX186" s="98">
        <v>272.04964000000001</v>
      </c>
      <c r="AY186" s="98">
        <v>488.36038000000002</v>
      </c>
      <c r="AZ186" s="98">
        <v>840.38982999999996</v>
      </c>
      <c r="BA186" s="98">
        <v>437.21312</v>
      </c>
      <c r="BB186" s="76">
        <v>111.68187</v>
      </c>
      <c r="BC186" s="76">
        <v>324.11694</v>
      </c>
      <c r="BD186" s="76">
        <v>347.55667999999997</v>
      </c>
      <c r="BE186" s="76">
        <v>474.29340000000002</v>
      </c>
      <c r="BF186" s="76">
        <v>139.84576999999999</v>
      </c>
      <c r="BG186" s="76">
        <v>158.67551</v>
      </c>
      <c r="BH186" s="76">
        <v>272.04964000000001</v>
      </c>
      <c r="BI186" s="76">
        <v>397.82166000000001</v>
      </c>
      <c r="BJ186" s="76">
        <v>840.38982999999996</v>
      </c>
      <c r="BK186" s="76">
        <v>361.51315</v>
      </c>
      <c r="BL186" s="76">
        <v>2272.0100400000001</v>
      </c>
      <c r="BM186" s="76">
        <v>2296.5071200000002</v>
      </c>
      <c r="BN186" s="76">
        <v>2132.2233700000002</v>
      </c>
      <c r="BO186" s="76">
        <v>2257.0089200000002</v>
      </c>
      <c r="BP186" s="76">
        <v>1862.1327000000001</v>
      </c>
      <c r="BQ186" s="76">
        <v>1910.77289</v>
      </c>
      <c r="BR186" s="76">
        <v>1805.8105700000001</v>
      </c>
      <c r="BS186" s="76">
        <v>2106.27378</v>
      </c>
      <c r="BT186" s="76">
        <v>2300.44632</v>
      </c>
      <c r="BU186" s="76">
        <v>2117.47784</v>
      </c>
      <c r="BV186" s="98">
        <v>2550.87878</v>
      </c>
      <c r="BW186" s="98">
        <v>2560.74073</v>
      </c>
      <c r="BX186" s="98">
        <v>2572.0372699999998</v>
      </c>
      <c r="BY186" s="98">
        <v>2437.9968899999999</v>
      </c>
      <c r="BZ186" s="98">
        <v>2428.3811700000001</v>
      </c>
      <c r="CA186" s="98">
        <v>2588.4127800000001</v>
      </c>
      <c r="CB186" s="98">
        <v>2687.63058</v>
      </c>
      <c r="CC186" s="98">
        <v>2871.2186799999999</v>
      </c>
      <c r="CD186" s="98">
        <v>2622.9645</v>
      </c>
      <c r="CE186" s="98">
        <v>2207.4870299999998</v>
      </c>
      <c r="CF186" s="76">
        <v>-258.48160000000001</v>
      </c>
      <c r="CG186" s="76">
        <v>-204.40962999999999</v>
      </c>
      <c r="CH186" s="76">
        <v>39.226329999999997</v>
      </c>
      <c r="CI186" s="76">
        <v>-254.61323999999999</v>
      </c>
      <c r="CJ186" s="76">
        <v>-179.11391</v>
      </c>
      <c r="CK186" s="76">
        <v>103.01546999999999</v>
      </c>
      <c r="CL186" s="76">
        <v>-76.191669999999903</v>
      </c>
      <c r="CM186" s="76">
        <v>-156.61537999999999</v>
      </c>
      <c r="CN186" s="76">
        <v>-261.10658999999998</v>
      </c>
      <c r="CO186" s="76">
        <v>103.39789</v>
      </c>
      <c r="CP186" s="76">
        <v>1025.1680100000001</v>
      </c>
      <c r="CQ186" s="76">
        <v>1308.53234</v>
      </c>
      <c r="CR186" s="76">
        <v>1327.8768299999999</v>
      </c>
      <c r="CS186" s="76">
        <v>1089.6031700000001</v>
      </c>
      <c r="CT186" s="76">
        <v>1015.96991</v>
      </c>
      <c r="CU186" s="76">
        <v>1212.6429499999999</v>
      </c>
      <c r="CV186" s="76">
        <v>1115.9779699999999</v>
      </c>
      <c r="CW186" s="76">
        <v>1096.97225</v>
      </c>
      <c r="CX186" s="76">
        <v>1033.75503</v>
      </c>
      <c r="CY186" s="76">
        <v>593.52679000000001</v>
      </c>
      <c r="CZ186" s="98">
        <v>544</v>
      </c>
      <c r="DA186" s="98">
        <v>547</v>
      </c>
      <c r="DB186" s="98">
        <v>538</v>
      </c>
      <c r="DC186" s="98">
        <v>538</v>
      </c>
      <c r="DD186" s="98">
        <v>492</v>
      </c>
      <c r="DE186" s="98">
        <v>477</v>
      </c>
      <c r="DF186" s="98">
        <v>449</v>
      </c>
      <c r="DG186" s="98">
        <v>444</v>
      </c>
      <c r="DH186" s="98">
        <v>444</v>
      </c>
      <c r="DI186" s="98">
        <v>453</v>
      </c>
      <c r="DJ186" s="76">
        <v>-283.36433</v>
      </c>
      <c r="DK186" s="76">
        <v>-19.34449</v>
      </c>
      <c r="DL186" s="76">
        <v>238.27366000000001</v>
      </c>
      <c r="DM186" s="76">
        <v>73.633260000000007</v>
      </c>
      <c r="DN186" s="76">
        <v>-196.67303999999999</v>
      </c>
      <c r="DO186" s="76">
        <v>96.66498</v>
      </c>
      <c r="DP186" s="76">
        <v>19.00572</v>
      </c>
      <c r="DQ186" s="76">
        <v>63.217219999999998</v>
      </c>
      <c r="DR186" s="76">
        <v>440.22824000000003</v>
      </c>
      <c r="DS186" s="76">
        <v>333.89553000000001</v>
      </c>
      <c r="DT186" s="76">
        <v>-1.7835300000000001</v>
      </c>
      <c r="DU186" s="76">
        <v>1.46469</v>
      </c>
      <c r="DV186" s="76">
        <v>1.19164</v>
      </c>
      <c r="DW186" s="76">
        <v>-1.6107400000000001</v>
      </c>
      <c r="DX186" s="76">
        <v>6.1625100000000002</v>
      </c>
      <c r="DY186" s="76">
        <v>10.145619999999999</v>
      </c>
      <c r="DZ186" s="76">
        <v>11.195080000000001</v>
      </c>
      <c r="EA186" s="76">
        <v>-1.7755700000000001</v>
      </c>
      <c r="EB186" s="76">
        <v>0.70869000000000004</v>
      </c>
      <c r="EC186" s="76">
        <v>1.6290500000000001</v>
      </c>
      <c r="ED186" s="76">
        <v>395.0462</v>
      </c>
      <c r="EE186" s="76">
        <v>343.46143000000001</v>
      </c>
      <c r="EF186" s="76">
        <v>109.28301999999999</v>
      </c>
      <c r="EG186" s="76">
        <v>400.66014000000001</v>
      </c>
      <c r="EH186" s="76">
        <v>336.51880999999997</v>
      </c>
      <c r="EI186" s="76">
        <v>62.010530000000003</v>
      </c>
      <c r="EJ186" s="76">
        <v>253.04392000000001</v>
      </c>
      <c r="EK186" s="76">
        <v>334.60444000000001</v>
      </c>
      <c r="EL186" s="76">
        <v>400.16158999999999</v>
      </c>
      <c r="EM186" s="76">
        <v>27.617620000000201</v>
      </c>
      <c r="EN186" s="98">
        <v>1525.7107699999999</v>
      </c>
      <c r="EO186" s="98">
        <v>1252.20839</v>
      </c>
      <c r="EP186" s="98">
        <v>1244.1604400000001</v>
      </c>
      <c r="EQ186" s="98">
        <v>1348.39372</v>
      </c>
      <c r="ER186" s="98">
        <v>1412.4112600000001</v>
      </c>
      <c r="ES186" s="98">
        <v>1375.76983</v>
      </c>
      <c r="ET186" s="98">
        <v>1571.6526100000001</v>
      </c>
      <c r="EU186" s="98">
        <v>1774.2464299999999</v>
      </c>
      <c r="EV186" s="98">
        <v>1589.20947</v>
      </c>
      <c r="EW186" s="98">
        <v>1613.9602400000001</v>
      </c>
      <c r="EX186" s="98">
        <v>2276468</v>
      </c>
      <c r="EY186" s="98">
        <v>2217020</v>
      </c>
      <c r="EZ186" s="98">
        <v>1861789</v>
      </c>
      <c r="FA186" s="98">
        <v>2183376</v>
      </c>
      <c r="FB186" s="98">
        <v>2058806</v>
      </c>
      <c r="FC186" s="98">
        <v>1814108</v>
      </c>
      <c r="FD186" s="98">
        <v>1786805</v>
      </c>
      <c r="FE186" s="98">
        <v>1952518</v>
      </c>
      <c r="FF186" s="98">
        <v>1860218</v>
      </c>
      <c r="FG186" s="103">
        <v>1707882</v>
      </c>
      <c r="FH186" s="76">
        <v>278.90679999999998</v>
      </c>
      <c r="FI186" s="76">
        <v>98.831699999999998</v>
      </c>
      <c r="FJ186" s="76">
        <v>32.161000000000001</v>
      </c>
      <c r="FK186" s="76">
        <v>0</v>
      </c>
      <c r="FL186" s="76">
        <v>0</v>
      </c>
      <c r="FM186" s="76">
        <v>0</v>
      </c>
      <c r="FN186" s="76">
        <v>0</v>
      </c>
      <c r="FO186" s="76">
        <v>90.538719999999998</v>
      </c>
      <c r="FP186" s="76">
        <v>0</v>
      </c>
      <c r="FQ186" s="77">
        <v>75.699969999999993</v>
      </c>
    </row>
    <row r="187" spans="1:173" x14ac:dyDescent="0.25">
      <c r="A187" s="96" t="s">
        <v>233</v>
      </c>
      <c r="B187" s="96">
        <v>5430</v>
      </c>
      <c r="C187" s="96"/>
      <c r="D187" s="76">
        <v>94.24785</v>
      </c>
      <c r="E187" s="76">
        <v>113.06305999999999</v>
      </c>
      <c r="F187" s="76">
        <v>91.517309999999995</v>
      </c>
      <c r="G187" s="76">
        <v>108.48484999999999</v>
      </c>
      <c r="H187" s="76">
        <v>140.73186999999999</v>
      </c>
      <c r="I187" s="76">
        <v>105.06586</v>
      </c>
      <c r="J187" s="76">
        <v>185.44649000000001</v>
      </c>
      <c r="K187" s="76">
        <v>90.197029999999998</v>
      </c>
      <c r="L187" s="76">
        <v>118.96491</v>
      </c>
      <c r="M187" s="76">
        <v>119.50530000000001</v>
      </c>
      <c r="N187" s="97">
        <v>2481.5893299999998</v>
      </c>
      <c r="O187" s="97">
        <v>2190.2060299999998</v>
      </c>
      <c r="P187" s="97">
        <v>2553.9506299999998</v>
      </c>
      <c r="Q187" s="97">
        <v>2331.9637200000002</v>
      </c>
      <c r="R187" s="97">
        <v>2345.3956600000001</v>
      </c>
      <c r="S187" s="97">
        <v>2319.2625899999998</v>
      </c>
      <c r="T187" s="97">
        <v>1973.93885</v>
      </c>
      <c r="U187" s="97">
        <v>2478.0477599999999</v>
      </c>
      <c r="V187" s="97">
        <v>2594.2937900000002</v>
      </c>
      <c r="W187" s="97">
        <v>2654.0925999999999</v>
      </c>
      <c r="X187" s="98">
        <v>5150.6000000000004</v>
      </c>
      <c r="Y187" s="98">
        <v>5259.86</v>
      </c>
      <c r="Z187" s="98">
        <v>5354.12</v>
      </c>
      <c r="AA187" s="98">
        <v>5133.8485000000001</v>
      </c>
      <c r="AB187" s="98">
        <v>5192.8085300000002</v>
      </c>
      <c r="AC187" s="98">
        <v>4976.8999999999996</v>
      </c>
      <c r="AD187" s="98">
        <v>4963.9960000000001</v>
      </c>
      <c r="AE187" s="98">
        <v>4991.7293</v>
      </c>
      <c r="AF187" s="98">
        <v>3975.4174499999999</v>
      </c>
      <c r="AG187" s="98">
        <v>3248.3692999999998</v>
      </c>
      <c r="AH187" s="97">
        <v>2406.7488699999999</v>
      </c>
      <c r="AI187" s="97">
        <v>2114.9849399999998</v>
      </c>
      <c r="AJ187" s="97">
        <v>2486.83763</v>
      </c>
      <c r="AK187" s="97">
        <v>2264.8761599999998</v>
      </c>
      <c r="AL187" s="97">
        <v>2275.7834200000002</v>
      </c>
      <c r="AM187" s="97">
        <v>2282.9112399999999</v>
      </c>
      <c r="AN187" s="97">
        <v>1861.9157399999999</v>
      </c>
      <c r="AO187" s="97">
        <v>2456.0677599999999</v>
      </c>
      <c r="AP187" s="97">
        <v>2550.8008399999999</v>
      </c>
      <c r="AQ187" s="97">
        <v>2605.6187500000001</v>
      </c>
      <c r="AR187" s="98">
        <v>72.403099999999995</v>
      </c>
      <c r="AS187" s="98">
        <v>142.66884999999999</v>
      </c>
      <c r="AT187" s="98">
        <v>370.95474999999999</v>
      </c>
      <c r="AU187" s="98">
        <v>204.88493</v>
      </c>
      <c r="AV187" s="98">
        <v>297.46075000000002</v>
      </c>
      <c r="AW187" s="98">
        <v>258.29020000000003</v>
      </c>
      <c r="AX187" s="98">
        <v>15.425649999999999</v>
      </c>
      <c r="AY187" s="98">
        <v>976.11361999999997</v>
      </c>
      <c r="AZ187" s="98">
        <v>546.24593000000004</v>
      </c>
      <c r="BA187" s="98">
        <v>21.2</v>
      </c>
      <c r="BB187" s="76">
        <v>66.790199999999999</v>
      </c>
      <c r="BC187" s="76">
        <v>11.351850000000001</v>
      </c>
      <c r="BD187" s="76">
        <v>331.13319999999999</v>
      </c>
      <c r="BE187" s="76">
        <v>184.24493000000001</v>
      </c>
      <c r="BF187" s="76">
        <v>253.29474999999999</v>
      </c>
      <c r="BG187" s="76">
        <v>239.48245</v>
      </c>
      <c r="BH187" s="76">
        <v>-6.2743500000000001</v>
      </c>
      <c r="BI187" s="76">
        <v>951.90614000000005</v>
      </c>
      <c r="BJ187" s="76">
        <v>484.33163000000002</v>
      </c>
      <c r="BK187" s="76">
        <v>21.2</v>
      </c>
      <c r="BL187" s="76">
        <v>2479.1519699999999</v>
      </c>
      <c r="BM187" s="76">
        <v>2257.6537899999998</v>
      </c>
      <c r="BN187" s="76">
        <v>2857.7923799999999</v>
      </c>
      <c r="BO187" s="76">
        <v>2469.76109</v>
      </c>
      <c r="BP187" s="76">
        <v>2573.2441699999999</v>
      </c>
      <c r="BQ187" s="76">
        <v>2541.2014399999998</v>
      </c>
      <c r="BR187" s="76">
        <v>1877.34139</v>
      </c>
      <c r="BS187" s="76">
        <v>3432.18138</v>
      </c>
      <c r="BT187" s="76">
        <v>3097.0467699999999</v>
      </c>
      <c r="BU187" s="76">
        <v>2626.8187499999999</v>
      </c>
      <c r="BV187" s="98">
        <v>5633.8851699999996</v>
      </c>
      <c r="BW187" s="98">
        <v>5438.3244999999997</v>
      </c>
      <c r="BX187" s="98">
        <v>5736.6225599999998</v>
      </c>
      <c r="BY187" s="98">
        <v>5316.2400299999999</v>
      </c>
      <c r="BZ187" s="98">
        <v>5648.6996200000003</v>
      </c>
      <c r="CA187" s="98">
        <v>5280.5631800000001</v>
      </c>
      <c r="CB187" s="98">
        <v>5185.8248599999997</v>
      </c>
      <c r="CC187" s="98">
        <v>5407.0200699999996</v>
      </c>
      <c r="CD187" s="98">
        <v>4473.9448599999996</v>
      </c>
      <c r="CE187" s="98">
        <v>3533.8919299999998</v>
      </c>
      <c r="CF187" s="76">
        <v>-198.96404999999999</v>
      </c>
      <c r="CG187" s="76">
        <v>-429.38648000000001</v>
      </c>
      <c r="CH187" s="76">
        <v>195.05448000000001</v>
      </c>
      <c r="CI187" s="76">
        <v>-27.3657599999997</v>
      </c>
      <c r="CJ187" s="76">
        <v>-54.742330000000003</v>
      </c>
      <c r="CK187" s="76">
        <v>73.993499999999997</v>
      </c>
      <c r="CL187" s="76">
        <v>-430.42928000000001</v>
      </c>
      <c r="CM187" s="76">
        <v>-386.70940999999999</v>
      </c>
      <c r="CN187" s="76">
        <v>447.90530999999999</v>
      </c>
      <c r="CO187" s="76">
        <v>110.75183</v>
      </c>
      <c r="CP187" s="76">
        <v>1115.52892</v>
      </c>
      <c r="CQ187" s="76">
        <v>1317.5549599999999</v>
      </c>
      <c r="CR187" s="76">
        <v>1810.81068</v>
      </c>
      <c r="CS187" s="76">
        <v>1351.7360000000001</v>
      </c>
      <c r="CT187" s="76">
        <v>1261.9443900000001</v>
      </c>
      <c r="CU187" s="76">
        <v>1133.0042100000001</v>
      </c>
      <c r="CV187" s="76">
        <v>866.44250999999997</v>
      </c>
      <c r="CW187" s="76">
        <v>1415.1692499999999</v>
      </c>
      <c r="CX187" s="76">
        <v>796.13642000000004</v>
      </c>
      <c r="CY187" s="76">
        <v>-92.607569999999996</v>
      </c>
      <c r="CZ187" s="98">
        <v>499</v>
      </c>
      <c r="DA187" s="98">
        <v>485</v>
      </c>
      <c r="DB187" s="98">
        <v>481</v>
      </c>
      <c r="DC187" s="98">
        <v>472</v>
      </c>
      <c r="DD187" s="98">
        <v>463</v>
      </c>
      <c r="DE187" s="98">
        <v>455</v>
      </c>
      <c r="DF187" s="98">
        <v>430</v>
      </c>
      <c r="DG187" s="98">
        <v>448</v>
      </c>
      <c r="DH187" s="98">
        <v>444</v>
      </c>
      <c r="DI187" s="98">
        <v>438</v>
      </c>
      <c r="DJ187" s="76">
        <v>-207.01430999999999</v>
      </c>
      <c r="DK187" s="76">
        <v>-493.25572</v>
      </c>
      <c r="DL187" s="76">
        <v>459.07468</v>
      </c>
      <c r="DM187" s="76">
        <v>89.791610000000006</v>
      </c>
      <c r="DN187" s="76">
        <v>128.94018</v>
      </c>
      <c r="DO187" s="76">
        <v>277.12459999999999</v>
      </c>
      <c r="DP187" s="76">
        <v>-548.72673999999995</v>
      </c>
      <c r="DQ187" s="76">
        <v>543.21672999999998</v>
      </c>
      <c r="DR187" s="76">
        <v>888.74399000000005</v>
      </c>
      <c r="DS187" s="76">
        <v>83.477980000000002</v>
      </c>
      <c r="DT187" s="76">
        <v>19.40785</v>
      </c>
      <c r="DU187" s="76">
        <v>37.842059999999996</v>
      </c>
      <c r="DV187" s="76">
        <v>24.404309999999999</v>
      </c>
      <c r="DW187" s="76">
        <v>41.396850000000001</v>
      </c>
      <c r="DX187" s="76">
        <v>71.119870000000006</v>
      </c>
      <c r="DY187" s="76">
        <v>68.714860000000002</v>
      </c>
      <c r="DZ187" s="76">
        <v>73.423490000000001</v>
      </c>
      <c r="EA187" s="76">
        <v>68.217029999999994</v>
      </c>
      <c r="EB187" s="76">
        <v>75.471909999999994</v>
      </c>
      <c r="EC187" s="76">
        <v>71.031300000000002</v>
      </c>
      <c r="ED187" s="76">
        <v>273.80450999999999</v>
      </c>
      <c r="EE187" s="76">
        <v>504.60757000000001</v>
      </c>
      <c r="EF187" s="76">
        <v>-127.94148</v>
      </c>
      <c r="EG187" s="76">
        <v>94.453320000000105</v>
      </c>
      <c r="EH187" s="76">
        <v>124.35457</v>
      </c>
      <c r="EI187" s="76">
        <v>-37.6421500000001</v>
      </c>
      <c r="EJ187" s="76">
        <v>542.45239000000004</v>
      </c>
      <c r="EK187" s="76">
        <v>408.68941000000001</v>
      </c>
      <c r="EL187" s="76">
        <v>-404.41235999999998</v>
      </c>
      <c r="EM187" s="76">
        <v>-62.277980000000298</v>
      </c>
      <c r="EN187" s="98">
        <v>4518.3562499999998</v>
      </c>
      <c r="EO187" s="98">
        <v>4120.7695400000002</v>
      </c>
      <c r="EP187" s="98">
        <v>3925.8118800000002</v>
      </c>
      <c r="EQ187" s="98">
        <v>3964.5040300000001</v>
      </c>
      <c r="ER187" s="98">
        <v>4386.7552299999998</v>
      </c>
      <c r="ES187" s="98">
        <v>4147.55897</v>
      </c>
      <c r="ET187" s="98">
        <v>4319.3823499999999</v>
      </c>
      <c r="EU187" s="98">
        <v>3991.8508200000001</v>
      </c>
      <c r="EV187" s="98">
        <v>3677.8084399999998</v>
      </c>
      <c r="EW187" s="98">
        <v>3626.4994999999999</v>
      </c>
      <c r="EX187" s="98">
        <v>2680553</v>
      </c>
      <c r="EY187" s="98">
        <v>2619593</v>
      </c>
      <c r="EZ187" s="98">
        <v>2358896</v>
      </c>
      <c r="FA187" s="98">
        <v>2359329</v>
      </c>
      <c r="FB187" s="98">
        <v>2400138</v>
      </c>
      <c r="FC187" s="98">
        <v>2245269</v>
      </c>
      <c r="FD187" s="98">
        <v>2404368</v>
      </c>
      <c r="FE187" s="98">
        <v>2864757</v>
      </c>
      <c r="FF187" s="98">
        <v>2146388</v>
      </c>
      <c r="FG187" s="103">
        <v>2543341</v>
      </c>
      <c r="FH187" s="76">
        <v>5.6128999999999998</v>
      </c>
      <c r="FI187" s="76">
        <v>131.31700000000001</v>
      </c>
      <c r="FJ187" s="76">
        <v>39.821550000000002</v>
      </c>
      <c r="FK187" s="76">
        <v>20.64</v>
      </c>
      <c r="FL187" s="76">
        <v>44.165999999999997</v>
      </c>
      <c r="FM187" s="76">
        <v>18.807749999999999</v>
      </c>
      <c r="FN187" s="76">
        <v>21.7</v>
      </c>
      <c r="FO187" s="76">
        <v>24.20748</v>
      </c>
      <c r="FP187" s="76">
        <v>61.914299999999997</v>
      </c>
      <c r="FQ187" s="77">
        <v>0</v>
      </c>
    </row>
    <row r="188" spans="1:173" x14ac:dyDescent="0.25">
      <c r="A188" s="96" t="s">
        <v>232</v>
      </c>
      <c r="B188" s="96">
        <v>5919</v>
      </c>
      <c r="C188" s="96"/>
      <c r="D188" s="76">
        <v>195.58842999999999</v>
      </c>
      <c r="E188" s="76">
        <v>231.24259000000001</v>
      </c>
      <c r="F188" s="76">
        <v>240.32168999999999</v>
      </c>
      <c r="G188" s="76">
        <v>227.24769000000001</v>
      </c>
      <c r="H188" s="76">
        <v>226.78019</v>
      </c>
      <c r="I188" s="76">
        <v>224.24963</v>
      </c>
      <c r="J188" s="76">
        <v>194.88839999999999</v>
      </c>
      <c r="K188" s="76">
        <v>201.84804</v>
      </c>
      <c r="L188" s="76">
        <v>248.94929999999999</v>
      </c>
      <c r="M188" s="76">
        <v>219.14977999999999</v>
      </c>
      <c r="N188" s="97">
        <v>3218.0429199999999</v>
      </c>
      <c r="O188" s="97">
        <v>3034.5427300000001</v>
      </c>
      <c r="P188" s="97">
        <v>3353.81592</v>
      </c>
      <c r="Q188" s="97">
        <v>2711.7710200000001</v>
      </c>
      <c r="R188" s="97">
        <v>2627.3461200000002</v>
      </c>
      <c r="S188" s="97">
        <v>2884.5141800000001</v>
      </c>
      <c r="T188" s="97">
        <v>2216.65074</v>
      </c>
      <c r="U188" s="97">
        <v>2177.8416200000001</v>
      </c>
      <c r="V188" s="97">
        <v>2303.8524000000002</v>
      </c>
      <c r="W188" s="97">
        <v>2233.2435099999998</v>
      </c>
      <c r="X188" s="98">
        <v>2195</v>
      </c>
      <c r="Y188" s="98">
        <v>2405.5</v>
      </c>
      <c r="Z188" s="98">
        <v>2616</v>
      </c>
      <c r="AA188" s="98">
        <v>2865.3839499999999</v>
      </c>
      <c r="AB188" s="98">
        <v>3362.8724999999999</v>
      </c>
      <c r="AC188" s="98">
        <v>2708.36</v>
      </c>
      <c r="AD188" s="98">
        <v>2410.8130000000001</v>
      </c>
      <c r="AE188" s="98">
        <v>2613.1255000000001</v>
      </c>
      <c r="AF188" s="98">
        <v>2815.4380000000001</v>
      </c>
      <c r="AG188" s="98">
        <v>2797.7505000000001</v>
      </c>
      <c r="AH188" s="97">
        <v>3054.1429199999998</v>
      </c>
      <c r="AI188" s="97">
        <v>2839.4890300000002</v>
      </c>
      <c r="AJ188" s="97">
        <v>3151.35032</v>
      </c>
      <c r="AK188" s="97">
        <v>2531.41102</v>
      </c>
      <c r="AL188" s="97">
        <v>2442.5536200000001</v>
      </c>
      <c r="AM188" s="97">
        <v>2706.11418</v>
      </c>
      <c r="AN188" s="97">
        <v>2069.8507399999999</v>
      </c>
      <c r="AO188" s="97">
        <v>2031.04162</v>
      </c>
      <c r="AP188" s="97">
        <v>2114.9173999999998</v>
      </c>
      <c r="AQ188" s="97">
        <v>2071.3167600000002</v>
      </c>
      <c r="AR188" s="98">
        <v>13.8933</v>
      </c>
      <c r="AS188" s="98">
        <v>136.95910000000001</v>
      </c>
      <c r="AT188" s="98">
        <v>256.01425</v>
      </c>
      <c r="AU188" s="98">
        <v>864.25900000000001</v>
      </c>
      <c r="AV188" s="98">
        <v>98.783950000000004</v>
      </c>
      <c r="AW188" s="98">
        <v>170.4795</v>
      </c>
      <c r="AX188" s="98">
        <v>189</v>
      </c>
      <c r="AY188" s="98">
        <v>189</v>
      </c>
      <c r="AZ188" s="98">
        <v>395.55489999999998</v>
      </c>
      <c r="BA188" s="98">
        <v>256.42685</v>
      </c>
      <c r="BB188" s="76">
        <v>13.8933</v>
      </c>
      <c r="BC188" s="76">
        <v>136.95910000000001</v>
      </c>
      <c r="BD188" s="76">
        <v>256.01425</v>
      </c>
      <c r="BE188" s="76">
        <v>833.66899999999998</v>
      </c>
      <c r="BF188" s="76">
        <v>98.783950000000004</v>
      </c>
      <c r="BG188" s="76">
        <v>137.44550000000001</v>
      </c>
      <c r="BH188" s="76">
        <v>189</v>
      </c>
      <c r="BI188" s="76">
        <v>189</v>
      </c>
      <c r="BJ188" s="76">
        <v>395.55489999999998</v>
      </c>
      <c r="BK188" s="76">
        <v>249.70685</v>
      </c>
      <c r="BL188" s="76">
        <v>3068.03622</v>
      </c>
      <c r="BM188" s="76">
        <v>2976.4481300000002</v>
      </c>
      <c r="BN188" s="76">
        <v>3407.3645700000002</v>
      </c>
      <c r="BO188" s="76">
        <v>3395.67002</v>
      </c>
      <c r="BP188" s="76">
        <v>2541.3375700000001</v>
      </c>
      <c r="BQ188" s="76">
        <v>2876.5936799999999</v>
      </c>
      <c r="BR188" s="76">
        <v>2258.8507399999999</v>
      </c>
      <c r="BS188" s="76">
        <v>2220.04162</v>
      </c>
      <c r="BT188" s="76">
        <v>2510.4722999999999</v>
      </c>
      <c r="BU188" s="76">
        <v>2327.74361</v>
      </c>
      <c r="BV188" s="98">
        <v>2732.6956100000002</v>
      </c>
      <c r="BW188" s="98">
        <v>2922.4151400000001</v>
      </c>
      <c r="BX188" s="98">
        <v>2988.0856899999999</v>
      </c>
      <c r="BY188" s="98">
        <v>3173.07746</v>
      </c>
      <c r="BZ188" s="98">
        <v>3773.55735</v>
      </c>
      <c r="CA188" s="98">
        <v>3062.7350000000001</v>
      </c>
      <c r="CB188" s="98">
        <v>2573.97633</v>
      </c>
      <c r="CC188" s="98">
        <v>2850.1505099999999</v>
      </c>
      <c r="CD188" s="98">
        <v>3057.0921400000002</v>
      </c>
      <c r="CE188" s="98">
        <v>2926.12653</v>
      </c>
      <c r="CF188" s="76">
        <v>-373.9248</v>
      </c>
      <c r="CG188" s="76">
        <v>-160.89619999999999</v>
      </c>
      <c r="CH188" s="76">
        <v>196.52719999999999</v>
      </c>
      <c r="CI188" s="76">
        <v>-123.68809</v>
      </c>
      <c r="CJ188" s="76">
        <v>-424.63592999999997</v>
      </c>
      <c r="CK188" s="76">
        <v>261.60626999999999</v>
      </c>
      <c r="CL188" s="76">
        <v>-332.72872999999998</v>
      </c>
      <c r="CM188" s="76">
        <v>-146.72695999999999</v>
      </c>
      <c r="CN188" s="76">
        <v>68.073380000000299</v>
      </c>
      <c r="CO188" s="76">
        <v>105.40777</v>
      </c>
      <c r="CP188" s="76">
        <v>-1301.13031</v>
      </c>
      <c r="CQ188" s="76">
        <v>-777.19880999999998</v>
      </c>
      <c r="CR188" s="76">
        <v>-558.20800999999994</v>
      </c>
      <c r="CS188" s="76">
        <v>-808.28386</v>
      </c>
      <c r="CT188" s="76">
        <v>-1337.9047700000001</v>
      </c>
      <c r="CU188" s="76">
        <v>-827.26029000000005</v>
      </c>
      <c r="CV188" s="76">
        <v>-1047.9120600000001</v>
      </c>
      <c r="CW188" s="76">
        <v>-757.38333</v>
      </c>
      <c r="CX188" s="76">
        <v>-652.85636999999997</v>
      </c>
      <c r="CY188" s="76">
        <v>-927.54965000000004</v>
      </c>
      <c r="CZ188" s="98">
        <v>684</v>
      </c>
      <c r="DA188" s="98">
        <v>655</v>
      </c>
      <c r="DB188" s="98">
        <v>651</v>
      </c>
      <c r="DC188" s="98">
        <v>601</v>
      </c>
      <c r="DD188" s="98">
        <v>611</v>
      </c>
      <c r="DE188" s="98">
        <v>617</v>
      </c>
      <c r="DF188" s="98">
        <v>614</v>
      </c>
      <c r="DG188" s="98">
        <v>581</v>
      </c>
      <c r="DH188" s="98">
        <v>552</v>
      </c>
      <c r="DI188" s="98">
        <v>547</v>
      </c>
      <c r="DJ188" s="76">
        <v>-523.93150000000003</v>
      </c>
      <c r="DK188" s="76">
        <v>-218.99080000000001</v>
      </c>
      <c r="DL188" s="76">
        <v>250.07585</v>
      </c>
      <c r="DM188" s="76">
        <v>529.62090999999998</v>
      </c>
      <c r="DN188" s="76">
        <v>-510.64447999999999</v>
      </c>
      <c r="DO188" s="76">
        <v>220.65177</v>
      </c>
      <c r="DP188" s="76">
        <v>-290.52873</v>
      </c>
      <c r="DQ188" s="76">
        <v>-104.52696</v>
      </c>
      <c r="DR188" s="76">
        <v>274.69328000000002</v>
      </c>
      <c r="DS188" s="76">
        <v>193.18787</v>
      </c>
      <c r="DT188" s="76">
        <v>31.68843</v>
      </c>
      <c r="DU188" s="76">
        <v>36.188589999999998</v>
      </c>
      <c r="DV188" s="76">
        <v>37.855690000000003</v>
      </c>
      <c r="DW188" s="76">
        <v>46.887689999999999</v>
      </c>
      <c r="DX188" s="76">
        <v>41.987189999999998</v>
      </c>
      <c r="DY188" s="76">
        <v>45.849629999999998</v>
      </c>
      <c r="DZ188" s="76">
        <v>48.0884</v>
      </c>
      <c r="EA188" s="76">
        <v>55.04804</v>
      </c>
      <c r="EB188" s="76">
        <v>60.014299999999999</v>
      </c>
      <c r="EC188" s="76">
        <v>57.22278</v>
      </c>
      <c r="ED188" s="76">
        <v>537.82479999999998</v>
      </c>
      <c r="EE188" s="76">
        <v>355.94990000000001</v>
      </c>
      <c r="EF188" s="76">
        <v>5.9383999999999997</v>
      </c>
      <c r="EG188" s="76">
        <v>304.04809</v>
      </c>
      <c r="EH188" s="76">
        <v>609.42843000000005</v>
      </c>
      <c r="EI188" s="76">
        <v>-83.206270000000103</v>
      </c>
      <c r="EJ188" s="76">
        <v>479.52873</v>
      </c>
      <c r="EK188" s="76">
        <v>293.52695999999997</v>
      </c>
      <c r="EL188" s="76">
        <v>120.86162</v>
      </c>
      <c r="EM188" s="76">
        <v>56.5189799999998</v>
      </c>
      <c r="EN188" s="98">
        <v>4033.8259200000002</v>
      </c>
      <c r="EO188" s="98">
        <v>3699.6139499999999</v>
      </c>
      <c r="EP188" s="98">
        <v>3546.2937000000002</v>
      </c>
      <c r="EQ188" s="98">
        <v>3981.36132</v>
      </c>
      <c r="ER188" s="98">
        <v>5111.4621200000001</v>
      </c>
      <c r="ES188" s="98">
        <v>3889.9952899999998</v>
      </c>
      <c r="ET188" s="98">
        <v>3621.8883900000001</v>
      </c>
      <c r="EU188" s="98">
        <v>3607.5338400000001</v>
      </c>
      <c r="EV188" s="98">
        <v>3709.9485100000002</v>
      </c>
      <c r="EW188" s="98">
        <v>3853.6761799999999</v>
      </c>
      <c r="EX188" s="98">
        <v>3591968</v>
      </c>
      <c r="EY188" s="98">
        <v>3195439</v>
      </c>
      <c r="EZ188" s="98">
        <v>3157289</v>
      </c>
      <c r="FA188" s="98">
        <v>2835459</v>
      </c>
      <c r="FB188" s="98">
        <v>3051982</v>
      </c>
      <c r="FC188" s="98">
        <v>2622908</v>
      </c>
      <c r="FD188" s="98">
        <v>2549379</v>
      </c>
      <c r="FE188" s="98">
        <v>2324569</v>
      </c>
      <c r="FF188" s="98">
        <v>2235779</v>
      </c>
      <c r="FG188" s="103">
        <v>2127836</v>
      </c>
      <c r="FH188" s="76">
        <v>0</v>
      </c>
      <c r="FI188" s="76">
        <v>0</v>
      </c>
      <c r="FJ188" s="76">
        <v>0</v>
      </c>
      <c r="FK188" s="76">
        <v>30.59</v>
      </c>
      <c r="FL188" s="76">
        <v>0</v>
      </c>
      <c r="FM188" s="76">
        <v>33.033999999999999</v>
      </c>
      <c r="FN188" s="76">
        <v>0</v>
      </c>
      <c r="FO188" s="76">
        <v>0</v>
      </c>
      <c r="FP188" s="76">
        <v>0</v>
      </c>
      <c r="FQ188" s="77">
        <v>6.72</v>
      </c>
    </row>
    <row r="189" spans="1:173" x14ac:dyDescent="0.25">
      <c r="A189" s="96" t="s">
        <v>231</v>
      </c>
      <c r="B189" s="96">
        <v>5562</v>
      </c>
      <c r="C189" s="96"/>
      <c r="D189" s="76">
        <v>-5.1607000000000003</v>
      </c>
      <c r="E189" s="76">
        <v>-7.2769700000000004</v>
      </c>
      <c r="F189" s="76">
        <v>74.42559</v>
      </c>
      <c r="G189" s="76">
        <v>-4.84701</v>
      </c>
      <c r="H189" s="76">
        <v>-12.32071</v>
      </c>
      <c r="I189" s="76">
        <v>-1.87734</v>
      </c>
      <c r="J189" s="76">
        <v>3.0870000000000199E-2</v>
      </c>
      <c r="K189" s="76">
        <v>1.66408</v>
      </c>
      <c r="L189" s="76">
        <v>16.316859999999998</v>
      </c>
      <c r="M189" s="76">
        <v>26.68581</v>
      </c>
      <c r="N189" s="97">
        <v>641.39678000000004</v>
      </c>
      <c r="O189" s="97">
        <v>625.24937999999997</v>
      </c>
      <c r="P189" s="97">
        <v>628.35293999999999</v>
      </c>
      <c r="Q189" s="97">
        <v>600.03525000000002</v>
      </c>
      <c r="R189" s="97">
        <v>527.94276000000002</v>
      </c>
      <c r="S189" s="97">
        <v>558.37501999999995</v>
      </c>
      <c r="T189" s="97">
        <v>472.21249</v>
      </c>
      <c r="U189" s="97">
        <v>464.94569000000001</v>
      </c>
      <c r="V189" s="97">
        <v>477.25639999999999</v>
      </c>
      <c r="W189" s="97">
        <v>531.71470999999997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12.4</v>
      </c>
      <c r="AE189" s="98">
        <v>25.2</v>
      </c>
      <c r="AF189" s="98">
        <v>38</v>
      </c>
      <c r="AG189" s="98">
        <v>50.8</v>
      </c>
      <c r="AH189" s="97">
        <v>641.39678000000004</v>
      </c>
      <c r="AI189" s="97">
        <v>625.24937999999997</v>
      </c>
      <c r="AJ189" s="97">
        <v>548.08189000000004</v>
      </c>
      <c r="AK189" s="97">
        <v>598.03525000000002</v>
      </c>
      <c r="AL189" s="97">
        <v>525.94276000000002</v>
      </c>
      <c r="AM189" s="97">
        <v>553.97501999999997</v>
      </c>
      <c r="AN189" s="97">
        <v>465.81249000000003</v>
      </c>
      <c r="AO189" s="97">
        <v>458.84568999999999</v>
      </c>
      <c r="AP189" s="97">
        <v>456.35640000000001</v>
      </c>
      <c r="AQ189" s="97">
        <v>500.69556</v>
      </c>
      <c r="AR189" s="98">
        <v>0</v>
      </c>
      <c r="AS189" s="98">
        <v>0</v>
      </c>
      <c r="AT189" s="98">
        <v>60</v>
      </c>
      <c r="AU189" s="98">
        <v>18.771049999999999</v>
      </c>
      <c r="AV189" s="98">
        <v>0</v>
      </c>
      <c r="AW189" s="98">
        <v>0</v>
      </c>
      <c r="AX189" s="98">
        <v>0</v>
      </c>
      <c r="AY189" s="98">
        <v>0</v>
      </c>
      <c r="AZ189" s="98">
        <v>0.5</v>
      </c>
      <c r="BA189" s="98">
        <v>0</v>
      </c>
      <c r="BB189" s="76">
        <v>0</v>
      </c>
      <c r="BC189" s="76">
        <v>0</v>
      </c>
      <c r="BD189" s="76">
        <v>60</v>
      </c>
      <c r="BE189" s="76">
        <v>18.771049999999999</v>
      </c>
      <c r="BF189" s="76">
        <v>0</v>
      </c>
      <c r="BG189" s="76">
        <v>0</v>
      </c>
      <c r="BH189" s="76">
        <v>0</v>
      </c>
      <c r="BI189" s="76">
        <v>0</v>
      </c>
      <c r="BJ189" s="76">
        <v>0.5</v>
      </c>
      <c r="BK189" s="76">
        <v>0</v>
      </c>
      <c r="BL189" s="76">
        <v>641.39678000000004</v>
      </c>
      <c r="BM189" s="76">
        <v>625.24937999999997</v>
      </c>
      <c r="BN189" s="76">
        <v>608.08189000000004</v>
      </c>
      <c r="BO189" s="76">
        <v>616.80629999999996</v>
      </c>
      <c r="BP189" s="76">
        <v>525.94276000000002</v>
      </c>
      <c r="BQ189" s="76">
        <v>553.97501999999997</v>
      </c>
      <c r="BR189" s="76">
        <v>465.81249000000003</v>
      </c>
      <c r="BS189" s="76">
        <v>458.84568999999999</v>
      </c>
      <c r="BT189" s="76">
        <v>456.85640000000001</v>
      </c>
      <c r="BU189" s="76">
        <v>500.69556</v>
      </c>
      <c r="BV189" s="98">
        <v>52.992959999999997</v>
      </c>
      <c r="BW189" s="98">
        <v>93.751729999999995</v>
      </c>
      <c r="BX189" s="98">
        <v>80.952420000000004</v>
      </c>
      <c r="BY189" s="98">
        <v>87.415210000000002</v>
      </c>
      <c r="BZ189" s="98">
        <v>186.74802</v>
      </c>
      <c r="CA189" s="98">
        <v>180.03899999999999</v>
      </c>
      <c r="CB189" s="98">
        <v>135.59133</v>
      </c>
      <c r="CC189" s="98">
        <v>149.70229</v>
      </c>
      <c r="CD189" s="98">
        <v>149.87629999999999</v>
      </c>
      <c r="CE189" s="98">
        <v>148.7276</v>
      </c>
      <c r="CF189" s="76">
        <v>-2.6811799999999302</v>
      </c>
      <c r="CG189" s="76">
        <v>-87.634810000000002</v>
      </c>
      <c r="CH189" s="76">
        <v>-44.768770000000004</v>
      </c>
      <c r="CI189" s="76">
        <v>-110.59272</v>
      </c>
      <c r="CJ189" s="76">
        <v>-118.31214</v>
      </c>
      <c r="CK189" s="76">
        <v>-105.35691</v>
      </c>
      <c r="CL189" s="76">
        <v>-95.447819999999993</v>
      </c>
      <c r="CM189" s="76">
        <v>-105.92093</v>
      </c>
      <c r="CN189" s="76">
        <v>-99.018339999999995</v>
      </c>
      <c r="CO189" s="76">
        <v>-18.645389999999999</v>
      </c>
      <c r="CP189" s="76">
        <v>-1805.5758599999999</v>
      </c>
      <c r="CQ189" s="76">
        <v>-1847.4479799999999</v>
      </c>
      <c r="CR189" s="76">
        <v>-1784.8131699999999</v>
      </c>
      <c r="CS189" s="76">
        <v>-1719.7733499999999</v>
      </c>
      <c r="CT189" s="76">
        <v>-1620.9516799999999</v>
      </c>
      <c r="CU189" s="76">
        <v>-1500.6395399999999</v>
      </c>
      <c r="CV189" s="76">
        <v>-1396.0745300000001</v>
      </c>
      <c r="CW189" s="76">
        <v>-1294.2267099999999</v>
      </c>
      <c r="CX189" s="76">
        <v>-1182.20578</v>
      </c>
      <c r="CY189" s="76">
        <v>-1052.66014</v>
      </c>
      <c r="CZ189" s="98">
        <v>138</v>
      </c>
      <c r="DA189" s="98">
        <v>137</v>
      </c>
      <c r="DB189" s="98">
        <v>128</v>
      </c>
      <c r="DC189" s="98">
        <v>120</v>
      </c>
      <c r="DD189" s="98">
        <v>122</v>
      </c>
      <c r="DE189" s="98">
        <v>119</v>
      </c>
      <c r="DF189" s="98">
        <v>123</v>
      </c>
      <c r="DG189" s="98">
        <v>119</v>
      </c>
      <c r="DH189" s="98">
        <v>110</v>
      </c>
      <c r="DI189" s="98">
        <v>110</v>
      </c>
      <c r="DJ189" s="76">
        <v>-2.6811799999999999</v>
      </c>
      <c r="DK189" s="76">
        <v>-87.634810000000002</v>
      </c>
      <c r="DL189" s="76">
        <v>-65.039820000000006</v>
      </c>
      <c r="DM189" s="76">
        <v>-93.821669999999997</v>
      </c>
      <c r="DN189" s="76">
        <v>-120.31214</v>
      </c>
      <c r="DO189" s="76">
        <v>-109.75691</v>
      </c>
      <c r="DP189" s="76">
        <v>-101.84782</v>
      </c>
      <c r="DQ189" s="76">
        <v>-112.02093000000001</v>
      </c>
      <c r="DR189" s="76">
        <v>-119.41834</v>
      </c>
      <c r="DS189" s="76">
        <v>-49.664540000000002</v>
      </c>
      <c r="DT189" s="76">
        <v>-5.1607000000000003</v>
      </c>
      <c r="DU189" s="76">
        <v>-7.2769700000000004</v>
      </c>
      <c r="DV189" s="76">
        <v>-5.8454100000000002</v>
      </c>
      <c r="DW189" s="76">
        <v>-6.84701</v>
      </c>
      <c r="DX189" s="76">
        <v>-14.32071</v>
      </c>
      <c r="DY189" s="76">
        <v>-6.2773399999999997</v>
      </c>
      <c r="DZ189" s="76">
        <v>-6.3691300000000002</v>
      </c>
      <c r="EA189" s="76">
        <v>-4.4359200000000003</v>
      </c>
      <c r="EB189" s="76">
        <v>-4.5831400000000002</v>
      </c>
      <c r="EC189" s="76">
        <v>-4.3331900000000001</v>
      </c>
      <c r="ED189" s="76">
        <v>2.6811799999999302</v>
      </c>
      <c r="EE189" s="76">
        <v>87.634810000000002</v>
      </c>
      <c r="EF189" s="76">
        <v>125.03982000000001</v>
      </c>
      <c r="EG189" s="76">
        <v>112.59272</v>
      </c>
      <c r="EH189" s="76">
        <v>120.31214</v>
      </c>
      <c r="EI189" s="76">
        <v>109.75691</v>
      </c>
      <c r="EJ189" s="76">
        <v>101.84782</v>
      </c>
      <c r="EK189" s="76">
        <v>112.02093000000001</v>
      </c>
      <c r="EL189" s="76">
        <v>119.91834</v>
      </c>
      <c r="EM189" s="76">
        <v>49.664540000000002</v>
      </c>
      <c r="EN189" s="98">
        <v>1858.56882</v>
      </c>
      <c r="EO189" s="98">
        <v>1941.1997100000001</v>
      </c>
      <c r="EP189" s="98">
        <v>1865.76559</v>
      </c>
      <c r="EQ189" s="98">
        <v>1807.1885600000001</v>
      </c>
      <c r="ER189" s="98">
        <v>1807.6996999999999</v>
      </c>
      <c r="ES189" s="98">
        <v>1680.6785400000001</v>
      </c>
      <c r="ET189" s="98">
        <v>1531.6658600000001</v>
      </c>
      <c r="EU189" s="98">
        <v>1443.9290000000001</v>
      </c>
      <c r="EV189" s="98">
        <v>1332.0820799999999</v>
      </c>
      <c r="EW189" s="98">
        <v>1201.3877399999999</v>
      </c>
      <c r="EX189" s="98">
        <v>644078</v>
      </c>
      <c r="EY189" s="98">
        <v>712884</v>
      </c>
      <c r="EZ189" s="98">
        <v>673122</v>
      </c>
      <c r="FA189" s="98">
        <v>710628</v>
      </c>
      <c r="FB189" s="98">
        <v>646255</v>
      </c>
      <c r="FC189" s="98">
        <v>663732</v>
      </c>
      <c r="FD189" s="98">
        <v>567660</v>
      </c>
      <c r="FE189" s="98">
        <v>570867</v>
      </c>
      <c r="FF189" s="98">
        <v>576275</v>
      </c>
      <c r="FG189" s="103">
        <v>550360</v>
      </c>
      <c r="FH189" s="76">
        <v>0</v>
      </c>
      <c r="FI189" s="76">
        <v>0</v>
      </c>
      <c r="FJ189" s="76">
        <v>0</v>
      </c>
      <c r="FK189" s="76">
        <v>0</v>
      </c>
      <c r="FL189" s="76">
        <v>0</v>
      </c>
      <c r="FM189" s="76">
        <v>0</v>
      </c>
      <c r="FN189" s="76">
        <v>0</v>
      </c>
      <c r="FO189" s="76">
        <v>0</v>
      </c>
      <c r="FP189" s="76">
        <v>0</v>
      </c>
      <c r="FQ189" s="77">
        <v>0</v>
      </c>
    </row>
    <row r="190" spans="1:173" x14ac:dyDescent="0.25">
      <c r="A190" s="96" t="s">
        <v>230</v>
      </c>
      <c r="B190" s="96">
        <v>5488</v>
      </c>
      <c r="C190" s="96"/>
      <c r="D190" s="76">
        <v>55.073459999999997</v>
      </c>
      <c r="E190" s="76">
        <v>8.8229100000000003</v>
      </c>
      <c r="F190" s="76">
        <v>8.8597199999999994</v>
      </c>
      <c r="G190" s="76">
        <v>8.1920500000000001</v>
      </c>
      <c r="H190" s="76">
        <v>7.9336099999999998</v>
      </c>
      <c r="I190" s="76">
        <v>8.7048799999999993</v>
      </c>
      <c r="J190" s="76">
        <v>8.0005900000000008</v>
      </c>
      <c r="K190" s="76">
        <v>8.6995199999999997</v>
      </c>
      <c r="L190" s="76">
        <v>8.8944700000000001</v>
      </c>
      <c r="M190" s="76">
        <v>8.3906299999999998</v>
      </c>
      <c r="N190" s="97">
        <v>270.03818999999999</v>
      </c>
      <c r="O190" s="97">
        <v>174.71368000000001</v>
      </c>
      <c r="P190" s="97">
        <v>172.77770000000001</v>
      </c>
      <c r="Q190" s="97">
        <v>201.40826999999999</v>
      </c>
      <c r="R190" s="97">
        <v>190.91221999999999</v>
      </c>
      <c r="S190" s="97">
        <v>165.75224</v>
      </c>
      <c r="T190" s="97">
        <v>184.68305000000001</v>
      </c>
      <c r="U190" s="97">
        <v>162.42903999999999</v>
      </c>
      <c r="V190" s="97">
        <v>172.90506999999999</v>
      </c>
      <c r="W190" s="97">
        <v>147.32362000000001</v>
      </c>
      <c r="X190" s="98">
        <v>650</v>
      </c>
      <c r="Y190" s="98">
        <v>650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7">
        <v>215.03818999999999</v>
      </c>
      <c r="AI190" s="97">
        <v>164.71368000000001</v>
      </c>
      <c r="AJ190" s="97">
        <v>162.77770000000001</v>
      </c>
      <c r="AK190" s="97">
        <v>192.16127</v>
      </c>
      <c r="AL190" s="97">
        <v>181.66522000000001</v>
      </c>
      <c r="AM190" s="97">
        <v>156.50523999999999</v>
      </c>
      <c r="AN190" s="97">
        <v>175.43604999999999</v>
      </c>
      <c r="AO190" s="97">
        <v>153.18204</v>
      </c>
      <c r="AP190" s="97">
        <v>163.65807000000001</v>
      </c>
      <c r="AQ190" s="97">
        <v>138.07661999999999</v>
      </c>
      <c r="AR190" s="98">
        <v>185.86564999999999</v>
      </c>
      <c r="AS190" s="98">
        <v>548.13625000000002</v>
      </c>
      <c r="AT190" s="98">
        <v>46.308100000000003</v>
      </c>
      <c r="AU190" s="98">
        <v>2.6924999999999999</v>
      </c>
      <c r="AV190" s="98">
        <v>23.823499999999999</v>
      </c>
      <c r="AW190" s="98">
        <v>18.173100000000002</v>
      </c>
      <c r="AX190" s="98">
        <v>0</v>
      </c>
      <c r="AY190" s="98">
        <v>0</v>
      </c>
      <c r="AZ190" s="98">
        <v>0</v>
      </c>
      <c r="BA190" s="98">
        <v>0</v>
      </c>
      <c r="BB190" s="76">
        <v>185.86564999999999</v>
      </c>
      <c r="BC190" s="76">
        <v>548.13625000000002</v>
      </c>
      <c r="BD190" s="76">
        <v>46.308100000000003</v>
      </c>
      <c r="BE190" s="76">
        <v>2.6924999999999999</v>
      </c>
      <c r="BF190" s="76">
        <v>23.823499999999999</v>
      </c>
      <c r="BG190" s="76">
        <v>18.173100000000002</v>
      </c>
      <c r="BH190" s="76">
        <v>0</v>
      </c>
      <c r="BI190" s="76">
        <v>0</v>
      </c>
      <c r="BJ190" s="76">
        <v>0</v>
      </c>
      <c r="BK190" s="76">
        <v>0</v>
      </c>
      <c r="BL190" s="76">
        <v>400.90384</v>
      </c>
      <c r="BM190" s="76">
        <v>712.84992999999997</v>
      </c>
      <c r="BN190" s="76">
        <v>209.08580000000001</v>
      </c>
      <c r="BO190" s="76">
        <v>194.85377</v>
      </c>
      <c r="BP190" s="76">
        <v>205.48872</v>
      </c>
      <c r="BQ190" s="76">
        <v>174.67833999999999</v>
      </c>
      <c r="BR190" s="76">
        <v>175.43604999999999</v>
      </c>
      <c r="BS190" s="76">
        <v>153.18204</v>
      </c>
      <c r="BT190" s="76">
        <v>163.65807000000001</v>
      </c>
      <c r="BU190" s="76">
        <v>138.07661999999999</v>
      </c>
      <c r="BV190" s="98">
        <v>720.03385000000003</v>
      </c>
      <c r="BW190" s="98">
        <v>694.28579999999999</v>
      </c>
      <c r="BX190" s="98">
        <v>32.272300000000001</v>
      </c>
      <c r="BY190" s="98">
        <v>47.101700000000001</v>
      </c>
      <c r="BZ190" s="98">
        <v>57.908700000000003</v>
      </c>
      <c r="CA190" s="98">
        <v>40.980899999999998</v>
      </c>
      <c r="CB190" s="98">
        <v>21.4605</v>
      </c>
      <c r="CC190" s="98">
        <v>45.104649999999999</v>
      </c>
      <c r="CD190" s="98">
        <v>57.471800000000002</v>
      </c>
      <c r="CE190" s="98">
        <v>26.6006</v>
      </c>
      <c r="CF190" s="76">
        <v>-78.396479999999997</v>
      </c>
      <c r="CG190" s="76">
        <v>-44.792630000000003</v>
      </c>
      <c r="CH190" s="76">
        <v>-12.887420000000001</v>
      </c>
      <c r="CI190" s="76">
        <v>-0.50969000000000597</v>
      </c>
      <c r="CJ190" s="76">
        <v>-22.463560000000001</v>
      </c>
      <c r="CK190" s="76">
        <v>-7.4618800000000096</v>
      </c>
      <c r="CL190" s="76">
        <v>4.3641200000000104</v>
      </c>
      <c r="CM190" s="76">
        <v>9.31327999999999</v>
      </c>
      <c r="CN190" s="76">
        <v>3.0331599999999801</v>
      </c>
      <c r="CO190" s="76">
        <v>3.9995200000000199</v>
      </c>
      <c r="CP190" s="76">
        <v>340.32580000000002</v>
      </c>
      <c r="CQ190" s="76">
        <v>287.85663</v>
      </c>
      <c r="CR190" s="76">
        <v>-205.48698999999999</v>
      </c>
      <c r="CS190" s="76">
        <v>-228.90767</v>
      </c>
      <c r="CT190" s="76">
        <v>-221.84348</v>
      </c>
      <c r="CU190" s="76">
        <v>-213.95642000000001</v>
      </c>
      <c r="CV190" s="76">
        <v>-215.42063999999999</v>
      </c>
      <c r="CW190" s="76">
        <v>-210.53775999999999</v>
      </c>
      <c r="CX190" s="76">
        <v>-210.60404</v>
      </c>
      <c r="CY190" s="76">
        <v>-204.39019999999999</v>
      </c>
      <c r="CZ190" s="98">
        <v>65</v>
      </c>
      <c r="DA190" s="98">
        <v>60</v>
      </c>
      <c r="DB190" s="98">
        <v>58</v>
      </c>
      <c r="DC190" s="98">
        <v>57</v>
      </c>
      <c r="DD190" s="98">
        <v>59</v>
      </c>
      <c r="DE190" s="98">
        <v>60</v>
      </c>
      <c r="DF190" s="98">
        <v>53</v>
      </c>
      <c r="DG190" s="98">
        <v>49</v>
      </c>
      <c r="DH190" s="98">
        <v>49</v>
      </c>
      <c r="DI190" s="98">
        <v>52</v>
      </c>
      <c r="DJ190" s="76">
        <v>52.469169999999998</v>
      </c>
      <c r="DK190" s="76">
        <v>493.34361999999999</v>
      </c>
      <c r="DL190" s="76">
        <v>23.420680000000001</v>
      </c>
      <c r="DM190" s="76">
        <v>-7.06419</v>
      </c>
      <c r="DN190" s="76">
        <v>-7.88706</v>
      </c>
      <c r="DO190" s="76">
        <v>1.4642200000000001</v>
      </c>
      <c r="DP190" s="76">
        <v>-4.8828800000000001</v>
      </c>
      <c r="DQ190" s="76">
        <v>6.6280000000000006E-2</v>
      </c>
      <c r="DR190" s="76">
        <v>-6.2138400000000003</v>
      </c>
      <c r="DS190" s="76">
        <v>-5.2474800000000004</v>
      </c>
      <c r="DT190" s="76">
        <v>7.3459999999999998E-2</v>
      </c>
      <c r="DU190" s="76">
        <v>-1.17709</v>
      </c>
      <c r="DV190" s="76">
        <v>-1.14028</v>
      </c>
      <c r="DW190" s="76">
        <v>-1.0549500000000001</v>
      </c>
      <c r="DX190" s="76">
        <v>-1.3133900000000001</v>
      </c>
      <c r="DY190" s="76">
        <v>-0.54212000000000005</v>
      </c>
      <c r="DZ190" s="76">
        <v>-1.24641</v>
      </c>
      <c r="EA190" s="76">
        <v>-0.54747999999999997</v>
      </c>
      <c r="EB190" s="76">
        <v>-0.35253000000000001</v>
      </c>
      <c r="EC190" s="76">
        <v>-0.85636999999999996</v>
      </c>
      <c r="ED190" s="76">
        <v>133.39648</v>
      </c>
      <c r="EE190" s="76">
        <v>54.792630000000003</v>
      </c>
      <c r="EF190" s="76">
        <v>22.887419999999999</v>
      </c>
      <c r="EG190" s="76">
        <v>9.7566899999999901</v>
      </c>
      <c r="EH190" s="76">
        <v>31.710560000000001</v>
      </c>
      <c r="EI190" s="76">
        <v>16.708880000000001</v>
      </c>
      <c r="EJ190" s="76">
        <v>4.8828800000000001</v>
      </c>
      <c r="EK190" s="76">
        <v>-6.6280000000006098E-2</v>
      </c>
      <c r="EL190" s="76">
        <v>6.2138400000000003</v>
      </c>
      <c r="EM190" s="76">
        <v>5.2474800000000004</v>
      </c>
      <c r="EN190" s="98">
        <v>379.70805000000001</v>
      </c>
      <c r="EO190" s="98">
        <v>406.42917</v>
      </c>
      <c r="EP190" s="98">
        <v>237.75928999999999</v>
      </c>
      <c r="EQ190" s="98">
        <v>276.00936999999999</v>
      </c>
      <c r="ER190" s="98">
        <v>279.75218000000001</v>
      </c>
      <c r="ES190" s="98">
        <v>254.93732</v>
      </c>
      <c r="ET190" s="98">
        <v>236.88113999999999</v>
      </c>
      <c r="EU190" s="98">
        <v>255.64241000000001</v>
      </c>
      <c r="EV190" s="98">
        <v>268.07584000000003</v>
      </c>
      <c r="EW190" s="98">
        <v>230.99080000000001</v>
      </c>
      <c r="EX190" s="98">
        <v>348435</v>
      </c>
      <c r="EY190" s="98">
        <v>219506</v>
      </c>
      <c r="EZ190" s="98">
        <v>185665</v>
      </c>
      <c r="FA190" s="98">
        <v>201918</v>
      </c>
      <c r="FB190" s="98">
        <v>213376</v>
      </c>
      <c r="FC190" s="98">
        <v>173214</v>
      </c>
      <c r="FD190" s="98">
        <v>180319</v>
      </c>
      <c r="FE190" s="98">
        <v>153116</v>
      </c>
      <c r="FF190" s="98">
        <v>169872</v>
      </c>
      <c r="FG190" s="103">
        <v>143324</v>
      </c>
      <c r="FH190" s="76">
        <v>0</v>
      </c>
      <c r="FI190" s="76">
        <v>0</v>
      </c>
      <c r="FJ190" s="76">
        <v>0</v>
      </c>
      <c r="FK190" s="76">
        <v>0</v>
      </c>
      <c r="FL190" s="76">
        <v>0</v>
      </c>
      <c r="FM190" s="76">
        <v>0</v>
      </c>
      <c r="FN190" s="76">
        <v>0</v>
      </c>
      <c r="FO190" s="76">
        <v>0</v>
      </c>
      <c r="FP190" s="76">
        <v>0</v>
      </c>
      <c r="FQ190" s="77">
        <v>0</v>
      </c>
    </row>
    <row r="191" spans="1:173" x14ac:dyDescent="0.25">
      <c r="A191" s="96" t="s">
        <v>229</v>
      </c>
      <c r="B191" s="96">
        <v>5489</v>
      </c>
      <c r="C191" s="96"/>
      <c r="D191" s="76">
        <v>952.61012000000005</v>
      </c>
      <c r="E191" s="76">
        <v>177.77327</v>
      </c>
      <c r="F191" s="76">
        <v>144.02710999999999</v>
      </c>
      <c r="G191" s="76">
        <v>50.339590000000001</v>
      </c>
      <c r="H191" s="76">
        <v>46.982559999999999</v>
      </c>
      <c r="I191" s="76">
        <v>53.806829999999998</v>
      </c>
      <c r="J191" s="76">
        <v>47.481749999999998</v>
      </c>
      <c r="K191" s="76">
        <v>52.933410000000002</v>
      </c>
      <c r="L191" s="76">
        <v>82.436719999999994</v>
      </c>
      <c r="M191" s="76">
        <v>46.936790000000002</v>
      </c>
      <c r="N191" s="97">
        <v>6126.5885399999997</v>
      </c>
      <c r="O191" s="97">
        <v>5447.21137</v>
      </c>
      <c r="P191" s="97">
        <v>5183.2715900000003</v>
      </c>
      <c r="Q191" s="97">
        <v>4832.6808000000001</v>
      </c>
      <c r="R191" s="97">
        <v>5480.2008400000004</v>
      </c>
      <c r="S191" s="97">
        <v>4331.9402200000004</v>
      </c>
      <c r="T191" s="97">
        <v>4460.9142300000003</v>
      </c>
      <c r="U191" s="97">
        <v>3954.01361</v>
      </c>
      <c r="V191" s="97">
        <v>4151.53964</v>
      </c>
      <c r="W191" s="97">
        <v>3926.1722300000001</v>
      </c>
      <c r="X191" s="98">
        <v>22831.865000000002</v>
      </c>
      <c r="Y191" s="98">
        <v>22098.095000000001</v>
      </c>
      <c r="Z191" s="98">
        <v>21306.865000000002</v>
      </c>
      <c r="AA191" s="98">
        <v>16505</v>
      </c>
      <c r="AB191" s="98">
        <v>11792.5</v>
      </c>
      <c r="AC191" s="98">
        <v>4380</v>
      </c>
      <c r="AD191" s="98">
        <v>4467.5</v>
      </c>
      <c r="AE191" s="98">
        <v>2055</v>
      </c>
      <c r="AF191" s="98">
        <v>1747.5</v>
      </c>
      <c r="AG191" s="98">
        <v>1635</v>
      </c>
      <c r="AH191" s="97">
        <v>5320.2812899999999</v>
      </c>
      <c r="AI191" s="97">
        <v>5398.77837</v>
      </c>
      <c r="AJ191" s="97">
        <v>5134.8385900000003</v>
      </c>
      <c r="AK191" s="97">
        <v>4784.2478000000001</v>
      </c>
      <c r="AL191" s="97">
        <v>5431.7678400000004</v>
      </c>
      <c r="AM191" s="97">
        <v>4283.5072200000004</v>
      </c>
      <c r="AN191" s="97">
        <v>4412.4812300000003</v>
      </c>
      <c r="AO191" s="97">
        <v>3905.58061</v>
      </c>
      <c r="AP191" s="97">
        <v>4076.10664</v>
      </c>
      <c r="AQ191" s="97">
        <v>3877.7392300000001</v>
      </c>
      <c r="AR191" s="98">
        <v>1090.8655000000001</v>
      </c>
      <c r="AS191" s="98">
        <v>117.57895000000001</v>
      </c>
      <c r="AT191" s="98">
        <v>0</v>
      </c>
      <c r="AU191" s="98">
        <v>99.979399999999998</v>
      </c>
      <c r="AV191" s="98">
        <v>0</v>
      </c>
      <c r="AW191" s="98">
        <v>0</v>
      </c>
      <c r="AX191" s="98">
        <v>121.18689999999999</v>
      </c>
      <c r="AY191" s="98">
        <v>502.43725000000001</v>
      </c>
      <c r="AZ191" s="98">
        <v>147.13829999999999</v>
      </c>
      <c r="BA191" s="98">
        <v>304.63024999999999</v>
      </c>
      <c r="BB191" s="76">
        <v>1084.6175000000001</v>
      </c>
      <c r="BC191" s="76">
        <v>117.57895000000001</v>
      </c>
      <c r="BD191" s="76">
        <v>0</v>
      </c>
      <c r="BE191" s="76">
        <v>99.979399999999998</v>
      </c>
      <c r="BF191" s="76">
        <v>0</v>
      </c>
      <c r="BG191" s="76">
        <v>0</v>
      </c>
      <c r="BH191" s="76">
        <v>-39.766100000000002</v>
      </c>
      <c r="BI191" s="76">
        <v>404.10095000000001</v>
      </c>
      <c r="BJ191" s="76">
        <v>17.0092</v>
      </c>
      <c r="BK191" s="76">
        <v>265.03825000000001</v>
      </c>
      <c r="BL191" s="76">
        <v>6411.1467899999998</v>
      </c>
      <c r="BM191" s="76">
        <v>5516.3573200000001</v>
      </c>
      <c r="BN191" s="76">
        <v>5134.8385900000003</v>
      </c>
      <c r="BO191" s="76">
        <v>4884.2272000000003</v>
      </c>
      <c r="BP191" s="76">
        <v>5431.7678400000004</v>
      </c>
      <c r="BQ191" s="76">
        <v>4283.5072200000004</v>
      </c>
      <c r="BR191" s="76">
        <v>4533.66813</v>
      </c>
      <c r="BS191" s="76">
        <v>4408.0178599999999</v>
      </c>
      <c r="BT191" s="76">
        <v>4223.2449399999996</v>
      </c>
      <c r="BU191" s="76">
        <v>4182.3694800000003</v>
      </c>
      <c r="BV191" s="98">
        <v>23248.318220000001</v>
      </c>
      <c r="BW191" s="98">
        <v>22717.95016</v>
      </c>
      <c r="BX191" s="98">
        <v>21770.78944</v>
      </c>
      <c r="BY191" s="98">
        <v>17139.7477</v>
      </c>
      <c r="BZ191" s="98">
        <v>13265.53325</v>
      </c>
      <c r="CA191" s="98">
        <v>5604.8006999999998</v>
      </c>
      <c r="CB191" s="98">
        <v>4617.1161199999997</v>
      </c>
      <c r="CC191" s="98">
        <v>2354.6305299999999</v>
      </c>
      <c r="CD191" s="98">
        <v>1995.73217</v>
      </c>
      <c r="CE191" s="98">
        <v>2193.3592600000002</v>
      </c>
      <c r="CF191" s="76">
        <v>-45.901969999999899</v>
      </c>
      <c r="CG191" s="76">
        <v>-841.87144999999998</v>
      </c>
      <c r="CH191" s="76">
        <v>-569.90769</v>
      </c>
      <c r="CI191" s="76">
        <v>-38.36618</v>
      </c>
      <c r="CJ191" s="76">
        <v>-53.562909999999597</v>
      </c>
      <c r="CK191" s="76">
        <v>-660.93440999999996</v>
      </c>
      <c r="CL191" s="76">
        <v>47.354500000000399</v>
      </c>
      <c r="CM191" s="76">
        <v>490.08352000000002</v>
      </c>
      <c r="CN191" s="76">
        <v>-486.51161999999999</v>
      </c>
      <c r="CO191" s="76">
        <v>117.73519</v>
      </c>
      <c r="CP191" s="76">
        <v>-3436.6984499999999</v>
      </c>
      <c r="CQ191" s="76">
        <v>-3669.10673</v>
      </c>
      <c r="CR191" s="76">
        <v>-2896.38123</v>
      </c>
      <c r="CS191" s="76">
        <v>-2278.04054</v>
      </c>
      <c r="CT191" s="76">
        <v>-2291.2207600000002</v>
      </c>
      <c r="CU191" s="76">
        <v>-2189.2248500000001</v>
      </c>
      <c r="CV191" s="76">
        <v>-1479.85744</v>
      </c>
      <c r="CW191" s="76">
        <v>-1439.0128400000001</v>
      </c>
      <c r="CX191" s="76">
        <v>-2179.76431</v>
      </c>
      <c r="CY191" s="76">
        <v>-1634.82889</v>
      </c>
      <c r="CZ191" s="98">
        <v>817</v>
      </c>
      <c r="DA191" s="98">
        <v>795</v>
      </c>
      <c r="DB191" s="98">
        <v>791</v>
      </c>
      <c r="DC191" s="98">
        <v>718</v>
      </c>
      <c r="DD191" s="98">
        <v>725</v>
      </c>
      <c r="DE191" s="98">
        <v>718</v>
      </c>
      <c r="DF191" s="98">
        <v>710</v>
      </c>
      <c r="DG191" s="98">
        <v>678</v>
      </c>
      <c r="DH191" s="98">
        <v>670</v>
      </c>
      <c r="DI191" s="98">
        <v>652</v>
      </c>
      <c r="DJ191" s="76">
        <v>232.40827999999999</v>
      </c>
      <c r="DK191" s="76">
        <v>-772.72550000000001</v>
      </c>
      <c r="DL191" s="76">
        <v>-618.34069</v>
      </c>
      <c r="DM191" s="76">
        <v>13.18022</v>
      </c>
      <c r="DN191" s="76">
        <v>-101.99590999999999</v>
      </c>
      <c r="DO191" s="76">
        <v>-709.36740999999995</v>
      </c>
      <c r="DP191" s="76">
        <v>-40.8446</v>
      </c>
      <c r="DQ191" s="76">
        <v>845.75147000000004</v>
      </c>
      <c r="DR191" s="76">
        <v>-544.93542000000002</v>
      </c>
      <c r="DS191" s="76">
        <v>334.34044</v>
      </c>
      <c r="DT191" s="76">
        <v>146.30312000000001</v>
      </c>
      <c r="DU191" s="76">
        <v>129.34027</v>
      </c>
      <c r="DV191" s="76">
        <v>95.594110000000001</v>
      </c>
      <c r="DW191" s="76">
        <v>1.90659</v>
      </c>
      <c r="DX191" s="76">
        <v>-1.45044</v>
      </c>
      <c r="DY191" s="76">
        <v>5.3738299999999999</v>
      </c>
      <c r="DZ191" s="76">
        <v>-0.95125000000000004</v>
      </c>
      <c r="EA191" s="76">
        <v>4.5004099999999996</v>
      </c>
      <c r="EB191" s="76">
        <v>7.0037200000000004</v>
      </c>
      <c r="EC191" s="76">
        <v>-1.49621</v>
      </c>
      <c r="ED191" s="76">
        <v>852.20921999999996</v>
      </c>
      <c r="EE191" s="76">
        <v>890.30444999999997</v>
      </c>
      <c r="EF191" s="76">
        <v>618.34069</v>
      </c>
      <c r="EG191" s="76">
        <v>86.799180000000007</v>
      </c>
      <c r="EH191" s="76">
        <v>101.99590999999999</v>
      </c>
      <c r="EI191" s="76">
        <v>709.36740999999995</v>
      </c>
      <c r="EJ191" s="76">
        <v>1.0784999999996201</v>
      </c>
      <c r="EK191" s="76">
        <v>-441.65051999999997</v>
      </c>
      <c r="EL191" s="76">
        <v>561.94461999999999</v>
      </c>
      <c r="EM191" s="76">
        <v>-69.302190000000294</v>
      </c>
      <c r="EN191" s="98">
        <v>26685.016670000001</v>
      </c>
      <c r="EO191" s="98">
        <v>26387.05689</v>
      </c>
      <c r="EP191" s="98">
        <v>24667.17067</v>
      </c>
      <c r="EQ191" s="98">
        <v>19417.788240000002</v>
      </c>
      <c r="ER191" s="98">
        <v>15556.754010000001</v>
      </c>
      <c r="ES191" s="98">
        <v>7794.0255500000003</v>
      </c>
      <c r="ET191" s="98">
        <v>6096.9735600000004</v>
      </c>
      <c r="EU191" s="98">
        <v>3793.6433699999998</v>
      </c>
      <c r="EV191" s="98">
        <v>4175.4964799999998</v>
      </c>
      <c r="EW191" s="98">
        <v>3828.18815</v>
      </c>
      <c r="EX191" s="98">
        <v>6172491</v>
      </c>
      <c r="EY191" s="98">
        <v>6289083</v>
      </c>
      <c r="EZ191" s="98">
        <v>5753179</v>
      </c>
      <c r="FA191" s="98">
        <v>4871047</v>
      </c>
      <c r="FB191" s="98">
        <v>5533764</v>
      </c>
      <c r="FC191" s="98">
        <v>4992875</v>
      </c>
      <c r="FD191" s="98">
        <v>4413560</v>
      </c>
      <c r="FE191" s="98">
        <v>3463930</v>
      </c>
      <c r="FF191" s="98">
        <v>4638051</v>
      </c>
      <c r="FG191" s="103">
        <v>3808437</v>
      </c>
      <c r="FH191" s="76">
        <v>6.2480000000000002</v>
      </c>
      <c r="FI191" s="76">
        <v>0</v>
      </c>
      <c r="FJ191" s="76">
        <v>0</v>
      </c>
      <c r="FK191" s="76">
        <v>0</v>
      </c>
      <c r="FL191" s="76">
        <v>0</v>
      </c>
      <c r="FM191" s="76">
        <v>0</v>
      </c>
      <c r="FN191" s="76">
        <v>160.953</v>
      </c>
      <c r="FO191" s="76">
        <v>98.336299999999994</v>
      </c>
      <c r="FP191" s="76">
        <v>130.12909999999999</v>
      </c>
      <c r="FQ191" s="77">
        <v>39.591999999999999</v>
      </c>
    </row>
    <row r="192" spans="1:173" x14ac:dyDescent="0.25">
      <c r="A192" s="96" t="s">
        <v>228</v>
      </c>
      <c r="B192" s="96">
        <v>5723</v>
      </c>
      <c r="C192" s="96"/>
      <c r="D192" s="76">
        <v>-22.782900000000001</v>
      </c>
      <c r="E192" s="76">
        <v>387.27839999999998</v>
      </c>
      <c r="F192" s="76">
        <v>405.20647000000002</v>
      </c>
      <c r="G192" s="76">
        <v>312.18200000000002</v>
      </c>
      <c r="H192" s="76">
        <v>294.51226000000003</v>
      </c>
      <c r="I192" s="76">
        <v>341.45069999999998</v>
      </c>
      <c r="J192" s="76">
        <v>335.81115999999997</v>
      </c>
      <c r="K192" s="76">
        <v>136.20083</v>
      </c>
      <c r="L192" s="76">
        <v>923.15047000000004</v>
      </c>
      <c r="M192" s="76">
        <v>293.29757000000001</v>
      </c>
      <c r="N192" s="97">
        <v>19648.533230000001</v>
      </c>
      <c r="O192" s="97">
        <v>19215.04075</v>
      </c>
      <c r="P192" s="97">
        <v>15805.058580000001</v>
      </c>
      <c r="Q192" s="97">
        <v>33469.505239999999</v>
      </c>
      <c r="R192" s="97">
        <v>30431.25892</v>
      </c>
      <c r="S192" s="97">
        <v>30009.559819999999</v>
      </c>
      <c r="T192" s="97">
        <v>36438.838810000001</v>
      </c>
      <c r="U192" s="97">
        <v>18673.49121</v>
      </c>
      <c r="V192" s="97">
        <v>15389.155350000001</v>
      </c>
      <c r="W192" s="97">
        <v>13986.56544</v>
      </c>
      <c r="X192" s="98">
        <v>24800</v>
      </c>
      <c r="Y192" s="98">
        <v>24800</v>
      </c>
      <c r="Z192" s="98">
        <v>14800</v>
      </c>
      <c r="AA192" s="98">
        <v>12000</v>
      </c>
      <c r="AB192" s="98">
        <v>9000</v>
      </c>
      <c r="AC192" s="98">
        <v>12000</v>
      </c>
      <c r="AD192" s="98">
        <v>12000</v>
      </c>
      <c r="AE192" s="98">
        <v>6000</v>
      </c>
      <c r="AF192" s="98">
        <v>5000</v>
      </c>
      <c r="AG192" s="98">
        <v>8000</v>
      </c>
      <c r="AH192" s="97">
        <v>19092.733230000002</v>
      </c>
      <c r="AI192" s="97">
        <v>18663.74195</v>
      </c>
      <c r="AJ192" s="97">
        <v>15305.058580000001</v>
      </c>
      <c r="AK192" s="97">
        <v>32991.325239999998</v>
      </c>
      <c r="AL192" s="97">
        <v>30043.25892</v>
      </c>
      <c r="AM192" s="97">
        <v>29619.559819999999</v>
      </c>
      <c r="AN192" s="97">
        <v>36056.838810000001</v>
      </c>
      <c r="AO192" s="97">
        <v>18375.49121</v>
      </c>
      <c r="AP192" s="97">
        <v>14571.686299999999</v>
      </c>
      <c r="AQ192" s="97">
        <v>13688.56544</v>
      </c>
      <c r="AR192" s="98">
        <v>1583.87453</v>
      </c>
      <c r="AS192" s="98">
        <v>1133.1754900000001</v>
      </c>
      <c r="AT192" s="98">
        <v>599.11519999999996</v>
      </c>
      <c r="AU192" s="98">
        <v>1818.74018</v>
      </c>
      <c r="AV192" s="98">
        <v>1162.91769</v>
      </c>
      <c r="AW192" s="98">
        <v>284.89145000000002</v>
      </c>
      <c r="AX192" s="98">
        <v>584.72069999999997</v>
      </c>
      <c r="AY192" s="98">
        <v>1489.9837500000001</v>
      </c>
      <c r="AZ192" s="98">
        <v>493.53944999999999</v>
      </c>
      <c r="BA192" s="98">
        <v>25.3</v>
      </c>
      <c r="BB192" s="76">
        <v>1336.9883299999999</v>
      </c>
      <c r="BC192" s="76">
        <v>836.38989000000004</v>
      </c>
      <c r="BD192" s="76">
        <v>212.7132</v>
      </c>
      <c r="BE192" s="76">
        <v>1779.32258</v>
      </c>
      <c r="BF192" s="76">
        <v>1108.92049</v>
      </c>
      <c r="BG192" s="76">
        <v>284.89145000000002</v>
      </c>
      <c r="BH192" s="76">
        <v>397.06810000000002</v>
      </c>
      <c r="BI192" s="76">
        <v>1489.9837500000001</v>
      </c>
      <c r="BJ192" s="76">
        <v>493.53944999999999</v>
      </c>
      <c r="BK192" s="76">
        <v>25.3</v>
      </c>
      <c r="BL192" s="76">
        <v>20676.607759999999</v>
      </c>
      <c r="BM192" s="76">
        <v>19796.917440000001</v>
      </c>
      <c r="BN192" s="76">
        <v>15904.173779999999</v>
      </c>
      <c r="BO192" s="76">
        <v>34810.065419999999</v>
      </c>
      <c r="BP192" s="76">
        <v>31206.176609999999</v>
      </c>
      <c r="BQ192" s="76">
        <v>29904.451270000001</v>
      </c>
      <c r="BR192" s="76">
        <v>36641.559509999999</v>
      </c>
      <c r="BS192" s="76">
        <v>19865.47496</v>
      </c>
      <c r="BT192" s="76">
        <v>15065.22575</v>
      </c>
      <c r="BU192" s="76">
        <v>13713.86544</v>
      </c>
      <c r="BV192" s="98">
        <v>28325.917300000001</v>
      </c>
      <c r="BW192" s="98">
        <v>41698.894269999997</v>
      </c>
      <c r="BX192" s="98">
        <v>29006.70622</v>
      </c>
      <c r="BY192" s="98">
        <v>40025.642999999996</v>
      </c>
      <c r="BZ192" s="98">
        <v>40608.937519999999</v>
      </c>
      <c r="CA192" s="98">
        <v>41089.853710000003</v>
      </c>
      <c r="CB192" s="98">
        <v>26838.799470000002</v>
      </c>
      <c r="CC192" s="98">
        <v>6533.4777299999996</v>
      </c>
      <c r="CD192" s="98">
        <v>5538.1982799999996</v>
      </c>
      <c r="CE192" s="98">
        <v>8638.9971700000006</v>
      </c>
      <c r="CF192" s="76">
        <v>1201.7263600000001</v>
      </c>
      <c r="CG192" s="76">
        <v>336.129130000001</v>
      </c>
      <c r="CH192" s="76">
        <v>1845.2748200000001</v>
      </c>
      <c r="CI192" s="76">
        <v>-3032.4989599999999</v>
      </c>
      <c r="CJ192" s="76">
        <v>1036.97291</v>
      </c>
      <c r="CK192" s="76">
        <v>3709.5317599999998</v>
      </c>
      <c r="CL192" s="76">
        <v>2792.25128</v>
      </c>
      <c r="CM192" s="76">
        <v>1747.5690999999999</v>
      </c>
      <c r="CN192" s="76">
        <v>-3300.60088</v>
      </c>
      <c r="CO192" s="76">
        <v>-5050.8250500000004</v>
      </c>
      <c r="CP192" s="76">
        <v>-5982.4407700000002</v>
      </c>
      <c r="CQ192" s="76">
        <v>-7965.3554599999998</v>
      </c>
      <c r="CR192" s="76">
        <v>-8586.5756799999999</v>
      </c>
      <c r="CS192" s="76">
        <v>-10144.563700000001</v>
      </c>
      <c r="CT192" s="76">
        <v>-8413.2073199999995</v>
      </c>
      <c r="CU192" s="76">
        <v>-10171.10072</v>
      </c>
      <c r="CV192" s="76">
        <v>-14170.993930000001</v>
      </c>
      <c r="CW192" s="76">
        <v>-13221.37931</v>
      </c>
      <c r="CX192" s="76">
        <v>-16160.93216</v>
      </c>
      <c r="CY192" s="76">
        <v>-12684.857679999999</v>
      </c>
      <c r="CZ192" s="98">
        <v>2226</v>
      </c>
      <c r="DA192" s="98">
        <v>2195</v>
      </c>
      <c r="DB192" s="98">
        <v>2172</v>
      </c>
      <c r="DC192" s="98">
        <v>2116</v>
      </c>
      <c r="DD192" s="98">
        <v>2075</v>
      </c>
      <c r="DE192" s="98">
        <v>2037</v>
      </c>
      <c r="DF192" s="98">
        <v>1791</v>
      </c>
      <c r="DG192" s="98">
        <v>1778</v>
      </c>
      <c r="DH192" s="98">
        <v>1775</v>
      </c>
      <c r="DI192" s="98">
        <v>1760</v>
      </c>
      <c r="DJ192" s="76">
        <v>1982.9146900000001</v>
      </c>
      <c r="DK192" s="76">
        <v>621.22022000000004</v>
      </c>
      <c r="DL192" s="76">
        <v>1557.98802</v>
      </c>
      <c r="DM192" s="76">
        <v>-1731.3563799999999</v>
      </c>
      <c r="DN192" s="76">
        <v>1757.8933999999999</v>
      </c>
      <c r="DO192" s="76">
        <v>3604.4232099999999</v>
      </c>
      <c r="DP192" s="76">
        <v>2807.3193799999999</v>
      </c>
      <c r="DQ192" s="76">
        <v>2939.55285</v>
      </c>
      <c r="DR192" s="76">
        <v>-3624.5304799999999</v>
      </c>
      <c r="DS192" s="76">
        <v>-5323.5250500000002</v>
      </c>
      <c r="DT192" s="76">
        <v>-578.5829</v>
      </c>
      <c r="DU192" s="76">
        <v>-164.0206</v>
      </c>
      <c r="DV192" s="76">
        <v>-94.793530000000004</v>
      </c>
      <c r="DW192" s="76">
        <v>-165.99799999999999</v>
      </c>
      <c r="DX192" s="76">
        <v>-93.487740000000002</v>
      </c>
      <c r="DY192" s="76">
        <v>-48.549300000000002</v>
      </c>
      <c r="DZ192" s="76">
        <v>-46.188839999999999</v>
      </c>
      <c r="EA192" s="76">
        <v>-161.79917</v>
      </c>
      <c r="EB192" s="76">
        <v>105.68147</v>
      </c>
      <c r="EC192" s="76">
        <v>-4.7024299999999997</v>
      </c>
      <c r="ED192" s="76">
        <v>-645.92636000000095</v>
      </c>
      <c r="EE192" s="76">
        <v>215.169669999999</v>
      </c>
      <c r="EF192" s="76">
        <v>-1345.2748200000001</v>
      </c>
      <c r="EG192" s="76">
        <v>3510.6789600000002</v>
      </c>
      <c r="EH192" s="76">
        <v>-648.97290999999996</v>
      </c>
      <c r="EI192" s="76">
        <v>-3319.5317599999998</v>
      </c>
      <c r="EJ192" s="76">
        <v>-2410.25128</v>
      </c>
      <c r="EK192" s="76">
        <v>-1449.5690999999999</v>
      </c>
      <c r="EL192" s="76">
        <v>4118.0699299999997</v>
      </c>
      <c r="EM192" s="76">
        <v>5348.8250500000004</v>
      </c>
      <c r="EN192" s="98">
        <v>34308.358070000002</v>
      </c>
      <c r="EO192" s="98">
        <v>49664.249730000003</v>
      </c>
      <c r="EP192" s="98">
        <v>37593.281900000002</v>
      </c>
      <c r="EQ192" s="98">
        <v>50170.206700000002</v>
      </c>
      <c r="ER192" s="98">
        <v>49022.144840000001</v>
      </c>
      <c r="ES192" s="98">
        <v>51260.954429999998</v>
      </c>
      <c r="ET192" s="98">
        <v>41009.793400000002</v>
      </c>
      <c r="EU192" s="98">
        <v>19754.857039999999</v>
      </c>
      <c r="EV192" s="98">
        <v>21699.130440000001</v>
      </c>
      <c r="EW192" s="98">
        <v>21323.85485</v>
      </c>
      <c r="EX192" s="98">
        <v>18446807</v>
      </c>
      <c r="EY192" s="98">
        <v>18878912</v>
      </c>
      <c r="EZ192" s="98">
        <v>13959784</v>
      </c>
      <c r="FA192" s="98">
        <v>36502004</v>
      </c>
      <c r="FB192" s="98">
        <v>29394286</v>
      </c>
      <c r="FC192" s="98">
        <v>26300028</v>
      </c>
      <c r="FD192" s="98">
        <v>33646588</v>
      </c>
      <c r="FE192" s="98">
        <v>16925922</v>
      </c>
      <c r="FF192" s="98">
        <v>18689756</v>
      </c>
      <c r="FG192" s="103">
        <v>19037390</v>
      </c>
      <c r="FH192" s="76">
        <v>246.8862</v>
      </c>
      <c r="FI192" s="76">
        <v>296.78559999999999</v>
      </c>
      <c r="FJ192" s="76">
        <v>386.40199999999999</v>
      </c>
      <c r="FK192" s="76">
        <v>39.4176</v>
      </c>
      <c r="FL192" s="76">
        <v>53.997199999999999</v>
      </c>
      <c r="FM192" s="76">
        <v>0</v>
      </c>
      <c r="FN192" s="76">
        <v>187.65260000000001</v>
      </c>
      <c r="FO192" s="76">
        <v>0</v>
      </c>
      <c r="FP192" s="76">
        <v>0</v>
      </c>
      <c r="FQ192" s="77">
        <v>0</v>
      </c>
    </row>
    <row r="193" spans="1:173" x14ac:dyDescent="0.25">
      <c r="A193" s="96" t="s">
        <v>227</v>
      </c>
      <c r="B193" s="96">
        <v>5821</v>
      </c>
      <c r="C193" s="96"/>
      <c r="D193" s="76">
        <v>57.852420000000002</v>
      </c>
      <c r="E193" s="76">
        <v>50.782170000000001</v>
      </c>
      <c r="F193" s="76">
        <v>58.428370000000001</v>
      </c>
      <c r="G193" s="76">
        <v>53.272480000000002</v>
      </c>
      <c r="H193" s="76">
        <v>59.306370000000001</v>
      </c>
      <c r="I193" s="76">
        <v>93.01585</v>
      </c>
      <c r="J193" s="76">
        <v>125.02057000000001</v>
      </c>
      <c r="K193" s="76">
        <v>133.82396</v>
      </c>
      <c r="L193" s="76">
        <v>152.363</v>
      </c>
      <c r="M193" s="76">
        <v>161.74082000000001</v>
      </c>
      <c r="N193" s="97">
        <v>1195.83465</v>
      </c>
      <c r="O193" s="97">
        <v>1135.4161200000001</v>
      </c>
      <c r="P193" s="97">
        <v>1153.00847</v>
      </c>
      <c r="Q193" s="97">
        <v>1185.9069999999999</v>
      </c>
      <c r="R193" s="97">
        <v>1267.17263</v>
      </c>
      <c r="S193" s="97">
        <v>1177.5173400000001</v>
      </c>
      <c r="T193" s="97">
        <v>1317.5847699999999</v>
      </c>
      <c r="U193" s="97">
        <v>1223.6878200000001</v>
      </c>
      <c r="V193" s="97">
        <v>1143.0707399999999</v>
      </c>
      <c r="W193" s="97">
        <v>1069.6926800000001</v>
      </c>
      <c r="X193" s="98">
        <v>490.73333000000002</v>
      </c>
      <c r="Y193" s="98">
        <v>540.73333000000002</v>
      </c>
      <c r="Z193" s="98">
        <v>590.73333000000002</v>
      </c>
      <c r="AA193" s="98">
        <v>640.73333000000002</v>
      </c>
      <c r="AB193" s="98">
        <v>690.73333000000002</v>
      </c>
      <c r="AC193" s="98">
        <v>715.73333000000002</v>
      </c>
      <c r="AD193" s="98">
        <v>765.73333000000002</v>
      </c>
      <c r="AE193" s="98">
        <v>1065.73333</v>
      </c>
      <c r="AF193" s="98">
        <v>1347.23333</v>
      </c>
      <c r="AG193" s="98">
        <v>1596.73333</v>
      </c>
      <c r="AH193" s="97">
        <v>1129.4346499999999</v>
      </c>
      <c r="AI193" s="97">
        <v>1076.4161200000001</v>
      </c>
      <c r="AJ193" s="97">
        <v>1085.5042699999999</v>
      </c>
      <c r="AK193" s="97">
        <v>1126.9069999999999</v>
      </c>
      <c r="AL193" s="97">
        <v>1204.17263</v>
      </c>
      <c r="AM193" s="97">
        <v>1084.6536100000001</v>
      </c>
      <c r="AN193" s="97">
        <v>1186.5847699999999</v>
      </c>
      <c r="AO193" s="97">
        <v>1092.6878200000001</v>
      </c>
      <c r="AP193" s="97">
        <v>1009.07074</v>
      </c>
      <c r="AQ193" s="97">
        <v>935.69268</v>
      </c>
      <c r="AR193" s="98">
        <v>36.745339999999999</v>
      </c>
      <c r="AS193" s="98">
        <v>82.953900000000004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11.88</v>
      </c>
      <c r="AZ193" s="98">
        <v>38.63485</v>
      </c>
      <c r="BA193" s="98">
        <v>77.811300000000003</v>
      </c>
      <c r="BB193" s="76">
        <v>36.745339999999999</v>
      </c>
      <c r="BC193" s="76">
        <v>82.953900000000004</v>
      </c>
      <c r="BD193" s="76">
        <v>0</v>
      </c>
      <c r="BE193" s="76">
        <v>0</v>
      </c>
      <c r="BF193" s="76">
        <v>0</v>
      </c>
      <c r="BG193" s="76">
        <v>0</v>
      </c>
      <c r="BH193" s="76">
        <v>0</v>
      </c>
      <c r="BI193" s="76">
        <v>-42.313850000000002</v>
      </c>
      <c r="BJ193" s="76">
        <v>36.88485</v>
      </c>
      <c r="BK193" s="76">
        <v>2.3452999999999999</v>
      </c>
      <c r="BL193" s="76">
        <v>1166.1799900000001</v>
      </c>
      <c r="BM193" s="76">
        <v>1159.3700200000001</v>
      </c>
      <c r="BN193" s="76">
        <v>1085.5042699999999</v>
      </c>
      <c r="BO193" s="76">
        <v>1126.9069999999999</v>
      </c>
      <c r="BP193" s="76">
        <v>1204.17263</v>
      </c>
      <c r="BQ193" s="76">
        <v>1084.6536100000001</v>
      </c>
      <c r="BR193" s="76">
        <v>1186.5847699999999</v>
      </c>
      <c r="BS193" s="76">
        <v>1104.56782</v>
      </c>
      <c r="BT193" s="76">
        <v>1047.70559</v>
      </c>
      <c r="BU193" s="76">
        <v>1013.50398</v>
      </c>
      <c r="BV193" s="98">
        <v>599.74311999999998</v>
      </c>
      <c r="BW193" s="98">
        <v>647.79425000000003</v>
      </c>
      <c r="BX193" s="98">
        <v>649.52917000000002</v>
      </c>
      <c r="BY193" s="98">
        <v>817.15309000000002</v>
      </c>
      <c r="BZ193" s="98">
        <v>901.38460999999995</v>
      </c>
      <c r="CA193" s="98">
        <v>797.29228000000001</v>
      </c>
      <c r="CB193" s="98">
        <v>876.23447999999996</v>
      </c>
      <c r="CC193" s="98">
        <v>1146.2548099999999</v>
      </c>
      <c r="CD193" s="98">
        <v>1433.0682200000001</v>
      </c>
      <c r="CE193" s="98">
        <v>1676.4336900000001</v>
      </c>
      <c r="CF193" s="76">
        <v>-87.468220000000002</v>
      </c>
      <c r="CG193" s="76">
        <v>-81.897909999999897</v>
      </c>
      <c r="CH193" s="76">
        <v>-70.420850000000002</v>
      </c>
      <c r="CI193" s="76">
        <v>28.984549999999899</v>
      </c>
      <c r="CJ193" s="76">
        <v>25.087900000000001</v>
      </c>
      <c r="CK193" s="76">
        <v>-14.717089999999899</v>
      </c>
      <c r="CL193" s="76">
        <v>17.775300000000001</v>
      </c>
      <c r="CM193" s="76">
        <v>-22.587919999999901</v>
      </c>
      <c r="CN193" s="76">
        <v>-320.86579</v>
      </c>
      <c r="CO193" s="76">
        <v>-357.22366</v>
      </c>
      <c r="CP193" s="76">
        <v>-1212.81601</v>
      </c>
      <c r="CQ193" s="76">
        <v>-1095.6931300000001</v>
      </c>
      <c r="CR193" s="76">
        <v>-1037.7491199999999</v>
      </c>
      <c r="CS193" s="76">
        <v>-899.82407000000001</v>
      </c>
      <c r="CT193" s="76">
        <v>-869.80862000000002</v>
      </c>
      <c r="CU193" s="76">
        <v>-831.89652000000001</v>
      </c>
      <c r="CV193" s="76">
        <v>-724.31569999999999</v>
      </c>
      <c r="CW193" s="76">
        <v>-611.09100000000001</v>
      </c>
      <c r="CX193" s="76">
        <v>-415.18923000000001</v>
      </c>
      <c r="CY193" s="76">
        <v>2.7917100000000001</v>
      </c>
      <c r="CZ193" s="98">
        <v>387</v>
      </c>
      <c r="DA193" s="98">
        <v>366</v>
      </c>
      <c r="DB193" s="98">
        <v>368</v>
      </c>
      <c r="DC193" s="98">
        <v>362</v>
      </c>
      <c r="DD193" s="98">
        <v>368</v>
      </c>
      <c r="DE193" s="98">
        <v>352</v>
      </c>
      <c r="DF193" s="98">
        <v>361</v>
      </c>
      <c r="DG193" s="98">
        <v>350</v>
      </c>
      <c r="DH193" s="98">
        <v>335</v>
      </c>
      <c r="DI193" s="98">
        <v>319</v>
      </c>
      <c r="DJ193" s="76">
        <v>-117.12287999999999</v>
      </c>
      <c r="DK193" s="76">
        <v>-57.944009999999999</v>
      </c>
      <c r="DL193" s="76">
        <v>-137.92505</v>
      </c>
      <c r="DM193" s="76">
        <v>-30.015450000000001</v>
      </c>
      <c r="DN193" s="76">
        <v>-37.912100000000002</v>
      </c>
      <c r="DO193" s="76">
        <v>-107.58082</v>
      </c>
      <c r="DP193" s="76">
        <v>-113.2247</v>
      </c>
      <c r="DQ193" s="76">
        <v>-195.90177</v>
      </c>
      <c r="DR193" s="76">
        <v>-417.98093999999998</v>
      </c>
      <c r="DS193" s="76">
        <v>-488.87835999999999</v>
      </c>
      <c r="DT193" s="76">
        <v>-8.54758</v>
      </c>
      <c r="DU193" s="76">
        <v>-8.2178299999999993</v>
      </c>
      <c r="DV193" s="76">
        <v>-9.0756300000000003</v>
      </c>
      <c r="DW193" s="76">
        <v>-5.7275200000000002</v>
      </c>
      <c r="DX193" s="76">
        <v>-3.6936300000000002</v>
      </c>
      <c r="DY193" s="76">
        <v>0.15185000000000001</v>
      </c>
      <c r="DZ193" s="76">
        <v>-5.9794299999999998</v>
      </c>
      <c r="EA193" s="76">
        <v>2.82396</v>
      </c>
      <c r="EB193" s="76">
        <v>18.363</v>
      </c>
      <c r="EC193" s="76">
        <v>27.740819999999999</v>
      </c>
      <c r="ED193" s="76">
        <v>153.86822000000001</v>
      </c>
      <c r="EE193" s="76">
        <v>140.89791</v>
      </c>
      <c r="EF193" s="76">
        <v>137.92505</v>
      </c>
      <c r="EG193" s="76">
        <v>30.015450000000101</v>
      </c>
      <c r="EH193" s="76">
        <v>37.912100000000002</v>
      </c>
      <c r="EI193" s="76">
        <v>107.58082</v>
      </c>
      <c r="EJ193" s="76">
        <v>113.2247</v>
      </c>
      <c r="EK193" s="76">
        <v>153.58792</v>
      </c>
      <c r="EL193" s="76">
        <v>454.86579</v>
      </c>
      <c r="EM193" s="76">
        <v>491.22366</v>
      </c>
      <c r="EN193" s="98">
        <v>1812.5591300000001</v>
      </c>
      <c r="EO193" s="98">
        <v>1743.48738</v>
      </c>
      <c r="EP193" s="98">
        <v>1687.27829</v>
      </c>
      <c r="EQ193" s="98">
        <v>1716.9771599999999</v>
      </c>
      <c r="ER193" s="98">
        <v>1771.1932300000001</v>
      </c>
      <c r="ES193" s="98">
        <v>1629.1887999999999</v>
      </c>
      <c r="ET193" s="98">
        <v>1600.55018</v>
      </c>
      <c r="EU193" s="98">
        <v>1757.34581</v>
      </c>
      <c r="EV193" s="98">
        <v>1848.2574500000001</v>
      </c>
      <c r="EW193" s="98">
        <v>1673.6419800000001</v>
      </c>
      <c r="EX193" s="98">
        <v>1283303</v>
      </c>
      <c r="EY193" s="98">
        <v>1217314</v>
      </c>
      <c r="EZ193" s="98">
        <v>1223429</v>
      </c>
      <c r="FA193" s="98">
        <v>1156922</v>
      </c>
      <c r="FB193" s="98">
        <v>1242085</v>
      </c>
      <c r="FC193" s="98">
        <v>1192234</v>
      </c>
      <c r="FD193" s="98">
        <v>1299809</v>
      </c>
      <c r="FE193" s="98">
        <v>1246276</v>
      </c>
      <c r="FF193" s="98">
        <v>1463937</v>
      </c>
      <c r="FG193" s="103">
        <v>1426916</v>
      </c>
      <c r="FH193" s="76">
        <v>0</v>
      </c>
      <c r="FI193" s="76">
        <v>0</v>
      </c>
      <c r="FJ193" s="76">
        <v>0</v>
      </c>
      <c r="FK193" s="76">
        <v>0</v>
      </c>
      <c r="FL193" s="76">
        <v>0</v>
      </c>
      <c r="FM193" s="76">
        <v>0</v>
      </c>
      <c r="FN193" s="76">
        <v>0</v>
      </c>
      <c r="FO193" s="76">
        <v>54.193849999999998</v>
      </c>
      <c r="FP193" s="76">
        <v>1.75</v>
      </c>
      <c r="FQ193" s="77">
        <v>75.465999999999994</v>
      </c>
    </row>
    <row r="194" spans="1:173" x14ac:dyDescent="0.25">
      <c r="A194" s="96" t="s">
        <v>226</v>
      </c>
      <c r="B194" s="96">
        <v>5490</v>
      </c>
      <c r="C194" s="96"/>
      <c r="D194" s="76">
        <v>179.51589999999999</v>
      </c>
      <c r="E194" s="76">
        <v>188.96687</v>
      </c>
      <c r="F194" s="76">
        <v>147.66768999999999</v>
      </c>
      <c r="G194" s="76">
        <v>111.18138</v>
      </c>
      <c r="H194" s="76">
        <v>141.37109000000001</v>
      </c>
      <c r="I194" s="76">
        <v>137.34026</v>
      </c>
      <c r="J194" s="76">
        <v>125.26539</v>
      </c>
      <c r="K194" s="76">
        <v>126.09107</v>
      </c>
      <c r="L194" s="76">
        <v>207.53415000000001</v>
      </c>
      <c r="M194" s="76">
        <v>256.58058</v>
      </c>
      <c r="N194" s="97">
        <v>1424.3805400000001</v>
      </c>
      <c r="O194" s="97">
        <v>1400.6532199999999</v>
      </c>
      <c r="P194" s="97">
        <v>1340.8156899999999</v>
      </c>
      <c r="Q194" s="97">
        <v>1440.6145200000001</v>
      </c>
      <c r="R194" s="97">
        <v>1312.78108</v>
      </c>
      <c r="S194" s="97">
        <v>1234.7971700000001</v>
      </c>
      <c r="T194" s="97">
        <v>1209.1110699999999</v>
      </c>
      <c r="U194" s="97">
        <v>1123.7240899999999</v>
      </c>
      <c r="V194" s="97">
        <v>1059.17328</v>
      </c>
      <c r="W194" s="97">
        <v>1191.0331699999999</v>
      </c>
      <c r="X194" s="98">
        <v>1295.3333500000001</v>
      </c>
      <c r="Y194" s="98">
        <v>1379.66668</v>
      </c>
      <c r="Z194" s="98">
        <v>1464.00001</v>
      </c>
      <c r="AA194" s="98">
        <v>1548.3333399999999</v>
      </c>
      <c r="AB194" s="98">
        <v>1769.46667</v>
      </c>
      <c r="AC194" s="98">
        <v>1854.6</v>
      </c>
      <c r="AD194" s="98">
        <v>2026.4</v>
      </c>
      <c r="AE194" s="98">
        <v>1598.2</v>
      </c>
      <c r="AF194" s="98">
        <v>1166.9290000000001</v>
      </c>
      <c r="AG194" s="98">
        <v>1141</v>
      </c>
      <c r="AH194" s="97">
        <v>1245.0555400000001</v>
      </c>
      <c r="AI194" s="97">
        <v>1213.5892200000001</v>
      </c>
      <c r="AJ194" s="97">
        <v>1193.60069</v>
      </c>
      <c r="AK194" s="97">
        <v>1333.91452</v>
      </c>
      <c r="AL194" s="97">
        <v>1178.7309299999999</v>
      </c>
      <c r="AM194" s="97">
        <v>1104.2971700000001</v>
      </c>
      <c r="AN194" s="97">
        <v>1092.13427</v>
      </c>
      <c r="AO194" s="97">
        <v>1015.22409</v>
      </c>
      <c r="AP194" s="97">
        <v>888.94763</v>
      </c>
      <c r="AQ194" s="97">
        <v>973.53317000000004</v>
      </c>
      <c r="AR194" s="98">
        <v>47.067999999999998</v>
      </c>
      <c r="AS194" s="98">
        <v>50.052999999999997</v>
      </c>
      <c r="AT194" s="98">
        <v>28.493649999999999</v>
      </c>
      <c r="AU194" s="98">
        <v>45.091749999999998</v>
      </c>
      <c r="AV194" s="98">
        <v>13.370799999999999</v>
      </c>
      <c r="AW194" s="98">
        <v>431.35989999999998</v>
      </c>
      <c r="AX194" s="98">
        <v>418.32515000000001</v>
      </c>
      <c r="AY194" s="98">
        <v>145.90799999999999</v>
      </c>
      <c r="AZ194" s="98">
        <v>35.939799999999998</v>
      </c>
      <c r="BA194" s="98">
        <v>325.8544</v>
      </c>
      <c r="BB194" s="76">
        <v>47.067999999999998</v>
      </c>
      <c r="BC194" s="76">
        <v>50.052999999999997</v>
      </c>
      <c r="BD194" s="76">
        <v>28.493649999999999</v>
      </c>
      <c r="BE194" s="76">
        <v>42.335749999999997</v>
      </c>
      <c r="BF194" s="76">
        <v>13.370799999999999</v>
      </c>
      <c r="BG194" s="76">
        <v>273.85989999999998</v>
      </c>
      <c r="BH194" s="76">
        <v>366.35924999999997</v>
      </c>
      <c r="BI194" s="76">
        <v>145.90799999999999</v>
      </c>
      <c r="BJ194" s="76">
        <v>35.646099999999997</v>
      </c>
      <c r="BK194" s="76">
        <v>186.55850000000001</v>
      </c>
      <c r="BL194" s="76">
        <v>1292.12354</v>
      </c>
      <c r="BM194" s="76">
        <v>1263.64222</v>
      </c>
      <c r="BN194" s="76">
        <v>1222.0943400000001</v>
      </c>
      <c r="BO194" s="76">
        <v>1379.0062700000001</v>
      </c>
      <c r="BP194" s="76">
        <v>1192.1017300000001</v>
      </c>
      <c r="BQ194" s="76">
        <v>1535.65707</v>
      </c>
      <c r="BR194" s="76">
        <v>1510.4594199999999</v>
      </c>
      <c r="BS194" s="76">
        <v>1161.1320900000001</v>
      </c>
      <c r="BT194" s="76">
        <v>924.88742999999999</v>
      </c>
      <c r="BU194" s="76">
        <v>1299.3875700000001</v>
      </c>
      <c r="BV194" s="98">
        <v>1366.5641499999999</v>
      </c>
      <c r="BW194" s="98">
        <v>1439.3288</v>
      </c>
      <c r="BX194" s="98">
        <v>1546.6012000000001</v>
      </c>
      <c r="BY194" s="98">
        <v>1640.52802</v>
      </c>
      <c r="BZ194" s="98">
        <v>1848.33977</v>
      </c>
      <c r="CA194" s="98">
        <v>1917.5967499999999</v>
      </c>
      <c r="CB194" s="98">
        <v>2059.6156000000001</v>
      </c>
      <c r="CC194" s="98">
        <v>1653.0873999999999</v>
      </c>
      <c r="CD194" s="98">
        <v>1212.54565</v>
      </c>
      <c r="CE194" s="98">
        <v>1233.85088</v>
      </c>
      <c r="CF194" s="76">
        <v>80.236160000000197</v>
      </c>
      <c r="CG194" s="76">
        <v>-103.30242</v>
      </c>
      <c r="CH194" s="76">
        <v>-61.539180000000002</v>
      </c>
      <c r="CI194" s="76">
        <v>72.074540000000098</v>
      </c>
      <c r="CJ194" s="76">
        <v>-81.440830000000005</v>
      </c>
      <c r="CK194" s="76">
        <v>-88.715549999999894</v>
      </c>
      <c r="CL194" s="76">
        <v>47.127659999999899</v>
      </c>
      <c r="CM194" s="76">
        <v>-25.817340000000101</v>
      </c>
      <c r="CN194" s="76">
        <v>-125.46428</v>
      </c>
      <c r="CO194" s="76">
        <v>-105.43867</v>
      </c>
      <c r="CP194" s="76">
        <v>-249.96858</v>
      </c>
      <c r="CQ194" s="76">
        <v>-197.94774000000001</v>
      </c>
      <c r="CR194" s="76">
        <v>42.365679999999998</v>
      </c>
      <c r="CS194" s="76">
        <v>222.62620999999999</v>
      </c>
      <c r="CT194" s="76">
        <v>214.91592</v>
      </c>
      <c r="CU194" s="76">
        <v>417.03609999999998</v>
      </c>
      <c r="CV194" s="76">
        <v>362.39175</v>
      </c>
      <c r="CW194" s="76">
        <v>65.881640000000004</v>
      </c>
      <c r="CX194" s="76">
        <v>54.290979999999998</v>
      </c>
      <c r="CY194" s="76">
        <v>314.33481</v>
      </c>
      <c r="CZ194" s="98">
        <v>296</v>
      </c>
      <c r="DA194" s="98">
        <v>301</v>
      </c>
      <c r="DB194" s="98">
        <v>311</v>
      </c>
      <c r="DC194" s="98">
        <v>310</v>
      </c>
      <c r="DD194" s="98">
        <v>310</v>
      </c>
      <c r="DE194" s="98">
        <v>316</v>
      </c>
      <c r="DF194" s="98">
        <v>304</v>
      </c>
      <c r="DG194" s="98">
        <v>290</v>
      </c>
      <c r="DH194" s="98">
        <v>263</v>
      </c>
      <c r="DI194" s="98">
        <v>262</v>
      </c>
      <c r="DJ194" s="76">
        <v>-52.02084</v>
      </c>
      <c r="DK194" s="76">
        <v>-240.31342000000001</v>
      </c>
      <c r="DL194" s="76">
        <v>-180.26052999999999</v>
      </c>
      <c r="DM194" s="76">
        <v>7.7102899999999996</v>
      </c>
      <c r="DN194" s="76">
        <v>-202.12018</v>
      </c>
      <c r="DO194" s="76">
        <v>54.644350000000003</v>
      </c>
      <c r="DP194" s="76">
        <v>296.51011</v>
      </c>
      <c r="DQ194" s="76">
        <v>11.59066</v>
      </c>
      <c r="DR194" s="76">
        <v>-260.04383000000001</v>
      </c>
      <c r="DS194" s="76">
        <v>-136.38016999999999</v>
      </c>
      <c r="DT194" s="76">
        <v>0.19089999999999999</v>
      </c>
      <c r="DU194" s="76">
        <v>1.9028700000000001</v>
      </c>
      <c r="DV194" s="76">
        <v>0.45268999999999998</v>
      </c>
      <c r="DW194" s="76">
        <v>4.4813799999999997</v>
      </c>
      <c r="DX194" s="76">
        <v>7.3210899999999999</v>
      </c>
      <c r="DY194" s="76">
        <v>6.8402599999999998</v>
      </c>
      <c r="DZ194" s="76">
        <v>8.2883899999999997</v>
      </c>
      <c r="EA194" s="76">
        <v>17.591069999999998</v>
      </c>
      <c r="EB194" s="76">
        <v>37.308149999999998</v>
      </c>
      <c r="EC194" s="76">
        <v>39.080579999999998</v>
      </c>
      <c r="ED194" s="76">
        <v>99.088839999999905</v>
      </c>
      <c r="EE194" s="76">
        <v>290.36642000000001</v>
      </c>
      <c r="EF194" s="76">
        <v>208.75417999999999</v>
      </c>
      <c r="EG194" s="76">
        <v>34.625459999999997</v>
      </c>
      <c r="EH194" s="76">
        <v>215.49098000000001</v>
      </c>
      <c r="EI194" s="76">
        <v>219.21555000000001</v>
      </c>
      <c r="EJ194" s="76">
        <v>69.849140000000006</v>
      </c>
      <c r="EK194" s="76">
        <v>134.31734</v>
      </c>
      <c r="EL194" s="76">
        <v>295.68993</v>
      </c>
      <c r="EM194" s="76">
        <v>322.93867</v>
      </c>
      <c r="EN194" s="98">
        <v>1616.5327299999999</v>
      </c>
      <c r="EO194" s="98">
        <v>1637.2765400000001</v>
      </c>
      <c r="EP194" s="98">
        <v>1504.23552</v>
      </c>
      <c r="EQ194" s="98">
        <v>1417.9018100000001</v>
      </c>
      <c r="ER194" s="98">
        <v>1633.4238499999999</v>
      </c>
      <c r="ES194" s="98">
        <v>1500.5606499999999</v>
      </c>
      <c r="ET194" s="98">
        <v>1697.2238500000001</v>
      </c>
      <c r="EU194" s="98">
        <v>1587.2057600000001</v>
      </c>
      <c r="EV194" s="98">
        <v>1158.25467</v>
      </c>
      <c r="EW194" s="98">
        <v>919.51607000000001</v>
      </c>
      <c r="EX194" s="98">
        <v>1344144</v>
      </c>
      <c r="EY194" s="98">
        <v>1503956</v>
      </c>
      <c r="EZ194" s="98">
        <v>1402355</v>
      </c>
      <c r="FA194" s="98">
        <v>1368540</v>
      </c>
      <c r="FB194" s="98">
        <v>1394222</v>
      </c>
      <c r="FC194" s="98">
        <v>1323513</v>
      </c>
      <c r="FD194" s="98">
        <v>1161983</v>
      </c>
      <c r="FE194" s="98">
        <v>1149541</v>
      </c>
      <c r="FF194" s="98">
        <v>1184638</v>
      </c>
      <c r="FG194" s="103">
        <v>1296472</v>
      </c>
      <c r="FH194" s="76">
        <v>0</v>
      </c>
      <c r="FI194" s="76">
        <v>0</v>
      </c>
      <c r="FJ194" s="76">
        <v>0</v>
      </c>
      <c r="FK194" s="76">
        <v>2.7559999999999998</v>
      </c>
      <c r="FL194" s="76">
        <v>0</v>
      </c>
      <c r="FM194" s="76">
        <v>157.5</v>
      </c>
      <c r="FN194" s="76">
        <v>51.965899999999998</v>
      </c>
      <c r="FO194" s="76">
        <v>0</v>
      </c>
      <c r="FP194" s="76">
        <v>0.29370000000000002</v>
      </c>
      <c r="FQ194" s="77">
        <v>139.29589999999999</v>
      </c>
    </row>
    <row r="195" spans="1:173" x14ac:dyDescent="0.25">
      <c r="A195" s="96" t="s">
        <v>225</v>
      </c>
      <c r="B195" s="96">
        <v>5431</v>
      </c>
      <c r="C195" s="96"/>
      <c r="D195" s="76">
        <v>48.23368</v>
      </c>
      <c r="E195" s="76">
        <v>64.077079999999995</v>
      </c>
      <c r="F195" s="76">
        <v>71.782859999999999</v>
      </c>
      <c r="G195" s="76">
        <v>181.95287999999999</v>
      </c>
      <c r="H195" s="76">
        <v>77.228359999999995</v>
      </c>
      <c r="I195" s="76">
        <v>65.349299999999999</v>
      </c>
      <c r="J195" s="76">
        <v>71.447010000000006</v>
      </c>
      <c r="K195" s="76">
        <v>67.213189999999997</v>
      </c>
      <c r="L195" s="76">
        <v>74.12567</v>
      </c>
      <c r="M195" s="76">
        <v>84.889610000000005</v>
      </c>
      <c r="N195" s="97">
        <v>1714.07761</v>
      </c>
      <c r="O195" s="97">
        <v>1788.5022100000001</v>
      </c>
      <c r="P195" s="97">
        <v>1799.04573</v>
      </c>
      <c r="Q195" s="97">
        <v>1845.7401199999999</v>
      </c>
      <c r="R195" s="97">
        <v>1667.56321</v>
      </c>
      <c r="S195" s="97">
        <v>1727.62742</v>
      </c>
      <c r="T195" s="97">
        <v>1860.2840200000001</v>
      </c>
      <c r="U195" s="97">
        <v>1681.76494</v>
      </c>
      <c r="V195" s="97">
        <v>1707.83944</v>
      </c>
      <c r="W195" s="97">
        <v>1637.3436099999999</v>
      </c>
      <c r="X195" s="98">
        <v>2436.4560000000001</v>
      </c>
      <c r="Y195" s="98">
        <v>2516.9899999999998</v>
      </c>
      <c r="Z195" s="98">
        <v>2574.17985</v>
      </c>
      <c r="AA195" s="98">
        <v>2608.7138500000001</v>
      </c>
      <c r="AB195" s="98">
        <v>2643.2478500000002</v>
      </c>
      <c r="AC195" s="98">
        <v>2677.7818499999998</v>
      </c>
      <c r="AD195" s="98">
        <v>2432.4324999999999</v>
      </c>
      <c r="AE195" s="98">
        <v>1905.7774999999999</v>
      </c>
      <c r="AF195" s="98">
        <v>1919.84845</v>
      </c>
      <c r="AG195" s="98">
        <v>1877.2606499999999</v>
      </c>
      <c r="AH195" s="97">
        <v>1659.65986</v>
      </c>
      <c r="AI195" s="97">
        <v>1739.60221</v>
      </c>
      <c r="AJ195" s="97">
        <v>1750.14573</v>
      </c>
      <c r="AK195" s="97">
        <v>1681.4842699999999</v>
      </c>
      <c r="AL195" s="97">
        <v>1608.06321</v>
      </c>
      <c r="AM195" s="97">
        <v>1668.12742</v>
      </c>
      <c r="AN195" s="97">
        <v>1809.7840200000001</v>
      </c>
      <c r="AO195" s="97">
        <v>1631.26494</v>
      </c>
      <c r="AP195" s="97">
        <v>1657.33944</v>
      </c>
      <c r="AQ195" s="97">
        <v>1562.02001</v>
      </c>
      <c r="AR195" s="98">
        <v>29.82385</v>
      </c>
      <c r="AS195" s="98">
        <v>2.1001500000000002</v>
      </c>
      <c r="AT195" s="98">
        <v>27.387149999999998</v>
      </c>
      <c r="AU195" s="98">
        <v>42.960599999999999</v>
      </c>
      <c r="AV195" s="98">
        <v>72.646789999999996</v>
      </c>
      <c r="AW195" s="98">
        <v>377.8793</v>
      </c>
      <c r="AX195" s="98">
        <v>761.89774999999997</v>
      </c>
      <c r="AY195" s="98">
        <v>24.5776</v>
      </c>
      <c r="AZ195" s="98">
        <v>132.166</v>
      </c>
      <c r="BA195" s="98">
        <v>65.254499999999993</v>
      </c>
      <c r="BB195" s="76">
        <v>29.82385</v>
      </c>
      <c r="BC195" s="76">
        <v>2.1001500000000002</v>
      </c>
      <c r="BD195" s="76">
        <v>27.387149999999998</v>
      </c>
      <c r="BE195" s="76">
        <v>42.960599999999999</v>
      </c>
      <c r="BF195" s="76">
        <v>65.188140000000004</v>
      </c>
      <c r="BG195" s="76">
        <v>-511.08730000000003</v>
      </c>
      <c r="BH195" s="76">
        <v>648.83335</v>
      </c>
      <c r="BI195" s="76">
        <v>24.5776</v>
      </c>
      <c r="BJ195" s="76">
        <v>132.166</v>
      </c>
      <c r="BK195" s="76">
        <v>65.254499999999993</v>
      </c>
      <c r="BL195" s="76">
        <v>1689.48371</v>
      </c>
      <c r="BM195" s="76">
        <v>1741.70236</v>
      </c>
      <c r="BN195" s="76">
        <v>1777.53288</v>
      </c>
      <c r="BO195" s="76">
        <v>1724.44487</v>
      </c>
      <c r="BP195" s="76">
        <v>1680.71</v>
      </c>
      <c r="BQ195" s="76">
        <v>2046.0067200000001</v>
      </c>
      <c r="BR195" s="76">
        <v>2571.6817700000001</v>
      </c>
      <c r="BS195" s="76">
        <v>1655.8425400000001</v>
      </c>
      <c r="BT195" s="76">
        <v>1789.5054399999999</v>
      </c>
      <c r="BU195" s="76">
        <v>1627.27451</v>
      </c>
      <c r="BV195" s="98">
        <v>2537.3976299999999</v>
      </c>
      <c r="BW195" s="98">
        <v>2623.7918199999999</v>
      </c>
      <c r="BX195" s="98">
        <v>2818.11643</v>
      </c>
      <c r="BY195" s="98">
        <v>2920.0297399999999</v>
      </c>
      <c r="BZ195" s="98">
        <v>2784.9736400000002</v>
      </c>
      <c r="CA195" s="98">
        <v>2823.9223999999999</v>
      </c>
      <c r="CB195" s="98">
        <v>2738.9810499999999</v>
      </c>
      <c r="CC195" s="98">
        <v>2043.38436</v>
      </c>
      <c r="CD195" s="98">
        <v>2102.3836200000001</v>
      </c>
      <c r="CE195" s="98">
        <v>1983.72993</v>
      </c>
      <c r="CF195" s="76">
        <v>-38.633529999999801</v>
      </c>
      <c r="CG195" s="76">
        <v>-139.58975000000001</v>
      </c>
      <c r="CH195" s="76">
        <v>-143.08832000000001</v>
      </c>
      <c r="CI195" s="76">
        <v>-306.62461999999999</v>
      </c>
      <c r="CJ195" s="76">
        <v>-40.7996699999999</v>
      </c>
      <c r="CK195" s="76">
        <v>-61.5132100000001</v>
      </c>
      <c r="CL195" s="76">
        <v>-130.44229999999999</v>
      </c>
      <c r="CM195" s="76">
        <v>-16.021329999999999</v>
      </c>
      <c r="CN195" s="76">
        <v>81.325609999999898</v>
      </c>
      <c r="CO195" s="76">
        <v>-102.24359</v>
      </c>
      <c r="CP195" s="76">
        <v>-755.63262999999995</v>
      </c>
      <c r="CQ195" s="76">
        <v>-692.40520000000004</v>
      </c>
      <c r="CR195" s="76">
        <v>-506.01560000000001</v>
      </c>
      <c r="CS195" s="76">
        <v>-341.41442999999998</v>
      </c>
      <c r="CT195" s="76">
        <v>86.505439999999993</v>
      </c>
      <c r="CU195" s="76">
        <v>121.61696999999999</v>
      </c>
      <c r="CV195" s="76">
        <v>753.71748000000002</v>
      </c>
      <c r="CW195" s="76">
        <v>285.82643000000002</v>
      </c>
      <c r="CX195" s="76">
        <v>327.77015999999998</v>
      </c>
      <c r="CY195" s="76">
        <v>164.77855</v>
      </c>
      <c r="CZ195" s="98">
        <v>324</v>
      </c>
      <c r="DA195" s="98">
        <v>319</v>
      </c>
      <c r="DB195" s="98">
        <v>330</v>
      </c>
      <c r="DC195" s="98">
        <v>308</v>
      </c>
      <c r="DD195" s="98">
        <v>283</v>
      </c>
      <c r="DE195" s="98">
        <v>301</v>
      </c>
      <c r="DF195" s="98">
        <v>295</v>
      </c>
      <c r="DG195" s="98">
        <v>294</v>
      </c>
      <c r="DH195" s="98">
        <v>288</v>
      </c>
      <c r="DI195" s="98">
        <v>293</v>
      </c>
      <c r="DJ195" s="76">
        <v>-63.227429999999998</v>
      </c>
      <c r="DK195" s="76">
        <v>-186.3896</v>
      </c>
      <c r="DL195" s="76">
        <v>-164.60117</v>
      </c>
      <c r="DM195" s="76">
        <v>-427.91987</v>
      </c>
      <c r="DN195" s="76">
        <v>-35.111530000000002</v>
      </c>
      <c r="DO195" s="76">
        <v>-632.10050999999999</v>
      </c>
      <c r="DP195" s="76">
        <v>467.89105000000001</v>
      </c>
      <c r="DQ195" s="76">
        <v>-41.943730000000002</v>
      </c>
      <c r="DR195" s="76">
        <v>162.99161000000001</v>
      </c>
      <c r="DS195" s="76">
        <v>-112.31269</v>
      </c>
      <c r="DT195" s="76">
        <v>-6.1843199999999996</v>
      </c>
      <c r="DU195" s="76">
        <v>15.17708</v>
      </c>
      <c r="DV195" s="76">
        <v>22.882860000000001</v>
      </c>
      <c r="DW195" s="76">
        <v>17.69688</v>
      </c>
      <c r="DX195" s="76">
        <v>17.728359999999999</v>
      </c>
      <c r="DY195" s="76">
        <v>5.8493000000000004</v>
      </c>
      <c r="DZ195" s="76">
        <v>20.947009999999999</v>
      </c>
      <c r="EA195" s="76">
        <v>16.713190000000001</v>
      </c>
      <c r="EB195" s="76">
        <v>23.62567</v>
      </c>
      <c r="EC195" s="76">
        <v>9.5656099999999995</v>
      </c>
      <c r="ED195" s="76">
        <v>93.051279999999906</v>
      </c>
      <c r="EE195" s="76">
        <v>188.48974999999999</v>
      </c>
      <c r="EF195" s="76">
        <v>191.98831999999999</v>
      </c>
      <c r="EG195" s="76">
        <v>470.88047</v>
      </c>
      <c r="EH195" s="76">
        <v>100.29967000000001</v>
      </c>
      <c r="EI195" s="76">
        <v>121.01321</v>
      </c>
      <c r="EJ195" s="76">
        <v>180.94229999999999</v>
      </c>
      <c r="EK195" s="76">
        <v>66.521330000000006</v>
      </c>
      <c r="EL195" s="76">
        <v>-30.825609999999902</v>
      </c>
      <c r="EM195" s="76">
        <v>177.56719000000001</v>
      </c>
      <c r="EN195" s="98">
        <v>3293.03026</v>
      </c>
      <c r="EO195" s="98">
        <v>3316.1970200000001</v>
      </c>
      <c r="EP195" s="98">
        <v>3324.1320300000002</v>
      </c>
      <c r="EQ195" s="98">
        <v>3261.4441700000002</v>
      </c>
      <c r="ER195" s="98">
        <v>2698.4681999999998</v>
      </c>
      <c r="ES195" s="98">
        <v>2702.3054299999999</v>
      </c>
      <c r="ET195" s="98">
        <v>1985.2635700000001</v>
      </c>
      <c r="EU195" s="98">
        <v>1757.5579299999999</v>
      </c>
      <c r="EV195" s="98">
        <v>1774.61346</v>
      </c>
      <c r="EW195" s="98">
        <v>1818.95138</v>
      </c>
      <c r="EX195" s="98">
        <v>1752711</v>
      </c>
      <c r="EY195" s="98">
        <v>1928092</v>
      </c>
      <c r="EZ195" s="98">
        <v>1942134</v>
      </c>
      <c r="FA195" s="98">
        <v>2152365</v>
      </c>
      <c r="FB195" s="98">
        <v>1708363</v>
      </c>
      <c r="FC195" s="98">
        <v>1789141</v>
      </c>
      <c r="FD195" s="98">
        <v>1990726</v>
      </c>
      <c r="FE195" s="98">
        <v>1697786</v>
      </c>
      <c r="FF195" s="98">
        <v>1626514</v>
      </c>
      <c r="FG195" s="103">
        <v>1739587</v>
      </c>
      <c r="FH195" s="76">
        <v>0</v>
      </c>
      <c r="FI195" s="76">
        <v>0</v>
      </c>
      <c r="FJ195" s="76">
        <v>0</v>
      </c>
      <c r="FK195" s="76">
        <v>0</v>
      </c>
      <c r="FL195" s="76">
        <v>7.4586499999999996</v>
      </c>
      <c r="FM195" s="76">
        <v>888.96659999999997</v>
      </c>
      <c r="FN195" s="76">
        <v>113.06440000000001</v>
      </c>
      <c r="FO195" s="76">
        <v>0</v>
      </c>
      <c r="FP195" s="76">
        <v>0</v>
      </c>
      <c r="FQ195" s="77">
        <v>0</v>
      </c>
    </row>
    <row r="196" spans="1:173" x14ac:dyDescent="0.25">
      <c r="A196" s="96" t="s">
        <v>224</v>
      </c>
      <c r="B196" s="96">
        <v>5921</v>
      </c>
      <c r="C196" s="96"/>
      <c r="D196" s="76">
        <v>0.69994000000000001</v>
      </c>
      <c r="E196" s="76">
        <v>-4.29033</v>
      </c>
      <c r="F196" s="76">
        <v>-4.6408100000000001</v>
      </c>
      <c r="G196" s="76">
        <v>-6.8308499999999999</v>
      </c>
      <c r="H196" s="76">
        <v>-8.45566</v>
      </c>
      <c r="I196" s="76">
        <v>-9.9014699999999998</v>
      </c>
      <c r="J196" s="76">
        <v>52.644849999999998</v>
      </c>
      <c r="K196" s="76">
        <v>94.697670000000002</v>
      </c>
      <c r="L196" s="76">
        <v>97.400499999999994</v>
      </c>
      <c r="M196" s="76">
        <v>46.993920000000003</v>
      </c>
      <c r="N196" s="97">
        <v>984.29726000000005</v>
      </c>
      <c r="O196" s="97">
        <v>1073.8330900000001</v>
      </c>
      <c r="P196" s="97">
        <v>909.33303000000001</v>
      </c>
      <c r="Q196" s="97">
        <v>1110.65211</v>
      </c>
      <c r="R196" s="97">
        <v>1015.28334</v>
      </c>
      <c r="S196" s="97">
        <v>899.74216999999999</v>
      </c>
      <c r="T196" s="97">
        <v>925.98819000000003</v>
      </c>
      <c r="U196" s="97">
        <v>930.32168000000001</v>
      </c>
      <c r="V196" s="97">
        <v>960.76072999999997</v>
      </c>
      <c r="W196" s="97">
        <v>887.04615999999999</v>
      </c>
      <c r="X196" s="98">
        <v>1584.3</v>
      </c>
      <c r="Y196" s="98">
        <v>1640.3</v>
      </c>
      <c r="Z196" s="98">
        <v>1208.3</v>
      </c>
      <c r="AA196" s="98">
        <v>1278.3</v>
      </c>
      <c r="AB196" s="98">
        <v>1095.3</v>
      </c>
      <c r="AC196" s="98">
        <v>869</v>
      </c>
      <c r="AD196" s="98">
        <v>590</v>
      </c>
      <c r="AE196" s="98">
        <v>240</v>
      </c>
      <c r="AF196" s="98">
        <v>250</v>
      </c>
      <c r="AG196" s="98">
        <v>260</v>
      </c>
      <c r="AH196" s="97">
        <v>984.29726000000005</v>
      </c>
      <c r="AI196" s="97">
        <v>1073.8330900000001</v>
      </c>
      <c r="AJ196" s="97">
        <v>909.33303000000001</v>
      </c>
      <c r="AK196" s="97">
        <v>1110.65211</v>
      </c>
      <c r="AL196" s="97">
        <v>1015.28334</v>
      </c>
      <c r="AM196" s="97">
        <v>899.74216999999999</v>
      </c>
      <c r="AN196" s="97">
        <v>860.28818999999999</v>
      </c>
      <c r="AO196" s="97">
        <v>824.65467999999998</v>
      </c>
      <c r="AP196" s="97">
        <v>850.76072999999997</v>
      </c>
      <c r="AQ196" s="97">
        <v>833.43192999999997</v>
      </c>
      <c r="AR196" s="98">
        <v>0</v>
      </c>
      <c r="AS196" s="98">
        <v>0</v>
      </c>
      <c r="AT196" s="98">
        <v>0</v>
      </c>
      <c r="AU196" s="98">
        <v>49.639000000000003</v>
      </c>
      <c r="AV196" s="98">
        <v>117.40215000000001</v>
      </c>
      <c r="AW196" s="98">
        <v>0</v>
      </c>
      <c r="AX196" s="98">
        <v>0</v>
      </c>
      <c r="AY196" s="98">
        <v>66.501099999999994</v>
      </c>
      <c r="AZ196" s="98">
        <v>0</v>
      </c>
      <c r="BA196" s="98">
        <v>45.9771</v>
      </c>
      <c r="BB196" s="76">
        <v>0</v>
      </c>
      <c r="BC196" s="76">
        <v>0</v>
      </c>
      <c r="BD196" s="76">
        <v>0</v>
      </c>
      <c r="BE196" s="76">
        <v>49.639000000000003</v>
      </c>
      <c r="BF196" s="76">
        <v>117.40215000000001</v>
      </c>
      <c r="BG196" s="76">
        <v>0</v>
      </c>
      <c r="BH196" s="76">
        <v>0</v>
      </c>
      <c r="BI196" s="76">
        <v>66.501099999999994</v>
      </c>
      <c r="BJ196" s="76">
        <v>-0.23069999999999999</v>
      </c>
      <c r="BK196" s="76">
        <v>-232.02289999999999</v>
      </c>
      <c r="BL196" s="76">
        <v>984.29726000000005</v>
      </c>
      <c r="BM196" s="76">
        <v>1073.8330900000001</v>
      </c>
      <c r="BN196" s="76">
        <v>909.33303000000001</v>
      </c>
      <c r="BO196" s="76">
        <v>1160.2911099999999</v>
      </c>
      <c r="BP196" s="76">
        <v>1132.6854900000001</v>
      </c>
      <c r="BQ196" s="76">
        <v>899.74216999999999</v>
      </c>
      <c r="BR196" s="76">
        <v>860.28818999999999</v>
      </c>
      <c r="BS196" s="76">
        <v>891.15578000000005</v>
      </c>
      <c r="BT196" s="76">
        <v>850.76072999999997</v>
      </c>
      <c r="BU196" s="76">
        <v>879.40903000000003</v>
      </c>
      <c r="BV196" s="98">
        <v>1874.94273</v>
      </c>
      <c r="BW196" s="98">
        <v>1883.9003399999999</v>
      </c>
      <c r="BX196" s="98">
        <v>1439.5419099999999</v>
      </c>
      <c r="BY196" s="98">
        <v>1436.93031</v>
      </c>
      <c r="BZ196" s="98">
        <v>1229.56441</v>
      </c>
      <c r="CA196" s="98">
        <v>1017.96745</v>
      </c>
      <c r="CB196" s="98">
        <v>766.15409999999997</v>
      </c>
      <c r="CC196" s="98">
        <v>347.42077</v>
      </c>
      <c r="CD196" s="98">
        <v>352.68275</v>
      </c>
      <c r="CE196" s="98">
        <v>375.42734999999999</v>
      </c>
      <c r="CF196" s="76">
        <v>-72.990110000000001</v>
      </c>
      <c r="CG196" s="76">
        <v>-85.309369999999902</v>
      </c>
      <c r="CH196" s="76">
        <v>-229.80781999999999</v>
      </c>
      <c r="CI196" s="76">
        <v>-19.106240000000099</v>
      </c>
      <c r="CJ196" s="76">
        <v>-109.80967</v>
      </c>
      <c r="CK196" s="76">
        <v>-108.88685</v>
      </c>
      <c r="CL196" s="76">
        <v>-60.547349999999902</v>
      </c>
      <c r="CM196" s="76">
        <v>-47.776589999999899</v>
      </c>
      <c r="CN196" s="76">
        <v>-74.641710000000103</v>
      </c>
      <c r="CO196" s="76">
        <v>15.845190000000001</v>
      </c>
      <c r="CP196" s="76">
        <v>-2119.62853</v>
      </c>
      <c r="CQ196" s="76">
        <v>-2058.19625</v>
      </c>
      <c r="CR196" s="76">
        <v>-1988.47306</v>
      </c>
      <c r="CS196" s="76">
        <v>-1870.9030499999999</v>
      </c>
      <c r="CT196" s="76">
        <v>-1902.68939</v>
      </c>
      <c r="CU196" s="76">
        <v>-1910.28187</v>
      </c>
      <c r="CV196" s="76">
        <v>-1787.3950199999999</v>
      </c>
      <c r="CW196" s="76">
        <v>-1659.68767</v>
      </c>
      <c r="CX196" s="76">
        <v>-1571.17293</v>
      </c>
      <c r="CY196" s="76">
        <v>-1343.80052</v>
      </c>
      <c r="CZ196" s="98">
        <v>257</v>
      </c>
      <c r="DA196" s="98">
        <v>239</v>
      </c>
      <c r="DB196" s="98">
        <v>252</v>
      </c>
      <c r="DC196" s="98">
        <v>240</v>
      </c>
      <c r="DD196" s="98">
        <v>235</v>
      </c>
      <c r="DE196" s="98">
        <v>232</v>
      </c>
      <c r="DF196" s="98">
        <v>218</v>
      </c>
      <c r="DG196" s="98">
        <v>224</v>
      </c>
      <c r="DH196" s="98">
        <v>228</v>
      </c>
      <c r="DI196" s="98">
        <v>213</v>
      </c>
      <c r="DJ196" s="76">
        <v>-72.990110000000001</v>
      </c>
      <c r="DK196" s="76">
        <v>-85.309370000000001</v>
      </c>
      <c r="DL196" s="76">
        <v>-229.80781999999999</v>
      </c>
      <c r="DM196" s="76">
        <v>30.53276</v>
      </c>
      <c r="DN196" s="76">
        <v>7.5924800000000001</v>
      </c>
      <c r="DO196" s="76">
        <v>-108.88685</v>
      </c>
      <c r="DP196" s="76">
        <v>-126.24735</v>
      </c>
      <c r="DQ196" s="76">
        <v>-86.942490000000006</v>
      </c>
      <c r="DR196" s="76">
        <v>-184.87241</v>
      </c>
      <c r="DS196" s="76">
        <v>-269.79194000000001</v>
      </c>
      <c r="DT196" s="76">
        <v>0.69994000000000001</v>
      </c>
      <c r="DU196" s="76">
        <v>-4.29033</v>
      </c>
      <c r="DV196" s="76">
        <v>-4.6408100000000001</v>
      </c>
      <c r="DW196" s="76">
        <v>-6.8308499999999999</v>
      </c>
      <c r="DX196" s="76">
        <v>-8.45566</v>
      </c>
      <c r="DY196" s="76">
        <v>-9.9014699999999998</v>
      </c>
      <c r="DZ196" s="76">
        <v>-13.055149999999999</v>
      </c>
      <c r="EA196" s="76">
        <v>-10.969329999999999</v>
      </c>
      <c r="EB196" s="76">
        <v>-12.599500000000001</v>
      </c>
      <c r="EC196" s="76">
        <v>-6.6200799999999997</v>
      </c>
      <c r="ED196" s="76">
        <v>72.990110000000001</v>
      </c>
      <c r="EE196" s="76">
        <v>85.309369999999902</v>
      </c>
      <c r="EF196" s="76">
        <v>229.80781999999999</v>
      </c>
      <c r="EG196" s="76">
        <v>19.106240000000099</v>
      </c>
      <c r="EH196" s="76">
        <v>109.80967</v>
      </c>
      <c r="EI196" s="76">
        <v>108.88685</v>
      </c>
      <c r="EJ196" s="76">
        <v>126.24735</v>
      </c>
      <c r="EK196" s="76">
        <v>153.44359</v>
      </c>
      <c r="EL196" s="76">
        <v>184.64170999999999</v>
      </c>
      <c r="EM196" s="76">
        <v>37.769039999999997</v>
      </c>
      <c r="EN196" s="98">
        <v>3994.5712600000002</v>
      </c>
      <c r="EO196" s="98">
        <v>3942.0965900000001</v>
      </c>
      <c r="EP196" s="98">
        <v>3428.0149700000002</v>
      </c>
      <c r="EQ196" s="98">
        <v>3307.8333600000001</v>
      </c>
      <c r="ER196" s="98">
        <v>3132.2538</v>
      </c>
      <c r="ES196" s="98">
        <v>2928.2493199999999</v>
      </c>
      <c r="ET196" s="98">
        <v>2553.5491200000001</v>
      </c>
      <c r="EU196" s="98">
        <v>2007.10844</v>
      </c>
      <c r="EV196" s="98">
        <v>1923.8556799999999</v>
      </c>
      <c r="EW196" s="98">
        <v>1719.2278699999999</v>
      </c>
      <c r="EX196" s="98">
        <v>1057287</v>
      </c>
      <c r="EY196" s="98">
        <v>1159142</v>
      </c>
      <c r="EZ196" s="98">
        <v>1139141</v>
      </c>
      <c r="FA196" s="98">
        <v>1129758</v>
      </c>
      <c r="FB196" s="98">
        <v>1125093</v>
      </c>
      <c r="FC196" s="98">
        <v>1008629</v>
      </c>
      <c r="FD196" s="98">
        <v>986536</v>
      </c>
      <c r="FE196" s="98">
        <v>978098</v>
      </c>
      <c r="FF196" s="98">
        <v>1035402</v>
      </c>
      <c r="FG196" s="103">
        <v>871201</v>
      </c>
      <c r="FH196" s="76">
        <v>0</v>
      </c>
      <c r="FI196" s="76">
        <v>0</v>
      </c>
      <c r="FJ196" s="76">
        <v>0</v>
      </c>
      <c r="FK196" s="76">
        <v>0</v>
      </c>
      <c r="FL196" s="76">
        <v>0</v>
      </c>
      <c r="FM196" s="76">
        <v>0</v>
      </c>
      <c r="FN196" s="76">
        <v>0</v>
      </c>
      <c r="FO196" s="76">
        <v>0</v>
      </c>
      <c r="FP196" s="76">
        <v>0.23069999999999999</v>
      </c>
      <c r="FQ196" s="77">
        <v>278</v>
      </c>
    </row>
    <row r="197" spans="1:173" x14ac:dyDescent="0.25">
      <c r="A197" s="96" t="s">
        <v>223</v>
      </c>
      <c r="B197" s="96">
        <v>5491</v>
      </c>
      <c r="C197" s="96"/>
      <c r="D197" s="76">
        <v>196.08317</v>
      </c>
      <c r="E197" s="76">
        <v>193.03925000000001</v>
      </c>
      <c r="F197" s="76">
        <v>132.99313000000001</v>
      </c>
      <c r="G197" s="76">
        <v>112.25414000000001</v>
      </c>
      <c r="H197" s="76">
        <v>113.86978999999999</v>
      </c>
      <c r="I197" s="76">
        <v>142.55305000000001</v>
      </c>
      <c r="J197" s="76">
        <v>236.28995</v>
      </c>
      <c r="K197" s="76">
        <v>132.14467999999999</v>
      </c>
      <c r="L197" s="76">
        <v>168.48638</v>
      </c>
      <c r="M197" s="76">
        <v>270.14666</v>
      </c>
      <c r="N197" s="97">
        <v>3025.87772</v>
      </c>
      <c r="O197" s="97">
        <v>2328.5648700000002</v>
      </c>
      <c r="P197" s="97">
        <v>2780.7302300000001</v>
      </c>
      <c r="Q197" s="97">
        <v>2345.4577199999999</v>
      </c>
      <c r="R197" s="97">
        <v>1897.8962200000001</v>
      </c>
      <c r="S197" s="97">
        <v>2024.53034</v>
      </c>
      <c r="T197" s="97">
        <v>1938.39642</v>
      </c>
      <c r="U197" s="97">
        <v>1763.4898000000001</v>
      </c>
      <c r="V197" s="97">
        <v>1793.46057</v>
      </c>
      <c r="W197" s="97">
        <v>1726.7463299999999</v>
      </c>
      <c r="X197" s="98">
        <v>4891.5080099999996</v>
      </c>
      <c r="Y197" s="98">
        <v>3723.1680099999999</v>
      </c>
      <c r="Z197" s="98">
        <v>3879.81601</v>
      </c>
      <c r="AA197" s="98">
        <v>2844.64975</v>
      </c>
      <c r="AB197" s="98">
        <v>1498.5759</v>
      </c>
      <c r="AC197" s="98">
        <v>1688.5759</v>
      </c>
      <c r="AD197" s="98">
        <v>1726.7171499999999</v>
      </c>
      <c r="AE197" s="98">
        <v>1509.2525000000001</v>
      </c>
      <c r="AF197" s="98">
        <v>1579.2525000000001</v>
      </c>
      <c r="AG197" s="98">
        <v>1719.2525000000001</v>
      </c>
      <c r="AH197" s="97">
        <v>2842.3387200000002</v>
      </c>
      <c r="AI197" s="97">
        <v>2147.8258700000001</v>
      </c>
      <c r="AJ197" s="97">
        <v>2648.0412299999998</v>
      </c>
      <c r="AK197" s="97">
        <v>2229.4187200000001</v>
      </c>
      <c r="AL197" s="97">
        <v>1781.8572200000001</v>
      </c>
      <c r="AM197" s="97">
        <v>1895.49134</v>
      </c>
      <c r="AN197" s="97">
        <v>1709.35742</v>
      </c>
      <c r="AO197" s="97">
        <v>1646.7508</v>
      </c>
      <c r="AP197" s="97">
        <v>1639.0215700000001</v>
      </c>
      <c r="AQ197" s="97">
        <v>1475.1426300000001</v>
      </c>
      <c r="AR197" s="98">
        <v>1402.2003500000001</v>
      </c>
      <c r="AS197" s="98">
        <v>319.9101</v>
      </c>
      <c r="AT197" s="98">
        <v>1647.2389900000001</v>
      </c>
      <c r="AU197" s="98">
        <v>190.07575</v>
      </c>
      <c r="AV197" s="98">
        <v>126.52975000000001</v>
      </c>
      <c r="AW197" s="98">
        <v>436.32085000000001</v>
      </c>
      <c r="AX197" s="98">
        <v>321.04829999999998</v>
      </c>
      <c r="AY197" s="98">
        <v>231.31475</v>
      </c>
      <c r="AZ197" s="98">
        <v>37.700000000000003</v>
      </c>
      <c r="BA197" s="98">
        <v>103.4089</v>
      </c>
      <c r="BB197" s="76">
        <v>1322.2166500000001</v>
      </c>
      <c r="BC197" s="76">
        <v>319.9101</v>
      </c>
      <c r="BD197" s="76">
        <v>1647.2389900000001</v>
      </c>
      <c r="BE197" s="76">
        <v>-0.52024999999999999</v>
      </c>
      <c r="BF197" s="76">
        <v>126.52975000000001</v>
      </c>
      <c r="BG197" s="76">
        <v>424.52285000000001</v>
      </c>
      <c r="BH197" s="76">
        <v>307.33030000000002</v>
      </c>
      <c r="BI197" s="76">
        <v>231.31475</v>
      </c>
      <c r="BJ197" s="76">
        <v>37.700000000000003</v>
      </c>
      <c r="BK197" s="76">
        <v>85.7029</v>
      </c>
      <c r="BL197" s="76">
        <v>4244.5390699999998</v>
      </c>
      <c r="BM197" s="76">
        <v>2467.7359700000002</v>
      </c>
      <c r="BN197" s="76">
        <v>4295.2802199999996</v>
      </c>
      <c r="BO197" s="76">
        <v>2419.4944700000001</v>
      </c>
      <c r="BP197" s="76">
        <v>1908.38697</v>
      </c>
      <c r="BQ197" s="76">
        <v>2331.8121900000001</v>
      </c>
      <c r="BR197" s="76">
        <v>2030.40572</v>
      </c>
      <c r="BS197" s="76">
        <v>1878.06555</v>
      </c>
      <c r="BT197" s="76">
        <v>1676.7215699999999</v>
      </c>
      <c r="BU197" s="76">
        <v>1578.55153</v>
      </c>
      <c r="BV197" s="98">
        <v>5543.9804000000004</v>
      </c>
      <c r="BW197" s="98">
        <v>4043.8769499999999</v>
      </c>
      <c r="BX197" s="98">
        <v>4290.0823300000002</v>
      </c>
      <c r="BY197" s="98">
        <v>3198.3467999999998</v>
      </c>
      <c r="BZ197" s="98">
        <v>2002.0417</v>
      </c>
      <c r="CA197" s="98">
        <v>1965.0272500000001</v>
      </c>
      <c r="CB197" s="98">
        <v>1884.1821</v>
      </c>
      <c r="CC197" s="98">
        <v>1691.3062</v>
      </c>
      <c r="CD197" s="98">
        <v>1846.87779</v>
      </c>
      <c r="CE197" s="98">
        <v>1938.6287400000001</v>
      </c>
      <c r="CF197" s="76">
        <v>-94.013150000000195</v>
      </c>
      <c r="CG197" s="76">
        <v>-395.46634999999998</v>
      </c>
      <c r="CH197" s="76">
        <v>314.23737</v>
      </c>
      <c r="CI197" s="76">
        <v>106.30314</v>
      </c>
      <c r="CJ197" s="76">
        <v>-339.26688999999999</v>
      </c>
      <c r="CK197" s="76">
        <v>-1148.6010799999999</v>
      </c>
      <c r="CL197" s="76">
        <v>-367.46440000000001</v>
      </c>
      <c r="CM197" s="76">
        <v>-578.01221999999996</v>
      </c>
      <c r="CN197" s="76">
        <v>-264.71199000000001</v>
      </c>
      <c r="CO197" s="76">
        <v>175.76811000000001</v>
      </c>
      <c r="CP197" s="76">
        <v>472.68153999999998</v>
      </c>
      <c r="CQ197" s="76">
        <v>-571.98296000000005</v>
      </c>
      <c r="CR197" s="76">
        <v>-315.68770999999998</v>
      </c>
      <c r="CS197" s="76">
        <v>-2144.47507</v>
      </c>
      <c r="CT197" s="76">
        <v>-2134.2189600000002</v>
      </c>
      <c r="CU197" s="76">
        <v>-1805.44282</v>
      </c>
      <c r="CV197" s="76">
        <v>-952.32559000000003</v>
      </c>
      <c r="CW197" s="76">
        <v>-663.15248999999994</v>
      </c>
      <c r="CX197" s="76">
        <v>-199.71601999999999</v>
      </c>
      <c r="CY197" s="76">
        <v>181.73497</v>
      </c>
      <c r="CZ197" s="98">
        <v>502</v>
      </c>
      <c r="DA197" s="98">
        <v>508</v>
      </c>
      <c r="DB197" s="98">
        <v>490</v>
      </c>
      <c r="DC197" s="98">
        <v>478</v>
      </c>
      <c r="DD197" s="98">
        <v>466</v>
      </c>
      <c r="DE197" s="98">
        <v>417</v>
      </c>
      <c r="DF197" s="98">
        <v>402</v>
      </c>
      <c r="DG197" s="98">
        <v>382</v>
      </c>
      <c r="DH197" s="98">
        <v>372</v>
      </c>
      <c r="DI197" s="98">
        <v>345</v>
      </c>
      <c r="DJ197" s="76">
        <v>1044.6645000000001</v>
      </c>
      <c r="DK197" s="76">
        <v>-256.29525000000001</v>
      </c>
      <c r="DL197" s="76">
        <v>1828.78736</v>
      </c>
      <c r="DM197" s="76">
        <v>-10.25611</v>
      </c>
      <c r="DN197" s="76">
        <v>-328.77614</v>
      </c>
      <c r="DO197" s="76">
        <v>-853.11722999999995</v>
      </c>
      <c r="DP197" s="76">
        <v>-289.17309999999998</v>
      </c>
      <c r="DQ197" s="76">
        <v>-463.43646999999999</v>
      </c>
      <c r="DR197" s="76">
        <v>-381.45098999999999</v>
      </c>
      <c r="DS197" s="76">
        <v>9.8673099999999998</v>
      </c>
      <c r="DT197" s="76">
        <v>12.544169999999999</v>
      </c>
      <c r="DU197" s="76">
        <v>12.30025</v>
      </c>
      <c r="DV197" s="76">
        <v>0.30413000000000001</v>
      </c>
      <c r="DW197" s="76">
        <v>-3.7848600000000001</v>
      </c>
      <c r="DX197" s="76">
        <v>-2.1692100000000001</v>
      </c>
      <c r="DY197" s="76">
        <v>13.514049999999999</v>
      </c>
      <c r="DZ197" s="76">
        <v>7.2509499999999996</v>
      </c>
      <c r="EA197" s="76">
        <v>15.40568</v>
      </c>
      <c r="EB197" s="76">
        <v>14.04738</v>
      </c>
      <c r="EC197" s="76">
        <v>18.542660000000001</v>
      </c>
      <c r="ED197" s="76">
        <v>277.55214999999998</v>
      </c>
      <c r="EE197" s="76">
        <v>576.20534999999995</v>
      </c>
      <c r="EF197" s="76">
        <v>-181.54837000000001</v>
      </c>
      <c r="EG197" s="76">
        <v>9.7358599999997804</v>
      </c>
      <c r="EH197" s="76">
        <v>455.30588999999998</v>
      </c>
      <c r="EI197" s="76">
        <v>1277.6400799999999</v>
      </c>
      <c r="EJ197" s="76">
        <v>596.50340000000006</v>
      </c>
      <c r="EK197" s="76">
        <v>694.75121999999999</v>
      </c>
      <c r="EL197" s="76">
        <v>419.15098999999998</v>
      </c>
      <c r="EM197" s="76">
        <v>75.835589999999897</v>
      </c>
      <c r="EN197" s="98">
        <v>5071.2988599999999</v>
      </c>
      <c r="EO197" s="98">
        <v>4615.8599100000001</v>
      </c>
      <c r="EP197" s="98">
        <v>4605.7700400000003</v>
      </c>
      <c r="EQ197" s="98">
        <v>5342.8218699999998</v>
      </c>
      <c r="ER197" s="98">
        <v>4136.2606599999999</v>
      </c>
      <c r="ES197" s="98">
        <v>3770.4700699999999</v>
      </c>
      <c r="ET197" s="98">
        <v>2836.5076899999999</v>
      </c>
      <c r="EU197" s="98">
        <v>2354.4586899999999</v>
      </c>
      <c r="EV197" s="98">
        <v>2046.5938100000001</v>
      </c>
      <c r="EW197" s="98">
        <v>1756.8937699999999</v>
      </c>
      <c r="EX197" s="98">
        <v>3119891</v>
      </c>
      <c r="EY197" s="98">
        <v>2724031</v>
      </c>
      <c r="EZ197" s="98">
        <v>2466493</v>
      </c>
      <c r="FA197" s="98">
        <v>2239155</v>
      </c>
      <c r="FB197" s="98">
        <v>2237163</v>
      </c>
      <c r="FC197" s="98">
        <v>3173131</v>
      </c>
      <c r="FD197" s="98">
        <v>2305861</v>
      </c>
      <c r="FE197" s="98">
        <v>2341502</v>
      </c>
      <c r="FF197" s="98">
        <v>2058173</v>
      </c>
      <c r="FG197" s="103">
        <v>1550978</v>
      </c>
      <c r="FH197" s="76">
        <v>79.983699999999999</v>
      </c>
      <c r="FI197" s="76">
        <v>0</v>
      </c>
      <c r="FJ197" s="76">
        <v>0</v>
      </c>
      <c r="FK197" s="76">
        <v>190.596</v>
      </c>
      <c r="FL197" s="76">
        <v>0</v>
      </c>
      <c r="FM197" s="76">
        <v>11.798</v>
      </c>
      <c r="FN197" s="76">
        <v>13.718</v>
      </c>
      <c r="FO197" s="76">
        <v>0</v>
      </c>
      <c r="FP197" s="76">
        <v>0</v>
      </c>
      <c r="FQ197" s="77">
        <v>17.706</v>
      </c>
    </row>
    <row r="198" spans="1:173" x14ac:dyDescent="0.25">
      <c r="A198" s="96" t="s">
        <v>222</v>
      </c>
      <c r="B198" s="96">
        <v>5859</v>
      </c>
      <c r="C198" s="96"/>
      <c r="D198" s="76">
        <v>445.41703999999999</v>
      </c>
      <c r="E198" s="76">
        <v>1292.42408</v>
      </c>
      <c r="F198" s="76">
        <v>461.53226000000001</v>
      </c>
      <c r="G198" s="76">
        <v>412.77386999999999</v>
      </c>
      <c r="H198" s="76">
        <v>801.38446999999996</v>
      </c>
      <c r="I198" s="76">
        <v>664.95461</v>
      </c>
      <c r="J198" s="76">
        <v>1668.3568499999999</v>
      </c>
      <c r="K198" s="76">
        <v>123.97488</v>
      </c>
      <c r="L198" s="76">
        <v>330.62297000000001</v>
      </c>
      <c r="M198" s="76">
        <v>314.75463999999999</v>
      </c>
      <c r="N198" s="97">
        <v>14424.87168</v>
      </c>
      <c r="O198" s="97">
        <v>14669.78681</v>
      </c>
      <c r="P198" s="97">
        <v>12546.72522</v>
      </c>
      <c r="Q198" s="97">
        <v>13497.70169</v>
      </c>
      <c r="R198" s="97">
        <v>12984.00844</v>
      </c>
      <c r="S198" s="97">
        <v>13248.370860000001</v>
      </c>
      <c r="T198" s="97">
        <v>13854.185359999999</v>
      </c>
      <c r="U198" s="97">
        <v>12617.69665</v>
      </c>
      <c r="V198" s="97">
        <v>12264.77089</v>
      </c>
      <c r="W198" s="97">
        <v>11462.807650000001</v>
      </c>
      <c r="X198" s="98">
        <v>8631.5759999999991</v>
      </c>
      <c r="Y198" s="98">
        <v>7684.2079999999996</v>
      </c>
      <c r="Z198" s="98">
        <v>8736.84</v>
      </c>
      <c r="AA198" s="98">
        <v>9789.4719999999998</v>
      </c>
      <c r="AB198" s="98">
        <v>9842.1039999999994</v>
      </c>
      <c r="AC198" s="98">
        <v>10494.736000000001</v>
      </c>
      <c r="AD198" s="98">
        <v>10307.368</v>
      </c>
      <c r="AE198" s="98">
        <v>9960</v>
      </c>
      <c r="AF198" s="98">
        <v>10560</v>
      </c>
      <c r="AG198" s="98">
        <v>10560</v>
      </c>
      <c r="AH198" s="97">
        <v>13908.55118</v>
      </c>
      <c r="AI198" s="97">
        <v>13317.83491</v>
      </c>
      <c r="AJ198" s="97">
        <v>12043.549220000001</v>
      </c>
      <c r="AK198" s="97">
        <v>12994.423940000001</v>
      </c>
      <c r="AL198" s="97">
        <v>12150.50534</v>
      </c>
      <c r="AM198" s="97">
        <v>12569.997310000001</v>
      </c>
      <c r="AN198" s="97">
        <v>12250.357410000001</v>
      </c>
      <c r="AO198" s="97">
        <v>12452.69665</v>
      </c>
      <c r="AP198" s="97">
        <v>12099.77089</v>
      </c>
      <c r="AQ198" s="97">
        <v>11297.807650000001</v>
      </c>
      <c r="AR198" s="98">
        <v>1761.0158699999999</v>
      </c>
      <c r="AS198" s="98">
        <v>665.28094999999996</v>
      </c>
      <c r="AT198" s="98">
        <v>182.0213</v>
      </c>
      <c r="AU198" s="98">
        <v>692.47532000000001</v>
      </c>
      <c r="AV198" s="98">
        <v>269.61829999999998</v>
      </c>
      <c r="AW198" s="98">
        <v>915.35038999999995</v>
      </c>
      <c r="AX198" s="98">
        <v>897.86464000000001</v>
      </c>
      <c r="AY198" s="98">
        <v>2684.8310000000001</v>
      </c>
      <c r="AZ198" s="98">
        <v>847.20010000000002</v>
      </c>
      <c r="BA198" s="98">
        <v>665.47080000000005</v>
      </c>
      <c r="BB198" s="76">
        <v>1670.21587</v>
      </c>
      <c r="BC198" s="76">
        <v>564.58095000000003</v>
      </c>
      <c r="BD198" s="76">
        <v>182.0213</v>
      </c>
      <c r="BE198" s="76">
        <v>692.47532000000001</v>
      </c>
      <c r="BF198" s="76">
        <v>269.61829999999998</v>
      </c>
      <c r="BG198" s="76">
        <v>895.04813999999999</v>
      </c>
      <c r="BH198" s="76">
        <v>592.21864000000005</v>
      </c>
      <c r="BI198" s="76">
        <v>2641.4920000000002</v>
      </c>
      <c r="BJ198" s="76">
        <v>818.63520000000005</v>
      </c>
      <c r="BK198" s="76">
        <v>657.47080000000005</v>
      </c>
      <c r="BL198" s="76">
        <v>15669.56705</v>
      </c>
      <c r="BM198" s="76">
        <v>13983.11586</v>
      </c>
      <c r="BN198" s="76">
        <v>12225.570519999999</v>
      </c>
      <c r="BO198" s="76">
        <v>13686.89926</v>
      </c>
      <c r="BP198" s="76">
        <v>12420.12364</v>
      </c>
      <c r="BQ198" s="76">
        <v>13485.3477</v>
      </c>
      <c r="BR198" s="76">
        <v>13148.22205</v>
      </c>
      <c r="BS198" s="76">
        <v>15137.52765</v>
      </c>
      <c r="BT198" s="76">
        <v>12946.97099</v>
      </c>
      <c r="BU198" s="76">
        <v>11963.27845</v>
      </c>
      <c r="BV198" s="98">
        <v>12442.006719999999</v>
      </c>
      <c r="BW198" s="98">
        <v>8946.7075199999999</v>
      </c>
      <c r="BX198" s="98">
        <v>9250.8868500000008</v>
      </c>
      <c r="BY198" s="98">
        <v>10554.68289</v>
      </c>
      <c r="BZ198" s="98">
        <v>10665.84906</v>
      </c>
      <c r="CA198" s="98">
        <v>11131.88953</v>
      </c>
      <c r="CB198" s="98">
        <v>10960.34893</v>
      </c>
      <c r="CC198" s="98">
        <v>10858.91879</v>
      </c>
      <c r="CD198" s="98">
        <v>11329.01396</v>
      </c>
      <c r="CE198" s="98">
        <v>10889.175999999999</v>
      </c>
      <c r="CF198" s="76">
        <v>-713.58845999999903</v>
      </c>
      <c r="CG198" s="76">
        <v>-707.30669000000103</v>
      </c>
      <c r="CH198" s="76">
        <v>-763.53009999999995</v>
      </c>
      <c r="CI198" s="76">
        <v>-302.25232999999901</v>
      </c>
      <c r="CJ198" s="76">
        <v>-657.72495000000004</v>
      </c>
      <c r="CK198" s="76">
        <v>-532.83362999999895</v>
      </c>
      <c r="CL198" s="76">
        <v>1062.6784399999999</v>
      </c>
      <c r="CM198" s="76">
        <v>-889.89693000000102</v>
      </c>
      <c r="CN198" s="76">
        <v>-809.23642000000098</v>
      </c>
      <c r="CO198" s="76">
        <v>-2273.6525299999998</v>
      </c>
      <c r="CP198" s="76">
        <v>-1225.1428800000001</v>
      </c>
      <c r="CQ198" s="76">
        <v>-1665.4497899999999</v>
      </c>
      <c r="CR198" s="76">
        <v>-170.77215000000001</v>
      </c>
      <c r="CS198" s="76">
        <v>913.91264999999999</v>
      </c>
      <c r="CT198" s="76">
        <v>1026.96741</v>
      </c>
      <c r="CU198" s="76">
        <v>2248.5771599999998</v>
      </c>
      <c r="CV198" s="76">
        <v>2564.7361999999998</v>
      </c>
      <c r="CW198" s="76">
        <v>2513.66707</v>
      </c>
      <c r="CX198" s="76">
        <v>1019.332</v>
      </c>
      <c r="CY198" s="76">
        <v>1267.1932200000001</v>
      </c>
      <c r="CZ198" s="98">
        <v>2759</v>
      </c>
      <c r="DA198" s="98">
        <v>2739</v>
      </c>
      <c r="DB198" s="98">
        <v>2646</v>
      </c>
      <c r="DC198" s="98">
        <v>2677</v>
      </c>
      <c r="DD198" s="98">
        <v>2651</v>
      </c>
      <c r="DE198" s="98">
        <v>2701</v>
      </c>
      <c r="DF198" s="98">
        <v>2660</v>
      </c>
      <c r="DG198" s="98">
        <v>2594</v>
      </c>
      <c r="DH198" s="98">
        <v>2602</v>
      </c>
      <c r="DI198" s="98">
        <v>2559</v>
      </c>
      <c r="DJ198" s="76">
        <v>440.30691000000002</v>
      </c>
      <c r="DK198" s="76">
        <v>-1494.6776400000001</v>
      </c>
      <c r="DL198" s="76">
        <v>-1084.6848</v>
      </c>
      <c r="DM198" s="76">
        <v>-113.05476</v>
      </c>
      <c r="DN198" s="76">
        <v>-1221.6097500000001</v>
      </c>
      <c r="DO198" s="76">
        <v>-316.15904</v>
      </c>
      <c r="DP198" s="76">
        <v>51.069130000000001</v>
      </c>
      <c r="DQ198" s="76">
        <v>1586.5950700000001</v>
      </c>
      <c r="DR198" s="76">
        <v>-155.60122000000001</v>
      </c>
      <c r="DS198" s="76">
        <v>-1781.18173</v>
      </c>
      <c r="DT198" s="76">
        <v>-70.903959999999998</v>
      </c>
      <c r="DU198" s="76">
        <v>-59.527920000000002</v>
      </c>
      <c r="DV198" s="76">
        <v>-41.643740000000001</v>
      </c>
      <c r="DW198" s="76">
        <v>-90.504130000000004</v>
      </c>
      <c r="DX198" s="76">
        <v>-32.11853</v>
      </c>
      <c r="DY198" s="76">
        <v>-13.41939</v>
      </c>
      <c r="DZ198" s="76">
        <v>64.528850000000006</v>
      </c>
      <c r="EA198" s="76">
        <v>-41.025120000000001</v>
      </c>
      <c r="EB198" s="76">
        <v>165.62297000000001</v>
      </c>
      <c r="EC198" s="76">
        <v>149.75463999999999</v>
      </c>
      <c r="ED198" s="76">
        <v>1229.90896</v>
      </c>
      <c r="EE198" s="76">
        <v>2059.2585899999999</v>
      </c>
      <c r="EF198" s="76">
        <v>1266.7061000000001</v>
      </c>
      <c r="EG198" s="76">
        <v>805.53007999999897</v>
      </c>
      <c r="EH198" s="76">
        <v>1491.2280499999999</v>
      </c>
      <c r="EI198" s="76">
        <v>1211.2071800000001</v>
      </c>
      <c r="EJ198" s="76">
        <v>541.14950999999905</v>
      </c>
      <c r="EK198" s="76">
        <v>1054.8969300000001</v>
      </c>
      <c r="EL198" s="76">
        <v>974.23642000000098</v>
      </c>
      <c r="EM198" s="76">
        <v>2438.6525299999998</v>
      </c>
      <c r="EN198" s="98">
        <v>13667.149600000001</v>
      </c>
      <c r="EO198" s="98">
        <v>10612.157310000001</v>
      </c>
      <c r="EP198" s="98">
        <v>9421.6589999999997</v>
      </c>
      <c r="EQ198" s="98">
        <v>9640.7702399999998</v>
      </c>
      <c r="ER198" s="98">
        <v>9638.8816499999994</v>
      </c>
      <c r="ES198" s="98">
        <v>8883.3123699999996</v>
      </c>
      <c r="ET198" s="98">
        <v>8395.6127300000007</v>
      </c>
      <c r="EU198" s="98">
        <v>8345.2517200000002</v>
      </c>
      <c r="EV198" s="98">
        <v>10309.68196</v>
      </c>
      <c r="EW198" s="98">
        <v>9621.9827800000003</v>
      </c>
      <c r="EX198" s="98">
        <v>15138460</v>
      </c>
      <c r="EY198" s="98">
        <v>15377094</v>
      </c>
      <c r="EZ198" s="98">
        <v>13310255</v>
      </c>
      <c r="FA198" s="98">
        <v>13799954</v>
      </c>
      <c r="FB198" s="98">
        <v>13641733</v>
      </c>
      <c r="FC198" s="98">
        <v>13781204</v>
      </c>
      <c r="FD198" s="98">
        <v>12791507</v>
      </c>
      <c r="FE198" s="98">
        <v>13507594</v>
      </c>
      <c r="FF198" s="98">
        <v>13074007</v>
      </c>
      <c r="FG198" s="103">
        <v>13736460</v>
      </c>
      <c r="FH198" s="76">
        <v>90.8</v>
      </c>
      <c r="FI198" s="76">
        <v>100.7</v>
      </c>
      <c r="FJ198" s="76">
        <v>0</v>
      </c>
      <c r="FK198" s="76">
        <v>0</v>
      </c>
      <c r="FL198" s="76">
        <v>0</v>
      </c>
      <c r="FM198" s="76">
        <v>20.302250000000001</v>
      </c>
      <c r="FN198" s="76">
        <v>305.64600000000002</v>
      </c>
      <c r="FO198" s="76">
        <v>43.338999999999999</v>
      </c>
      <c r="FP198" s="76">
        <v>28.564900000000002</v>
      </c>
      <c r="FQ198" s="77">
        <v>8</v>
      </c>
    </row>
    <row r="199" spans="1:173" ht="25.5" x14ac:dyDescent="0.25">
      <c r="A199" s="96" t="s">
        <v>221</v>
      </c>
      <c r="B199" s="96">
        <v>5922</v>
      </c>
      <c r="C199" s="96"/>
      <c r="D199" s="76">
        <v>19.410049999999998</v>
      </c>
      <c r="E199" s="76">
        <v>117.98349</v>
      </c>
      <c r="F199" s="76">
        <v>227.7775</v>
      </c>
      <c r="G199" s="76">
        <v>137.40664000000001</v>
      </c>
      <c r="H199" s="76">
        <v>25.652190000000001</v>
      </c>
      <c r="I199" s="76">
        <v>221.12609</v>
      </c>
      <c r="J199" s="76">
        <v>1059.1246900000001</v>
      </c>
      <c r="K199" s="76">
        <v>120.07783999999999</v>
      </c>
      <c r="L199" s="76">
        <v>533.55604000000005</v>
      </c>
      <c r="M199" s="76">
        <v>260.65046000000001</v>
      </c>
      <c r="N199" s="97">
        <v>4294.0395600000002</v>
      </c>
      <c r="O199" s="97">
        <v>3949.33824</v>
      </c>
      <c r="P199" s="97">
        <v>4076.4283500000001</v>
      </c>
      <c r="Q199" s="97">
        <v>4631.1305700000003</v>
      </c>
      <c r="R199" s="97">
        <v>4021.7645699999998</v>
      </c>
      <c r="S199" s="97">
        <v>5135.4200600000004</v>
      </c>
      <c r="T199" s="97">
        <v>6047.1325500000003</v>
      </c>
      <c r="U199" s="97">
        <v>4439.4088199999997</v>
      </c>
      <c r="V199" s="97">
        <v>4489.8993899999996</v>
      </c>
      <c r="W199" s="97">
        <v>4291.0604599999997</v>
      </c>
      <c r="X199" s="98">
        <v>2000</v>
      </c>
      <c r="Y199" s="98">
        <v>2000</v>
      </c>
      <c r="Z199" s="98">
        <v>2000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7">
        <v>4279.0395600000002</v>
      </c>
      <c r="AI199" s="97">
        <v>3836.3848400000002</v>
      </c>
      <c r="AJ199" s="97">
        <v>3849.98875</v>
      </c>
      <c r="AK199" s="97">
        <v>4492.0677699999997</v>
      </c>
      <c r="AL199" s="97">
        <v>3995.7645699999998</v>
      </c>
      <c r="AM199" s="97">
        <v>4911.82816</v>
      </c>
      <c r="AN199" s="97">
        <v>4987.4393499999996</v>
      </c>
      <c r="AO199" s="97">
        <v>4320.6998199999998</v>
      </c>
      <c r="AP199" s="97">
        <v>3949.1981900000001</v>
      </c>
      <c r="AQ199" s="97">
        <v>4026.0410099999999</v>
      </c>
      <c r="AR199" s="98">
        <v>233.16314</v>
      </c>
      <c r="AS199" s="98">
        <v>988.72646999999995</v>
      </c>
      <c r="AT199" s="98">
        <v>763.75836000000004</v>
      </c>
      <c r="AU199" s="98">
        <v>534.92834000000005</v>
      </c>
      <c r="AV199" s="98">
        <v>252.41534999999999</v>
      </c>
      <c r="AW199" s="98">
        <v>110.38523000000001</v>
      </c>
      <c r="AX199" s="98">
        <v>474.84875</v>
      </c>
      <c r="AY199" s="98">
        <v>550.59270000000004</v>
      </c>
      <c r="AZ199" s="98">
        <v>1713.086</v>
      </c>
      <c r="BA199" s="98">
        <v>157.2199</v>
      </c>
      <c r="BB199" s="76">
        <v>233.16314</v>
      </c>
      <c r="BC199" s="76">
        <v>988.72646999999995</v>
      </c>
      <c r="BD199" s="76">
        <v>763.75836000000004</v>
      </c>
      <c r="BE199" s="76">
        <v>525.35433999999998</v>
      </c>
      <c r="BF199" s="76">
        <v>225.58715000000001</v>
      </c>
      <c r="BG199" s="76">
        <v>94.145229999999998</v>
      </c>
      <c r="BH199" s="76">
        <v>474.84875</v>
      </c>
      <c r="BI199" s="76">
        <v>502.54270000000002</v>
      </c>
      <c r="BJ199" s="76">
        <v>1713.086</v>
      </c>
      <c r="BK199" s="76">
        <v>157.2199</v>
      </c>
      <c r="BL199" s="76">
        <v>4512.2026999999998</v>
      </c>
      <c r="BM199" s="76">
        <v>4825.1113100000002</v>
      </c>
      <c r="BN199" s="76">
        <v>4613.7471100000002</v>
      </c>
      <c r="BO199" s="76">
        <v>5026.99611</v>
      </c>
      <c r="BP199" s="76">
        <v>4248.1799199999996</v>
      </c>
      <c r="BQ199" s="76">
        <v>5022.2133899999999</v>
      </c>
      <c r="BR199" s="76">
        <v>5462.2880999999998</v>
      </c>
      <c r="BS199" s="76">
        <v>4871.29252</v>
      </c>
      <c r="BT199" s="76">
        <v>5662.2841900000003</v>
      </c>
      <c r="BU199" s="76">
        <v>4183.26091</v>
      </c>
      <c r="BV199" s="98">
        <v>2410.2831500000002</v>
      </c>
      <c r="BW199" s="98">
        <v>2352.0188600000001</v>
      </c>
      <c r="BX199" s="98">
        <v>2630.3547699999999</v>
      </c>
      <c r="BY199" s="98">
        <v>458.48532</v>
      </c>
      <c r="BZ199" s="98">
        <v>342.57828000000001</v>
      </c>
      <c r="CA199" s="98">
        <v>483.90726000000001</v>
      </c>
      <c r="CB199" s="98">
        <v>557.28902000000005</v>
      </c>
      <c r="CC199" s="98">
        <v>346.40030999999999</v>
      </c>
      <c r="CD199" s="98">
        <v>384.50752</v>
      </c>
      <c r="CE199" s="98">
        <v>261.70611000000002</v>
      </c>
      <c r="CF199" s="76">
        <v>-338.21481999999997</v>
      </c>
      <c r="CG199" s="76">
        <v>-911.52373</v>
      </c>
      <c r="CH199" s="76">
        <v>-5.3989999999998899</v>
      </c>
      <c r="CI199" s="76">
        <v>150.53305</v>
      </c>
      <c r="CJ199" s="76">
        <v>-637.56541000000095</v>
      </c>
      <c r="CK199" s="76">
        <v>276.04484000000002</v>
      </c>
      <c r="CL199" s="76">
        <v>1653.29583</v>
      </c>
      <c r="CM199" s="76">
        <v>-514.52173000000005</v>
      </c>
      <c r="CN199" s="76">
        <v>71.894599999999599</v>
      </c>
      <c r="CO199" s="76">
        <v>171.37779999999901</v>
      </c>
      <c r="CP199" s="76">
        <v>-1589.9941699999999</v>
      </c>
      <c r="CQ199" s="76">
        <v>-1469.9424899999999</v>
      </c>
      <c r="CR199" s="76">
        <v>-1434.19183</v>
      </c>
      <c r="CS199" s="76">
        <v>-1966.11159</v>
      </c>
      <c r="CT199" s="76">
        <v>-2502.9361800000001</v>
      </c>
      <c r="CU199" s="76">
        <v>-2064.9579199999998</v>
      </c>
      <c r="CV199" s="76">
        <v>-2211.55609</v>
      </c>
      <c r="CW199" s="76">
        <v>-3280.00747</v>
      </c>
      <c r="CX199" s="76">
        <v>-3149.3194400000002</v>
      </c>
      <c r="CY199" s="76">
        <v>-4393.5988399999997</v>
      </c>
      <c r="CZ199" s="98">
        <v>770</v>
      </c>
      <c r="DA199" s="98">
        <v>775</v>
      </c>
      <c r="DB199" s="98">
        <v>737</v>
      </c>
      <c r="DC199" s="98">
        <v>747</v>
      </c>
      <c r="DD199" s="98">
        <v>738</v>
      </c>
      <c r="DE199" s="98">
        <v>717</v>
      </c>
      <c r="DF199" s="98">
        <v>733</v>
      </c>
      <c r="DG199" s="98">
        <v>713</v>
      </c>
      <c r="DH199" s="98">
        <v>725</v>
      </c>
      <c r="DI199" s="98">
        <v>714</v>
      </c>
      <c r="DJ199" s="76">
        <v>-120.05168</v>
      </c>
      <c r="DK199" s="76">
        <v>-35.750660000000003</v>
      </c>
      <c r="DL199" s="76">
        <v>531.91976</v>
      </c>
      <c r="DM199" s="76">
        <v>536.82458999999994</v>
      </c>
      <c r="DN199" s="76">
        <v>-437.97825999999998</v>
      </c>
      <c r="DO199" s="76">
        <v>146.59817000000001</v>
      </c>
      <c r="DP199" s="76">
        <v>1068.45138</v>
      </c>
      <c r="DQ199" s="76">
        <v>-130.68803</v>
      </c>
      <c r="DR199" s="76">
        <v>1244.2793999999999</v>
      </c>
      <c r="DS199" s="76">
        <v>63.578249999999997</v>
      </c>
      <c r="DT199" s="76">
        <v>4.41005</v>
      </c>
      <c r="DU199" s="76">
        <v>5.0304900000000004</v>
      </c>
      <c r="DV199" s="76">
        <v>1.3374999999999999</v>
      </c>
      <c r="DW199" s="76">
        <v>-1.6563600000000001</v>
      </c>
      <c r="DX199" s="76">
        <v>-0.34781000000000001</v>
      </c>
      <c r="DY199" s="76">
        <v>-2.46591</v>
      </c>
      <c r="DZ199" s="76">
        <v>-0.56830999999999998</v>
      </c>
      <c r="EA199" s="76">
        <v>1.3688400000000001</v>
      </c>
      <c r="EB199" s="76">
        <v>-7.1449600000000002</v>
      </c>
      <c r="EC199" s="76">
        <v>-4.3685400000000003</v>
      </c>
      <c r="ED199" s="76">
        <v>353.21481999999997</v>
      </c>
      <c r="EE199" s="76">
        <v>1024.47713</v>
      </c>
      <c r="EF199" s="76">
        <v>231.83860000000001</v>
      </c>
      <c r="EG199" s="76">
        <v>-11.4702499999994</v>
      </c>
      <c r="EH199" s="76">
        <v>663.56541000000095</v>
      </c>
      <c r="EI199" s="76">
        <v>-52.452940000000098</v>
      </c>
      <c r="EJ199" s="76">
        <v>-593.60262999999895</v>
      </c>
      <c r="EK199" s="76">
        <v>633.23072999999999</v>
      </c>
      <c r="EL199" s="76">
        <v>468.8066</v>
      </c>
      <c r="EM199" s="76">
        <v>93.641650000000496</v>
      </c>
      <c r="EN199" s="98">
        <v>4000.2773200000001</v>
      </c>
      <c r="EO199" s="98">
        <v>3821.96135</v>
      </c>
      <c r="EP199" s="98">
        <v>4064.5466000000001</v>
      </c>
      <c r="EQ199" s="98">
        <v>2424.5969100000002</v>
      </c>
      <c r="ER199" s="98">
        <v>2845.5144599999999</v>
      </c>
      <c r="ES199" s="98">
        <v>2548.8651799999998</v>
      </c>
      <c r="ET199" s="98">
        <v>2768.8451100000002</v>
      </c>
      <c r="EU199" s="98">
        <v>3626.40778</v>
      </c>
      <c r="EV199" s="98">
        <v>3533.8269599999999</v>
      </c>
      <c r="EW199" s="98">
        <v>4655.3049499999997</v>
      </c>
      <c r="EX199" s="98">
        <v>4632254</v>
      </c>
      <c r="EY199" s="98">
        <v>4860862</v>
      </c>
      <c r="EZ199" s="98">
        <v>4081827</v>
      </c>
      <c r="FA199" s="98">
        <v>4480598</v>
      </c>
      <c r="FB199" s="98">
        <v>4659330</v>
      </c>
      <c r="FC199" s="98">
        <v>4859375</v>
      </c>
      <c r="FD199" s="98">
        <v>4393837</v>
      </c>
      <c r="FE199" s="98">
        <v>4953931</v>
      </c>
      <c r="FF199" s="98">
        <v>4418005</v>
      </c>
      <c r="FG199" s="103">
        <v>4119683</v>
      </c>
      <c r="FH199" s="76">
        <v>0</v>
      </c>
      <c r="FI199" s="76">
        <v>0</v>
      </c>
      <c r="FJ199" s="76">
        <v>0</v>
      </c>
      <c r="FK199" s="76">
        <v>9.5739999999999998</v>
      </c>
      <c r="FL199" s="76">
        <v>26.828199999999999</v>
      </c>
      <c r="FM199" s="76">
        <v>16.239999999999998</v>
      </c>
      <c r="FN199" s="76">
        <v>0</v>
      </c>
      <c r="FO199" s="76">
        <v>48.05</v>
      </c>
      <c r="FP199" s="76">
        <v>0</v>
      </c>
      <c r="FQ199" s="77">
        <v>0</v>
      </c>
    </row>
    <row r="200" spans="1:173" x14ac:dyDescent="0.25">
      <c r="A200" s="96" t="s">
        <v>220</v>
      </c>
      <c r="B200" s="96">
        <v>5693</v>
      </c>
      <c r="C200" s="96"/>
      <c r="D200" s="76">
        <v>631.11144000000002</v>
      </c>
      <c r="E200" s="76">
        <v>693.36391000000003</v>
      </c>
      <c r="F200" s="76">
        <v>941.05619000000002</v>
      </c>
      <c r="G200" s="76">
        <v>709.55721000000005</v>
      </c>
      <c r="H200" s="76">
        <v>700.29539999999997</v>
      </c>
      <c r="I200" s="76">
        <v>770.32811000000004</v>
      </c>
      <c r="J200" s="76">
        <v>741.99102000000005</v>
      </c>
      <c r="K200" s="76">
        <v>833.67133000000001</v>
      </c>
      <c r="L200" s="76">
        <v>813.04125999999997</v>
      </c>
      <c r="M200" s="76">
        <v>799.38685999999996</v>
      </c>
      <c r="N200" s="97">
        <v>10981.53183</v>
      </c>
      <c r="O200" s="97">
        <v>11335.48424</v>
      </c>
      <c r="P200" s="97">
        <v>10986.914430000001</v>
      </c>
      <c r="Q200" s="97">
        <v>11248.215169999999</v>
      </c>
      <c r="R200" s="97">
        <v>10702.25779</v>
      </c>
      <c r="S200" s="97">
        <v>10099.831200000001</v>
      </c>
      <c r="T200" s="97">
        <v>10217.50166</v>
      </c>
      <c r="U200" s="97">
        <v>9656.0604600000006</v>
      </c>
      <c r="V200" s="97">
        <v>8578.2627900000007</v>
      </c>
      <c r="W200" s="97">
        <v>8866.5790099999995</v>
      </c>
      <c r="X200" s="98">
        <v>15114.173049999999</v>
      </c>
      <c r="Y200" s="98">
        <v>14648.14495</v>
      </c>
      <c r="Z200" s="98">
        <v>15252.938200000001</v>
      </c>
      <c r="AA200" s="98">
        <v>15491.336600000001</v>
      </c>
      <c r="AB200" s="98">
        <v>14241.3364</v>
      </c>
      <c r="AC200" s="98">
        <v>14634.963599999999</v>
      </c>
      <c r="AD200" s="98">
        <v>14837.112499999999</v>
      </c>
      <c r="AE200" s="98">
        <v>12438.954900000001</v>
      </c>
      <c r="AF200" s="98">
        <v>12888.573850000001</v>
      </c>
      <c r="AG200" s="98">
        <v>13150.686100000001</v>
      </c>
      <c r="AH200" s="97">
        <v>10390.05983</v>
      </c>
      <c r="AI200" s="97">
        <v>10671.084489999999</v>
      </c>
      <c r="AJ200" s="97">
        <v>10099.88343</v>
      </c>
      <c r="AK200" s="97">
        <v>10601.85017</v>
      </c>
      <c r="AL200" s="97">
        <v>10133.862789999999</v>
      </c>
      <c r="AM200" s="97">
        <v>9469.6754999999994</v>
      </c>
      <c r="AN200" s="97">
        <v>9627.3566599999995</v>
      </c>
      <c r="AO200" s="97">
        <v>9021.4804600000007</v>
      </c>
      <c r="AP200" s="97">
        <v>7989.1827899999998</v>
      </c>
      <c r="AQ200" s="97">
        <v>8300.4790099999991</v>
      </c>
      <c r="AR200" s="98">
        <v>2298.9684999999999</v>
      </c>
      <c r="AS200" s="98">
        <v>2316.8579</v>
      </c>
      <c r="AT200" s="98">
        <v>1848.8697199999999</v>
      </c>
      <c r="AU200" s="98">
        <v>1413.1605500000001</v>
      </c>
      <c r="AV200" s="98">
        <v>519.10578999999996</v>
      </c>
      <c r="AW200" s="98">
        <v>1069.2963500000001</v>
      </c>
      <c r="AX200" s="98">
        <v>1811.9431</v>
      </c>
      <c r="AY200" s="98">
        <v>1117.9358999999999</v>
      </c>
      <c r="AZ200" s="98">
        <v>484.07909999999998</v>
      </c>
      <c r="BA200" s="98">
        <v>1638.5246500000001</v>
      </c>
      <c r="BB200" s="76">
        <v>2288.3711499999999</v>
      </c>
      <c r="BC200" s="76">
        <v>1989.6649</v>
      </c>
      <c r="BD200" s="76">
        <v>1826.48972</v>
      </c>
      <c r="BE200" s="76">
        <v>1380.4736499999999</v>
      </c>
      <c r="BF200" s="76">
        <v>517.10578999999996</v>
      </c>
      <c r="BG200" s="76">
        <v>836.30425000000002</v>
      </c>
      <c r="BH200" s="76">
        <v>1486.1950999999999</v>
      </c>
      <c r="BI200" s="76">
        <v>1092.4059</v>
      </c>
      <c r="BJ200" s="76">
        <v>-1756.66248</v>
      </c>
      <c r="BK200" s="76">
        <v>1203.11475</v>
      </c>
      <c r="BL200" s="76">
        <v>12689.028329999999</v>
      </c>
      <c r="BM200" s="76">
        <v>12987.94239</v>
      </c>
      <c r="BN200" s="76">
        <v>11948.75315</v>
      </c>
      <c r="BO200" s="76">
        <v>12015.01072</v>
      </c>
      <c r="BP200" s="76">
        <v>10652.968580000001</v>
      </c>
      <c r="BQ200" s="76">
        <v>10538.97185</v>
      </c>
      <c r="BR200" s="76">
        <v>11439.29976</v>
      </c>
      <c r="BS200" s="76">
        <v>10139.416359999999</v>
      </c>
      <c r="BT200" s="76">
        <v>8473.2618899999998</v>
      </c>
      <c r="BU200" s="76">
        <v>9939.0036600000003</v>
      </c>
      <c r="BV200" s="98">
        <v>17041.740900000001</v>
      </c>
      <c r="BW200" s="98">
        <v>17575.295399999999</v>
      </c>
      <c r="BX200" s="98">
        <v>16797.116819999999</v>
      </c>
      <c r="BY200" s="98">
        <v>16337.254430000001</v>
      </c>
      <c r="BZ200" s="98">
        <v>14803.264300000001</v>
      </c>
      <c r="CA200" s="98">
        <v>15241.127329999999</v>
      </c>
      <c r="CB200" s="98">
        <v>15350.912770000001</v>
      </c>
      <c r="CC200" s="98">
        <v>13136.036609999999</v>
      </c>
      <c r="CD200" s="98">
        <v>13425.76093</v>
      </c>
      <c r="CE200" s="98">
        <v>13838.854880000001</v>
      </c>
      <c r="CF200" s="76">
        <v>-1416.3759</v>
      </c>
      <c r="CG200" s="76">
        <v>-607.84501000000103</v>
      </c>
      <c r="CH200" s="76">
        <v>-812.41508999999905</v>
      </c>
      <c r="CI200" s="76">
        <v>227.24824999999899</v>
      </c>
      <c r="CJ200" s="76">
        <v>-29.734860000000499</v>
      </c>
      <c r="CK200" s="76">
        <v>-567.09465999999895</v>
      </c>
      <c r="CL200" s="76">
        <v>477.67849999999999</v>
      </c>
      <c r="CM200" s="76">
        <v>-179.54360999999901</v>
      </c>
      <c r="CN200" s="76">
        <v>-599.51484000000005</v>
      </c>
      <c r="CO200" s="76">
        <v>-2488.5239900000001</v>
      </c>
      <c r="CP200" s="76">
        <v>2995.2773099999999</v>
      </c>
      <c r="CQ200" s="76">
        <v>2714.7540600000002</v>
      </c>
      <c r="CR200" s="76">
        <v>1997.33392</v>
      </c>
      <c r="CS200" s="76">
        <v>1870.2902899999999</v>
      </c>
      <c r="CT200" s="76">
        <v>908.93339000000003</v>
      </c>
      <c r="CU200" s="76">
        <v>989.95745999999997</v>
      </c>
      <c r="CV200" s="76">
        <v>1350.9035699999999</v>
      </c>
      <c r="CW200" s="76">
        <v>-22.825030000000002</v>
      </c>
      <c r="CX200" s="76">
        <v>-301.10732000000002</v>
      </c>
      <c r="CY200" s="76">
        <v>2644.15</v>
      </c>
      <c r="CZ200" s="98">
        <v>2820</v>
      </c>
      <c r="DA200" s="98">
        <v>2768</v>
      </c>
      <c r="DB200" s="98">
        <v>2782</v>
      </c>
      <c r="DC200" s="98">
        <v>2717</v>
      </c>
      <c r="DD200" s="98">
        <v>2685</v>
      </c>
      <c r="DE200" s="98">
        <v>2606</v>
      </c>
      <c r="DF200" s="98">
        <v>2500</v>
      </c>
      <c r="DG200" s="98">
        <v>2421</v>
      </c>
      <c r="DH200" s="98">
        <v>2436</v>
      </c>
      <c r="DI200" s="98">
        <v>2389</v>
      </c>
      <c r="DJ200" s="76">
        <v>280.52325000000002</v>
      </c>
      <c r="DK200" s="76">
        <v>717.42013999999995</v>
      </c>
      <c r="DL200" s="76">
        <v>127.04362999999999</v>
      </c>
      <c r="DM200" s="76">
        <v>961.3569</v>
      </c>
      <c r="DN200" s="76">
        <v>-81.024069999999995</v>
      </c>
      <c r="DO200" s="76">
        <v>-360.94610999999998</v>
      </c>
      <c r="DP200" s="76">
        <v>1373.7285999999999</v>
      </c>
      <c r="DQ200" s="76">
        <v>278.28228999999999</v>
      </c>
      <c r="DR200" s="76">
        <v>-2945.2573200000002</v>
      </c>
      <c r="DS200" s="76">
        <v>-1851.5092400000001</v>
      </c>
      <c r="DT200" s="76">
        <v>39.63944</v>
      </c>
      <c r="DU200" s="76">
        <v>28.963909999999998</v>
      </c>
      <c r="DV200" s="76">
        <v>54.025190000000002</v>
      </c>
      <c r="DW200" s="76">
        <v>63.192210000000003</v>
      </c>
      <c r="DX200" s="76">
        <v>131.90039999999999</v>
      </c>
      <c r="DY200" s="76">
        <v>140.17211</v>
      </c>
      <c r="DZ200" s="76">
        <v>151.84602000000001</v>
      </c>
      <c r="EA200" s="76">
        <v>199.09133</v>
      </c>
      <c r="EB200" s="76">
        <v>223.96126000000001</v>
      </c>
      <c r="EC200" s="76">
        <v>233.28685999999999</v>
      </c>
      <c r="ED200" s="76">
        <v>2007.8479</v>
      </c>
      <c r="EE200" s="76">
        <v>1272.24476</v>
      </c>
      <c r="EF200" s="76">
        <v>1699.4460899999999</v>
      </c>
      <c r="EG200" s="76">
        <v>419.11675000000099</v>
      </c>
      <c r="EH200" s="76">
        <v>598.12986000000103</v>
      </c>
      <c r="EI200" s="76">
        <v>1197.25036</v>
      </c>
      <c r="EJ200" s="76">
        <v>112.4665</v>
      </c>
      <c r="EK200" s="76">
        <v>814.12360999999896</v>
      </c>
      <c r="EL200" s="76">
        <v>1188.59484</v>
      </c>
      <c r="EM200" s="76">
        <v>3054.62399</v>
      </c>
      <c r="EN200" s="98">
        <v>14046.463589999999</v>
      </c>
      <c r="EO200" s="98">
        <v>14860.54134</v>
      </c>
      <c r="EP200" s="98">
        <v>14799.7829</v>
      </c>
      <c r="EQ200" s="98">
        <v>14466.96414</v>
      </c>
      <c r="ER200" s="98">
        <v>13894.330910000001</v>
      </c>
      <c r="ES200" s="98">
        <v>14251.16987</v>
      </c>
      <c r="ET200" s="98">
        <v>14000.0092</v>
      </c>
      <c r="EU200" s="98">
        <v>13158.861639999999</v>
      </c>
      <c r="EV200" s="98">
        <v>13726.86825</v>
      </c>
      <c r="EW200" s="98">
        <v>11194.704879999999</v>
      </c>
      <c r="EX200" s="98">
        <v>12397908</v>
      </c>
      <c r="EY200" s="98">
        <v>11943329</v>
      </c>
      <c r="EZ200" s="98">
        <v>11799330</v>
      </c>
      <c r="FA200" s="98">
        <v>11020967</v>
      </c>
      <c r="FB200" s="98">
        <v>10731993</v>
      </c>
      <c r="FC200" s="98">
        <v>10666926</v>
      </c>
      <c r="FD200" s="98">
        <v>9739823</v>
      </c>
      <c r="FE200" s="98">
        <v>9835604</v>
      </c>
      <c r="FF200" s="98">
        <v>9177778</v>
      </c>
      <c r="FG200" s="103">
        <v>11355103</v>
      </c>
      <c r="FH200" s="76">
        <v>10.59735</v>
      </c>
      <c r="FI200" s="76">
        <v>327.19299999999998</v>
      </c>
      <c r="FJ200" s="76">
        <v>22.38</v>
      </c>
      <c r="FK200" s="76">
        <v>32.686900000000001</v>
      </c>
      <c r="FL200" s="76">
        <v>2</v>
      </c>
      <c r="FM200" s="76">
        <v>232.99209999999999</v>
      </c>
      <c r="FN200" s="76">
        <v>325.74799999999999</v>
      </c>
      <c r="FO200" s="76">
        <v>25.53</v>
      </c>
      <c r="FP200" s="76">
        <v>2240.7415799999999</v>
      </c>
      <c r="FQ200" s="77">
        <v>435.40989999999999</v>
      </c>
    </row>
    <row r="201" spans="1:173" x14ac:dyDescent="0.25">
      <c r="A201" s="96" t="s">
        <v>219</v>
      </c>
      <c r="B201" s="96">
        <v>5756</v>
      </c>
      <c r="C201" s="96"/>
      <c r="D201" s="76">
        <v>100.71382</v>
      </c>
      <c r="E201" s="76">
        <v>102.41634000000001</v>
      </c>
      <c r="F201" s="76">
        <v>104.55225</v>
      </c>
      <c r="G201" s="76">
        <v>121.85552</v>
      </c>
      <c r="H201" s="76">
        <v>97.754289999999997</v>
      </c>
      <c r="I201" s="76">
        <v>107.30148</v>
      </c>
      <c r="J201" s="76">
        <v>106.28907</v>
      </c>
      <c r="K201" s="76">
        <v>121.22669999999999</v>
      </c>
      <c r="L201" s="76">
        <v>75.726140000000001</v>
      </c>
      <c r="M201" s="76">
        <v>64.755510000000001</v>
      </c>
      <c r="N201" s="97">
        <v>1977.8506199999999</v>
      </c>
      <c r="O201" s="97">
        <v>1918.4741200000001</v>
      </c>
      <c r="P201" s="97">
        <v>1986.4898900000001</v>
      </c>
      <c r="Q201" s="97">
        <v>1949.8959500000001</v>
      </c>
      <c r="R201" s="97">
        <v>1801.2645</v>
      </c>
      <c r="S201" s="97">
        <v>1923.3438799999999</v>
      </c>
      <c r="T201" s="97">
        <v>1700.23792</v>
      </c>
      <c r="U201" s="97">
        <v>1752.4597900000001</v>
      </c>
      <c r="V201" s="97">
        <v>1770.8535899999999</v>
      </c>
      <c r="W201" s="97">
        <v>1632.90669</v>
      </c>
      <c r="X201" s="98">
        <v>1000</v>
      </c>
      <c r="Y201" s="98">
        <v>1000</v>
      </c>
      <c r="Z201" s="98">
        <v>1200</v>
      </c>
      <c r="AA201" s="98">
        <v>1200</v>
      </c>
      <c r="AB201" s="98">
        <v>1500</v>
      </c>
      <c r="AC201" s="98">
        <v>1500</v>
      </c>
      <c r="AD201" s="98">
        <v>1500</v>
      </c>
      <c r="AE201" s="98">
        <v>1100</v>
      </c>
      <c r="AF201" s="98">
        <v>800</v>
      </c>
      <c r="AG201" s="98">
        <v>800</v>
      </c>
      <c r="AH201" s="97">
        <v>1853.3756699999999</v>
      </c>
      <c r="AI201" s="97">
        <v>1797.72847</v>
      </c>
      <c r="AJ201" s="97">
        <v>1861.69354</v>
      </c>
      <c r="AK201" s="97">
        <v>1831.7379000000001</v>
      </c>
      <c r="AL201" s="97">
        <v>1703.8531</v>
      </c>
      <c r="AM201" s="97">
        <v>1823.94633</v>
      </c>
      <c r="AN201" s="97">
        <v>1605.8379199999999</v>
      </c>
      <c r="AO201" s="97">
        <v>1631.79864</v>
      </c>
      <c r="AP201" s="97">
        <v>1702.3762899999999</v>
      </c>
      <c r="AQ201" s="97">
        <v>1572.13624</v>
      </c>
      <c r="AR201" s="98">
        <v>39.694249999999997</v>
      </c>
      <c r="AS201" s="98">
        <v>65</v>
      </c>
      <c r="AT201" s="98">
        <v>0</v>
      </c>
      <c r="AU201" s="98">
        <v>92.143450000000001</v>
      </c>
      <c r="AV201" s="98">
        <v>116.11695</v>
      </c>
      <c r="AW201" s="98">
        <v>115.34725</v>
      </c>
      <c r="AX201" s="98">
        <v>366.54109999999997</v>
      </c>
      <c r="AY201" s="98">
        <v>448.29345000000001</v>
      </c>
      <c r="AZ201" s="98">
        <v>487.42824999999999</v>
      </c>
      <c r="BA201" s="98">
        <v>407.51639999999998</v>
      </c>
      <c r="BB201" s="76">
        <v>39.694249999999997</v>
      </c>
      <c r="BC201" s="76">
        <v>65</v>
      </c>
      <c r="BD201" s="76">
        <v>-16.489999999999998</v>
      </c>
      <c r="BE201" s="76">
        <v>92.143450000000001</v>
      </c>
      <c r="BF201" s="76">
        <v>112.61695</v>
      </c>
      <c r="BG201" s="76">
        <v>30.53725</v>
      </c>
      <c r="BH201" s="76">
        <v>366.54109999999997</v>
      </c>
      <c r="BI201" s="76">
        <v>250.7816</v>
      </c>
      <c r="BJ201" s="76">
        <v>487.42824999999999</v>
      </c>
      <c r="BK201" s="76">
        <v>279.51249999999999</v>
      </c>
      <c r="BL201" s="76">
        <v>1893.0699199999999</v>
      </c>
      <c r="BM201" s="76">
        <v>1862.72847</v>
      </c>
      <c r="BN201" s="76">
        <v>1861.69354</v>
      </c>
      <c r="BO201" s="76">
        <v>1923.8813500000001</v>
      </c>
      <c r="BP201" s="76">
        <v>1819.9700499999999</v>
      </c>
      <c r="BQ201" s="76">
        <v>1939.29358</v>
      </c>
      <c r="BR201" s="76">
        <v>1972.3790200000001</v>
      </c>
      <c r="BS201" s="76">
        <v>2080.0920900000001</v>
      </c>
      <c r="BT201" s="76">
        <v>2189.8045400000001</v>
      </c>
      <c r="BU201" s="76">
        <v>1979.65264</v>
      </c>
      <c r="BV201" s="98">
        <v>1298.8658800000001</v>
      </c>
      <c r="BW201" s="98">
        <v>1175.4810500000001</v>
      </c>
      <c r="BX201" s="98">
        <v>1309.93319</v>
      </c>
      <c r="BY201" s="98">
        <v>1377.1311499999999</v>
      </c>
      <c r="BZ201" s="98">
        <v>1729.2037800000001</v>
      </c>
      <c r="CA201" s="98">
        <v>1876.3921600000001</v>
      </c>
      <c r="CB201" s="98">
        <v>1740.2599499999999</v>
      </c>
      <c r="CC201" s="98">
        <v>1246.71165</v>
      </c>
      <c r="CD201" s="98">
        <v>1085.4069</v>
      </c>
      <c r="CE201" s="98">
        <v>995.64239999999995</v>
      </c>
      <c r="CF201" s="76">
        <v>-70.970959999999906</v>
      </c>
      <c r="CG201" s="76">
        <v>-159.37056000000001</v>
      </c>
      <c r="CH201" s="76">
        <v>-172.94344000000001</v>
      </c>
      <c r="CI201" s="76">
        <v>-149.70344</v>
      </c>
      <c r="CJ201" s="76">
        <v>5.08858000000009</v>
      </c>
      <c r="CK201" s="76">
        <v>-191.62181000000001</v>
      </c>
      <c r="CL201" s="76">
        <v>-113.64684</v>
      </c>
      <c r="CM201" s="76">
        <v>18.269449999999999</v>
      </c>
      <c r="CN201" s="76">
        <v>-50.795319999999897</v>
      </c>
      <c r="CO201" s="76">
        <v>-187.66219000000001</v>
      </c>
      <c r="CP201" s="76">
        <v>-870.52014999999994</v>
      </c>
      <c r="CQ201" s="76">
        <v>-714.76849000000004</v>
      </c>
      <c r="CR201" s="76">
        <v>-499.65228000000002</v>
      </c>
      <c r="CS201" s="76">
        <v>-185.42249000000001</v>
      </c>
      <c r="CT201" s="76">
        <v>-9.7044499999999996</v>
      </c>
      <c r="CU201" s="76">
        <v>-29.99858</v>
      </c>
      <c r="CV201" s="76">
        <v>230.48353</v>
      </c>
      <c r="CW201" s="76">
        <v>71.989270000000005</v>
      </c>
      <c r="CX201" s="76">
        <v>-76.400630000000007</v>
      </c>
      <c r="CY201" s="76">
        <v>-444.55626000000001</v>
      </c>
      <c r="CZ201" s="98">
        <v>496</v>
      </c>
      <c r="DA201" s="98">
        <v>502</v>
      </c>
      <c r="DB201" s="98">
        <v>506</v>
      </c>
      <c r="DC201" s="98">
        <v>505</v>
      </c>
      <c r="DD201" s="98">
        <v>489</v>
      </c>
      <c r="DE201" s="98">
        <v>482</v>
      </c>
      <c r="DF201" s="98">
        <v>469</v>
      </c>
      <c r="DG201" s="98">
        <v>474</v>
      </c>
      <c r="DH201" s="98">
        <v>471</v>
      </c>
      <c r="DI201" s="98">
        <v>471</v>
      </c>
      <c r="DJ201" s="76">
        <v>-155.75165999999999</v>
      </c>
      <c r="DK201" s="76">
        <v>-215.11621</v>
      </c>
      <c r="DL201" s="76">
        <v>-314.22978999999998</v>
      </c>
      <c r="DM201" s="76">
        <v>-175.71804</v>
      </c>
      <c r="DN201" s="76">
        <v>20.294129999999999</v>
      </c>
      <c r="DO201" s="76">
        <v>-260.48210999999998</v>
      </c>
      <c r="DP201" s="76">
        <v>158.49426</v>
      </c>
      <c r="DQ201" s="76">
        <v>148.38990000000001</v>
      </c>
      <c r="DR201" s="76">
        <v>368.15562999999997</v>
      </c>
      <c r="DS201" s="76">
        <v>31.07986</v>
      </c>
      <c r="DT201" s="76">
        <v>-23.76118</v>
      </c>
      <c r="DU201" s="76">
        <v>-18.329660000000001</v>
      </c>
      <c r="DV201" s="76">
        <v>-20.243749999999999</v>
      </c>
      <c r="DW201" s="76">
        <v>3.6975199999999999</v>
      </c>
      <c r="DX201" s="76">
        <v>0.34328999999999998</v>
      </c>
      <c r="DY201" s="76">
        <v>7.9034800000000001</v>
      </c>
      <c r="DZ201" s="76">
        <v>11.88907</v>
      </c>
      <c r="EA201" s="76">
        <v>0.56569999999999998</v>
      </c>
      <c r="EB201" s="76">
        <v>7.2491399999999997</v>
      </c>
      <c r="EC201" s="76">
        <v>3.9855100000000001</v>
      </c>
      <c r="ED201" s="76">
        <v>195.44591</v>
      </c>
      <c r="EE201" s="76">
        <v>280.11621000000002</v>
      </c>
      <c r="EF201" s="76">
        <v>297.73979000000003</v>
      </c>
      <c r="EG201" s="76">
        <v>267.86149</v>
      </c>
      <c r="EH201" s="76">
        <v>92.322819999999894</v>
      </c>
      <c r="EI201" s="76">
        <v>291.01936000000001</v>
      </c>
      <c r="EJ201" s="76">
        <v>208.04684</v>
      </c>
      <c r="EK201" s="76">
        <v>102.3917</v>
      </c>
      <c r="EL201" s="76">
        <v>119.27262</v>
      </c>
      <c r="EM201" s="76">
        <v>248.43263999999999</v>
      </c>
      <c r="EN201" s="98">
        <v>2169.3860300000001</v>
      </c>
      <c r="EO201" s="98">
        <v>1890.24954</v>
      </c>
      <c r="EP201" s="98">
        <v>1809.58547</v>
      </c>
      <c r="EQ201" s="98">
        <v>1562.5536400000001</v>
      </c>
      <c r="ER201" s="98">
        <v>1738.90823</v>
      </c>
      <c r="ES201" s="98">
        <v>1906.3907400000001</v>
      </c>
      <c r="ET201" s="98">
        <v>1509.7764199999999</v>
      </c>
      <c r="EU201" s="98">
        <v>1174.7223799999999</v>
      </c>
      <c r="EV201" s="98">
        <v>1161.80753</v>
      </c>
      <c r="EW201" s="98">
        <v>1440.19866</v>
      </c>
      <c r="EX201" s="98">
        <v>2048822</v>
      </c>
      <c r="EY201" s="98">
        <v>2077845</v>
      </c>
      <c r="EZ201" s="98">
        <v>2159433</v>
      </c>
      <c r="FA201" s="98">
        <v>2099599</v>
      </c>
      <c r="FB201" s="98">
        <v>1796176</v>
      </c>
      <c r="FC201" s="98">
        <v>2114966</v>
      </c>
      <c r="FD201" s="98">
        <v>1813885</v>
      </c>
      <c r="FE201" s="98">
        <v>1734190</v>
      </c>
      <c r="FF201" s="98">
        <v>1821649</v>
      </c>
      <c r="FG201" s="103">
        <v>1820569</v>
      </c>
      <c r="FH201" s="76">
        <v>0</v>
      </c>
      <c r="FI201" s="76">
        <v>0</v>
      </c>
      <c r="FJ201" s="76">
        <v>16.489999999999998</v>
      </c>
      <c r="FK201" s="76">
        <v>0</v>
      </c>
      <c r="FL201" s="76">
        <v>3.5</v>
      </c>
      <c r="FM201" s="76">
        <v>84.81</v>
      </c>
      <c r="FN201" s="76">
        <v>0</v>
      </c>
      <c r="FO201" s="76">
        <v>197.51185000000001</v>
      </c>
      <c r="FP201" s="76">
        <v>0</v>
      </c>
      <c r="FQ201" s="77">
        <v>128.00389999999999</v>
      </c>
    </row>
    <row r="202" spans="1:173" x14ac:dyDescent="0.25">
      <c r="A202" s="96" t="s">
        <v>218</v>
      </c>
      <c r="B202" s="96">
        <v>5540</v>
      </c>
      <c r="C202" s="96"/>
      <c r="D202" s="76">
        <v>511.43844999999999</v>
      </c>
      <c r="E202" s="76">
        <v>532.74170000000004</v>
      </c>
      <c r="F202" s="76">
        <v>515.04414999999995</v>
      </c>
      <c r="G202" s="76">
        <v>516.47819000000004</v>
      </c>
      <c r="H202" s="76">
        <v>542.55190000000005</v>
      </c>
      <c r="I202" s="76">
        <v>554.16358000000002</v>
      </c>
      <c r="J202" s="76">
        <v>512.61116000000004</v>
      </c>
      <c r="K202" s="76">
        <v>459.65307999999999</v>
      </c>
      <c r="L202" s="76">
        <v>476.32987000000003</v>
      </c>
      <c r="M202" s="76">
        <v>499.35124999999999</v>
      </c>
      <c r="N202" s="97">
        <v>7352.7767400000002</v>
      </c>
      <c r="O202" s="97">
        <v>7370.7493800000002</v>
      </c>
      <c r="P202" s="97">
        <v>8012.7922200000003</v>
      </c>
      <c r="Q202" s="97">
        <v>8035.1936800000003</v>
      </c>
      <c r="R202" s="97">
        <v>7834.4752500000004</v>
      </c>
      <c r="S202" s="97">
        <v>8168.683</v>
      </c>
      <c r="T202" s="97">
        <v>6593.2529800000002</v>
      </c>
      <c r="U202" s="97">
        <v>7555.9224999999997</v>
      </c>
      <c r="V202" s="97">
        <v>6221.3343800000002</v>
      </c>
      <c r="W202" s="97">
        <v>5883.2575200000001</v>
      </c>
      <c r="X202" s="98">
        <v>7711.3581999999997</v>
      </c>
      <c r="Y202" s="98">
        <v>8073.2915999999996</v>
      </c>
      <c r="Z202" s="98">
        <v>8435.2250000000004</v>
      </c>
      <c r="AA202" s="98">
        <v>7247.1584000000003</v>
      </c>
      <c r="AB202" s="98">
        <v>7559.0918000000001</v>
      </c>
      <c r="AC202" s="98">
        <v>7871.0252</v>
      </c>
      <c r="AD202" s="98">
        <v>8277.7585999999992</v>
      </c>
      <c r="AE202" s="98">
        <v>8579.2919999999995</v>
      </c>
      <c r="AF202" s="98">
        <v>7881.8253999999997</v>
      </c>
      <c r="AG202" s="98">
        <v>7415.3588</v>
      </c>
      <c r="AH202" s="97">
        <v>6863.07539</v>
      </c>
      <c r="AI202" s="97">
        <v>6872.9345800000001</v>
      </c>
      <c r="AJ202" s="97">
        <v>7526.8768700000001</v>
      </c>
      <c r="AK202" s="97">
        <v>7557.4018299999998</v>
      </c>
      <c r="AL202" s="97">
        <v>7339.1968999999999</v>
      </c>
      <c r="AM202" s="97">
        <v>7674.1536500000002</v>
      </c>
      <c r="AN202" s="97">
        <v>6142.1966300000004</v>
      </c>
      <c r="AO202" s="97">
        <v>7163.9433499999996</v>
      </c>
      <c r="AP202" s="97">
        <v>5822.4550300000001</v>
      </c>
      <c r="AQ202" s="97">
        <v>5474.0641699999996</v>
      </c>
      <c r="AR202" s="98">
        <v>345.92455000000001</v>
      </c>
      <c r="AS202" s="98">
        <v>1031.20595</v>
      </c>
      <c r="AT202" s="98">
        <v>1046.89057</v>
      </c>
      <c r="AU202" s="98">
        <v>339.16230000000002</v>
      </c>
      <c r="AV202" s="98">
        <v>50.16825</v>
      </c>
      <c r="AW202" s="98">
        <v>702.4298</v>
      </c>
      <c r="AX202" s="98">
        <v>421.33499999999998</v>
      </c>
      <c r="AY202" s="98">
        <v>332.75155000000001</v>
      </c>
      <c r="AZ202" s="98">
        <v>902.72505000000001</v>
      </c>
      <c r="BA202" s="98">
        <v>687.68624999999997</v>
      </c>
      <c r="BB202" s="76">
        <v>321.05279999999999</v>
      </c>
      <c r="BC202" s="76">
        <v>849.15485000000001</v>
      </c>
      <c r="BD202" s="76">
        <v>986.87597000000005</v>
      </c>
      <c r="BE202" s="76">
        <v>339.16129999999998</v>
      </c>
      <c r="BF202" s="76">
        <v>-5.9267500000000002</v>
      </c>
      <c r="BG202" s="76">
        <v>536.0498</v>
      </c>
      <c r="BH202" s="76">
        <v>421.33499999999998</v>
      </c>
      <c r="BI202" s="76">
        <v>228.89474999999999</v>
      </c>
      <c r="BJ202" s="76">
        <v>893.52504999999996</v>
      </c>
      <c r="BK202" s="76">
        <v>456.02300000000002</v>
      </c>
      <c r="BL202" s="76">
        <v>7208.9999399999997</v>
      </c>
      <c r="BM202" s="76">
        <v>7904.1405299999997</v>
      </c>
      <c r="BN202" s="76">
        <v>8573.7674399999996</v>
      </c>
      <c r="BO202" s="76">
        <v>7896.5641299999997</v>
      </c>
      <c r="BP202" s="76">
        <v>7389.3651499999996</v>
      </c>
      <c r="BQ202" s="76">
        <v>8376.5834500000001</v>
      </c>
      <c r="BR202" s="76">
        <v>6563.5316300000004</v>
      </c>
      <c r="BS202" s="76">
        <v>7496.6949000000004</v>
      </c>
      <c r="BT202" s="76">
        <v>6725.1800800000001</v>
      </c>
      <c r="BU202" s="76">
        <v>6161.7504200000003</v>
      </c>
      <c r="BV202" s="98">
        <v>8088.2532799999999</v>
      </c>
      <c r="BW202" s="98">
        <v>8354.2135199999993</v>
      </c>
      <c r="BX202" s="98">
        <v>9731.6849299999994</v>
      </c>
      <c r="BY202" s="98">
        <v>8408.95399</v>
      </c>
      <c r="BZ202" s="98">
        <v>8093.8905500000001</v>
      </c>
      <c r="CA202" s="98">
        <v>9856.9311600000001</v>
      </c>
      <c r="CB202" s="98">
        <v>8693.7484499999991</v>
      </c>
      <c r="CC202" s="98">
        <v>8981.3197500000006</v>
      </c>
      <c r="CD202" s="98">
        <v>8288.0136000000002</v>
      </c>
      <c r="CE202" s="98">
        <v>7795.6814000000004</v>
      </c>
      <c r="CF202" s="76">
        <v>-433.74241999999998</v>
      </c>
      <c r="CG202" s="76">
        <v>-687.29865999999902</v>
      </c>
      <c r="CH202" s="76">
        <v>13.1969300000001</v>
      </c>
      <c r="CI202" s="76">
        <v>298.18633999999997</v>
      </c>
      <c r="CJ202" s="76">
        <v>426.98196000000002</v>
      </c>
      <c r="CK202" s="76">
        <v>-331.81450999999902</v>
      </c>
      <c r="CL202" s="76">
        <v>-999.17741999999998</v>
      </c>
      <c r="CM202" s="76">
        <v>1299.03006</v>
      </c>
      <c r="CN202" s="76">
        <v>-225.87162000000001</v>
      </c>
      <c r="CO202" s="76">
        <v>-696.44754999999998</v>
      </c>
      <c r="CP202" s="76">
        <v>2116.2879899999998</v>
      </c>
      <c r="CQ202" s="76">
        <v>2718.6789600000002</v>
      </c>
      <c r="CR202" s="76">
        <v>3054.6375699999999</v>
      </c>
      <c r="CS202" s="76">
        <v>2540.48002</v>
      </c>
      <c r="CT202" s="76">
        <v>2380.9242300000001</v>
      </c>
      <c r="CU202" s="76">
        <v>2455.1473700000001</v>
      </c>
      <c r="CV202" s="76">
        <v>2745.4414299999999</v>
      </c>
      <c r="CW202" s="76">
        <v>3774.3402000000001</v>
      </c>
      <c r="CX202" s="76">
        <v>2638.3945399999998</v>
      </c>
      <c r="CY202" s="76">
        <v>2369.6204600000001</v>
      </c>
      <c r="CZ202" s="98">
        <v>1895</v>
      </c>
      <c r="DA202" s="98">
        <v>1883</v>
      </c>
      <c r="DB202" s="98">
        <v>1857</v>
      </c>
      <c r="DC202" s="98">
        <v>1819</v>
      </c>
      <c r="DD202" s="98">
        <v>1781</v>
      </c>
      <c r="DE202" s="98">
        <v>1731</v>
      </c>
      <c r="DF202" s="98">
        <v>1698</v>
      </c>
      <c r="DG202" s="98">
        <v>1656</v>
      </c>
      <c r="DH202" s="98">
        <v>1635</v>
      </c>
      <c r="DI202" s="98">
        <v>1587</v>
      </c>
      <c r="DJ202" s="76">
        <v>-602.39097000000004</v>
      </c>
      <c r="DK202" s="76">
        <v>-335.95861000000002</v>
      </c>
      <c r="DL202" s="76">
        <v>514.15755000000001</v>
      </c>
      <c r="DM202" s="76">
        <v>159.55579</v>
      </c>
      <c r="DN202" s="76">
        <v>-74.223140000000001</v>
      </c>
      <c r="DO202" s="76">
        <v>-290.29406</v>
      </c>
      <c r="DP202" s="76">
        <v>-1028.89877</v>
      </c>
      <c r="DQ202" s="76">
        <v>1135.9456600000001</v>
      </c>
      <c r="DR202" s="76">
        <v>268.77408000000003</v>
      </c>
      <c r="DS202" s="76">
        <v>-649.61789999999996</v>
      </c>
      <c r="DT202" s="76">
        <v>21.737449999999999</v>
      </c>
      <c r="DU202" s="76">
        <v>34.926699999999997</v>
      </c>
      <c r="DV202" s="76">
        <v>29.129149999999999</v>
      </c>
      <c r="DW202" s="76">
        <v>38.686190000000003</v>
      </c>
      <c r="DX202" s="76">
        <v>47.273899999999998</v>
      </c>
      <c r="DY202" s="76">
        <v>59.63458</v>
      </c>
      <c r="DZ202" s="76">
        <v>61.555160000000001</v>
      </c>
      <c r="EA202" s="76">
        <v>67.674080000000004</v>
      </c>
      <c r="EB202" s="76">
        <v>77.450869999999995</v>
      </c>
      <c r="EC202" s="76">
        <v>90.158249999999995</v>
      </c>
      <c r="ED202" s="76">
        <v>923.44376999999997</v>
      </c>
      <c r="EE202" s="76">
        <v>1185.11346</v>
      </c>
      <c r="EF202" s="76">
        <v>472.71841999999998</v>
      </c>
      <c r="EG202" s="76">
        <v>179.60551000000001</v>
      </c>
      <c r="EH202" s="76">
        <v>68.2963900000004</v>
      </c>
      <c r="EI202" s="76">
        <v>826.34385999999904</v>
      </c>
      <c r="EJ202" s="76">
        <v>1450.23377</v>
      </c>
      <c r="EK202" s="76">
        <v>-907.05091000000004</v>
      </c>
      <c r="EL202" s="76">
        <v>624.75097000000005</v>
      </c>
      <c r="EM202" s="76">
        <v>1105.6409000000001</v>
      </c>
      <c r="EN202" s="98">
        <v>5971.9652900000001</v>
      </c>
      <c r="EO202" s="98">
        <v>5635.5345600000001</v>
      </c>
      <c r="EP202" s="98">
        <v>6677.0473599999996</v>
      </c>
      <c r="EQ202" s="98">
        <v>5868.47397</v>
      </c>
      <c r="ER202" s="98">
        <v>5712.9663200000005</v>
      </c>
      <c r="ES202" s="98">
        <v>7401.7837900000004</v>
      </c>
      <c r="ET202" s="98">
        <v>5948.3070200000002</v>
      </c>
      <c r="EU202" s="98">
        <v>5206.97955</v>
      </c>
      <c r="EV202" s="98">
        <v>5649.61906</v>
      </c>
      <c r="EW202" s="98">
        <v>5426.0609400000003</v>
      </c>
      <c r="EX202" s="98">
        <v>7786519</v>
      </c>
      <c r="EY202" s="98">
        <v>8058048</v>
      </c>
      <c r="EZ202" s="98">
        <v>7999595</v>
      </c>
      <c r="FA202" s="98">
        <v>7737007</v>
      </c>
      <c r="FB202" s="98">
        <v>7407493</v>
      </c>
      <c r="FC202" s="98">
        <v>8500498</v>
      </c>
      <c r="FD202" s="98">
        <v>7592430</v>
      </c>
      <c r="FE202" s="98">
        <v>6256892</v>
      </c>
      <c r="FF202" s="98">
        <v>6447206</v>
      </c>
      <c r="FG202" s="103">
        <v>6579705</v>
      </c>
      <c r="FH202" s="76">
        <v>24.871749999999999</v>
      </c>
      <c r="FI202" s="76">
        <v>182.05109999999999</v>
      </c>
      <c r="FJ202" s="76">
        <v>60.014600000000002</v>
      </c>
      <c r="FK202" s="76">
        <v>1E-3</v>
      </c>
      <c r="FL202" s="76">
        <v>56.094999999999999</v>
      </c>
      <c r="FM202" s="76">
        <v>166.38</v>
      </c>
      <c r="FN202" s="76">
        <v>0</v>
      </c>
      <c r="FO202" s="76">
        <v>103.85680000000001</v>
      </c>
      <c r="FP202" s="76">
        <v>9.1999999999999993</v>
      </c>
      <c r="FQ202" s="77">
        <v>231.66325000000001</v>
      </c>
    </row>
    <row r="203" spans="1:173" x14ac:dyDescent="0.25">
      <c r="A203" s="96" t="s">
        <v>217</v>
      </c>
      <c r="B203" s="96">
        <v>5792</v>
      </c>
      <c r="C203" s="96"/>
      <c r="D203" s="76">
        <v>117.55023</v>
      </c>
      <c r="E203" s="76">
        <v>109.48103999999999</v>
      </c>
      <c r="F203" s="76">
        <v>127.11543</v>
      </c>
      <c r="G203" s="76">
        <v>123.63984000000001</v>
      </c>
      <c r="H203" s="76">
        <v>94.069980000000001</v>
      </c>
      <c r="I203" s="76">
        <v>114.15503</v>
      </c>
      <c r="J203" s="76">
        <v>146.24449000000001</v>
      </c>
      <c r="K203" s="76">
        <v>151.24497</v>
      </c>
      <c r="L203" s="76">
        <v>153.52538000000001</v>
      </c>
      <c r="M203" s="76">
        <v>175.16383999999999</v>
      </c>
      <c r="N203" s="97">
        <v>2633.9515700000002</v>
      </c>
      <c r="O203" s="97">
        <v>2805.3973000000001</v>
      </c>
      <c r="P203" s="97">
        <v>2651.1046000000001</v>
      </c>
      <c r="Q203" s="97">
        <v>2834.7939900000001</v>
      </c>
      <c r="R203" s="97">
        <v>2526.1255500000002</v>
      </c>
      <c r="S203" s="97">
        <v>2520.2599</v>
      </c>
      <c r="T203" s="97">
        <v>2474.2614199999998</v>
      </c>
      <c r="U203" s="97">
        <v>2377.5189500000001</v>
      </c>
      <c r="V203" s="97">
        <v>2439.00497</v>
      </c>
      <c r="W203" s="97">
        <v>2324.8294799999999</v>
      </c>
      <c r="X203" s="98">
        <v>4193.25</v>
      </c>
      <c r="Y203" s="98">
        <v>2607.85</v>
      </c>
      <c r="Z203" s="98">
        <v>3034.85</v>
      </c>
      <c r="AA203" s="98">
        <v>3210.5</v>
      </c>
      <c r="AB203" s="98">
        <v>3393.2</v>
      </c>
      <c r="AC203" s="98">
        <v>3340.6</v>
      </c>
      <c r="AD203" s="98">
        <v>3301.5779499999999</v>
      </c>
      <c r="AE203" s="98">
        <v>3430.9556499999999</v>
      </c>
      <c r="AF203" s="98">
        <v>3510.9760500000002</v>
      </c>
      <c r="AG203" s="98">
        <v>3872.0536499999998</v>
      </c>
      <c r="AH203" s="97">
        <v>2510.8151699999999</v>
      </c>
      <c r="AI203" s="97">
        <v>2695.2667000000001</v>
      </c>
      <c r="AJ203" s="97">
        <v>2530.5875999999998</v>
      </c>
      <c r="AK203" s="97">
        <v>2723.2312400000001</v>
      </c>
      <c r="AL203" s="97">
        <v>2448.9855499999999</v>
      </c>
      <c r="AM203" s="97">
        <v>2423.5399000000002</v>
      </c>
      <c r="AN203" s="97">
        <v>2365.19742</v>
      </c>
      <c r="AO203" s="97">
        <v>2279.12995</v>
      </c>
      <c r="AP203" s="97">
        <v>2340.6159699999998</v>
      </c>
      <c r="AQ203" s="97">
        <v>2216.5864799999999</v>
      </c>
      <c r="AR203" s="98">
        <v>573.20854999999995</v>
      </c>
      <c r="AS203" s="98">
        <v>66.936949999999996</v>
      </c>
      <c r="AT203" s="98">
        <v>162.95679999999999</v>
      </c>
      <c r="AU203" s="98">
        <v>230.45034999999999</v>
      </c>
      <c r="AV203" s="98">
        <v>244.357</v>
      </c>
      <c r="AW203" s="98">
        <v>376.20024999999998</v>
      </c>
      <c r="AX203" s="98">
        <v>43.751300000000001</v>
      </c>
      <c r="AY203" s="98">
        <v>367.17250000000001</v>
      </c>
      <c r="AZ203" s="98">
        <v>53.067399999999999</v>
      </c>
      <c r="BA203" s="98">
        <v>25.049250000000001</v>
      </c>
      <c r="BB203" s="76">
        <v>294.19002999999998</v>
      </c>
      <c r="BC203" s="76">
        <v>63.309950000000001</v>
      </c>
      <c r="BD203" s="76">
        <v>139.05840000000001</v>
      </c>
      <c r="BE203" s="76">
        <v>230.45034999999999</v>
      </c>
      <c r="BF203" s="76">
        <v>244.357</v>
      </c>
      <c r="BG203" s="76">
        <v>376.20024999999998</v>
      </c>
      <c r="BH203" s="76">
        <v>43.751300000000001</v>
      </c>
      <c r="BI203" s="76">
        <v>367.17250000000001</v>
      </c>
      <c r="BJ203" s="76">
        <v>41.187399999999997</v>
      </c>
      <c r="BK203" s="76">
        <v>25.049250000000001</v>
      </c>
      <c r="BL203" s="76">
        <v>3084.0237200000001</v>
      </c>
      <c r="BM203" s="76">
        <v>2762.2036499999999</v>
      </c>
      <c r="BN203" s="76">
        <v>2693.5444000000002</v>
      </c>
      <c r="BO203" s="76">
        <v>2953.6815900000001</v>
      </c>
      <c r="BP203" s="76">
        <v>2693.3425499999998</v>
      </c>
      <c r="BQ203" s="76">
        <v>2799.7401500000001</v>
      </c>
      <c r="BR203" s="76">
        <v>2408.9487199999999</v>
      </c>
      <c r="BS203" s="76">
        <v>2646.3024500000001</v>
      </c>
      <c r="BT203" s="76">
        <v>2393.6833700000002</v>
      </c>
      <c r="BU203" s="76">
        <v>2241.63573</v>
      </c>
      <c r="BV203" s="98">
        <v>4337.5822900000003</v>
      </c>
      <c r="BW203" s="98">
        <v>2761.76964</v>
      </c>
      <c r="BX203" s="98">
        <v>3137.80269</v>
      </c>
      <c r="BY203" s="98">
        <v>3407.2593400000001</v>
      </c>
      <c r="BZ203" s="98">
        <v>3501.2927</v>
      </c>
      <c r="CA203" s="98">
        <v>3511.3416000000002</v>
      </c>
      <c r="CB203" s="98">
        <v>3428.9162099999999</v>
      </c>
      <c r="CC203" s="98">
        <v>3678.7168000000001</v>
      </c>
      <c r="CD203" s="98">
        <v>3755.8345399999998</v>
      </c>
      <c r="CE203" s="98">
        <v>4089.4112799999998</v>
      </c>
      <c r="CF203" s="76">
        <v>-396.78811000000002</v>
      </c>
      <c r="CG203" s="76">
        <v>-435.92858000000001</v>
      </c>
      <c r="CH203" s="76">
        <v>118.48358</v>
      </c>
      <c r="CI203" s="76">
        <v>17.3750600000003</v>
      </c>
      <c r="CJ203" s="76">
        <v>-513.82018000000005</v>
      </c>
      <c r="CK203" s="76">
        <v>-272.99892</v>
      </c>
      <c r="CL203" s="76">
        <v>-166.67284000000001</v>
      </c>
      <c r="CM203" s="76">
        <v>-338.77899000000002</v>
      </c>
      <c r="CN203" s="76">
        <v>-291.31166999999999</v>
      </c>
      <c r="CO203" s="76">
        <v>-289.89402999999999</v>
      </c>
      <c r="CP203" s="76">
        <v>-833.46648000000005</v>
      </c>
      <c r="CQ203" s="76">
        <v>-607.73199999999997</v>
      </c>
      <c r="CR203" s="76">
        <v>-124.98277</v>
      </c>
      <c r="CS203" s="76">
        <v>-262.00774999999999</v>
      </c>
      <c r="CT203" s="76">
        <v>-398.27041000000003</v>
      </c>
      <c r="CU203" s="76">
        <v>-51.667230000000004</v>
      </c>
      <c r="CV203" s="76">
        <v>-58.148560000000003</v>
      </c>
      <c r="CW203" s="76">
        <v>173.83698000000001</v>
      </c>
      <c r="CX203" s="76">
        <v>243.83247</v>
      </c>
      <c r="CY203" s="76">
        <v>592.34573999999998</v>
      </c>
      <c r="CZ203" s="98">
        <v>661</v>
      </c>
      <c r="DA203" s="98">
        <v>662</v>
      </c>
      <c r="DB203" s="98">
        <v>653</v>
      </c>
      <c r="DC203" s="98">
        <v>657</v>
      </c>
      <c r="DD203" s="98">
        <v>643</v>
      </c>
      <c r="DE203" s="98">
        <v>648</v>
      </c>
      <c r="DF203" s="98">
        <v>621</v>
      </c>
      <c r="DG203" s="98">
        <v>628</v>
      </c>
      <c r="DH203" s="98">
        <v>597</v>
      </c>
      <c r="DI203" s="98">
        <v>535</v>
      </c>
      <c r="DJ203" s="76">
        <v>-225.73447999999999</v>
      </c>
      <c r="DK203" s="76">
        <v>-482.74923000000001</v>
      </c>
      <c r="DL203" s="76">
        <v>137.02498</v>
      </c>
      <c r="DM203" s="76">
        <v>136.26266000000001</v>
      </c>
      <c r="DN203" s="76">
        <v>-346.60318000000001</v>
      </c>
      <c r="DO203" s="76">
        <v>6.4813299999999998</v>
      </c>
      <c r="DP203" s="76">
        <v>-231.98553999999999</v>
      </c>
      <c r="DQ203" s="76">
        <v>-69.995490000000004</v>
      </c>
      <c r="DR203" s="76">
        <v>-348.51326999999998</v>
      </c>
      <c r="DS203" s="76">
        <v>-373.08778000000001</v>
      </c>
      <c r="DT203" s="76">
        <v>-5.5857700000000001</v>
      </c>
      <c r="DU203" s="76">
        <v>-0.64995999999999998</v>
      </c>
      <c r="DV203" s="76">
        <v>6.5984299999999996</v>
      </c>
      <c r="DW203" s="76">
        <v>12.076840000000001</v>
      </c>
      <c r="DX203" s="76">
        <v>16.92998</v>
      </c>
      <c r="DY203" s="76">
        <v>17.435030000000001</v>
      </c>
      <c r="DZ203" s="76">
        <v>37.180489999999999</v>
      </c>
      <c r="EA203" s="76">
        <v>52.855969999999999</v>
      </c>
      <c r="EB203" s="76">
        <v>55.136380000000003</v>
      </c>
      <c r="EC203" s="76">
        <v>66.920839999999998</v>
      </c>
      <c r="ED203" s="76">
        <v>519.92451000000005</v>
      </c>
      <c r="EE203" s="76">
        <v>546.05917999999997</v>
      </c>
      <c r="EF203" s="76">
        <v>2.0334200000002101</v>
      </c>
      <c r="EG203" s="76">
        <v>94.187689999999705</v>
      </c>
      <c r="EH203" s="76">
        <v>590.96018000000004</v>
      </c>
      <c r="EI203" s="76">
        <v>369.71892000000003</v>
      </c>
      <c r="EJ203" s="76">
        <v>275.73683999999997</v>
      </c>
      <c r="EK203" s="76">
        <v>437.16798999999997</v>
      </c>
      <c r="EL203" s="76">
        <v>389.70067</v>
      </c>
      <c r="EM203" s="76">
        <v>398.13702999999998</v>
      </c>
      <c r="EN203" s="98">
        <v>5171.0487700000003</v>
      </c>
      <c r="EO203" s="98">
        <v>3369.50164</v>
      </c>
      <c r="EP203" s="98">
        <v>3262.7854600000001</v>
      </c>
      <c r="EQ203" s="98">
        <v>3669.2670899999998</v>
      </c>
      <c r="ER203" s="98">
        <v>3899.5631100000001</v>
      </c>
      <c r="ES203" s="98">
        <v>3563.0088300000002</v>
      </c>
      <c r="ET203" s="98">
        <v>3487.06477</v>
      </c>
      <c r="EU203" s="98">
        <v>3504.8798200000001</v>
      </c>
      <c r="EV203" s="98">
        <v>3512.00207</v>
      </c>
      <c r="EW203" s="98">
        <v>3497.0655400000001</v>
      </c>
      <c r="EX203" s="98">
        <v>3030740</v>
      </c>
      <c r="EY203" s="98">
        <v>3241326</v>
      </c>
      <c r="EZ203" s="98">
        <v>2532621</v>
      </c>
      <c r="FA203" s="98">
        <v>2817419</v>
      </c>
      <c r="FB203" s="98">
        <v>3039946</v>
      </c>
      <c r="FC203" s="98">
        <v>2793259</v>
      </c>
      <c r="FD203" s="98">
        <v>2640934</v>
      </c>
      <c r="FE203" s="98">
        <v>2716298</v>
      </c>
      <c r="FF203" s="98">
        <v>2730317</v>
      </c>
      <c r="FG203" s="103">
        <v>2614724</v>
      </c>
      <c r="FH203" s="76">
        <v>279.01852000000002</v>
      </c>
      <c r="FI203" s="76">
        <v>3.6269999999999998</v>
      </c>
      <c r="FJ203" s="76">
        <v>23.898399999999999</v>
      </c>
      <c r="FK203" s="76">
        <v>0</v>
      </c>
      <c r="FL203" s="76">
        <v>0</v>
      </c>
      <c r="FM203" s="76">
        <v>0</v>
      </c>
      <c r="FN203" s="76">
        <v>0</v>
      </c>
      <c r="FO203" s="76">
        <v>0</v>
      </c>
      <c r="FP203" s="76">
        <v>11.88</v>
      </c>
      <c r="FQ203" s="77">
        <v>0</v>
      </c>
    </row>
    <row r="204" spans="1:173" x14ac:dyDescent="0.25">
      <c r="A204" s="96" t="s">
        <v>216</v>
      </c>
      <c r="B204" s="96">
        <v>5886</v>
      </c>
      <c r="C204" s="96"/>
      <c r="D204" s="76">
        <v>2387.0190400000001</v>
      </c>
      <c r="E204" s="76">
        <v>-932.73505</v>
      </c>
      <c r="F204" s="76">
        <v>-50.126040000000103</v>
      </c>
      <c r="G204" s="76">
        <v>357.55590000000001</v>
      </c>
      <c r="H204" s="76">
        <v>199.59102999999999</v>
      </c>
      <c r="I204" s="76">
        <v>989.91905999999994</v>
      </c>
      <c r="J204" s="76">
        <v>1172.7518700000001</v>
      </c>
      <c r="K204" s="76">
        <v>-28.499039999999699</v>
      </c>
      <c r="L204" s="76">
        <v>3304.9073100000001</v>
      </c>
      <c r="M204" s="76">
        <v>-1356.9058399999999</v>
      </c>
      <c r="N204" s="97">
        <v>142802.64968</v>
      </c>
      <c r="O204" s="97">
        <v>145416.39355000001</v>
      </c>
      <c r="P204" s="97">
        <v>141356.54693000001</v>
      </c>
      <c r="Q204" s="97">
        <v>146848.90362999999</v>
      </c>
      <c r="R204" s="97">
        <v>143516.18134000001</v>
      </c>
      <c r="S204" s="97">
        <v>139484.25870000001</v>
      </c>
      <c r="T204" s="97">
        <v>133539.02945999999</v>
      </c>
      <c r="U204" s="97">
        <v>140314.89989</v>
      </c>
      <c r="V204" s="97">
        <v>143931.14976</v>
      </c>
      <c r="W204" s="97">
        <v>127021.33040000001</v>
      </c>
      <c r="X204" s="98">
        <v>90676.463759999999</v>
      </c>
      <c r="Y204" s="98">
        <v>85424.440759999998</v>
      </c>
      <c r="Z204" s="98">
        <v>110257.05276000001</v>
      </c>
      <c r="AA204" s="98">
        <v>90248.391010000007</v>
      </c>
      <c r="AB204" s="98">
        <v>89911.17151</v>
      </c>
      <c r="AC204" s="98">
        <v>65841.250060000006</v>
      </c>
      <c r="AD204" s="98">
        <v>51116.093130000001</v>
      </c>
      <c r="AE204" s="98">
        <v>41325.174610000002</v>
      </c>
      <c r="AF204" s="98">
        <v>28409.478920000001</v>
      </c>
      <c r="AG204" s="98">
        <v>8680.4386200000008</v>
      </c>
      <c r="AH204" s="97">
        <v>137739.60853</v>
      </c>
      <c r="AI204" s="97">
        <v>141551.26680000001</v>
      </c>
      <c r="AJ204" s="97">
        <v>137480.30846</v>
      </c>
      <c r="AK204" s="97">
        <v>142137.99528</v>
      </c>
      <c r="AL204" s="97">
        <v>139403.56164</v>
      </c>
      <c r="AM204" s="97">
        <v>134681.64704000001</v>
      </c>
      <c r="AN204" s="97">
        <v>128437.61076</v>
      </c>
      <c r="AO204" s="97">
        <v>136014.71987999999</v>
      </c>
      <c r="AP204" s="97">
        <v>136905.50489000001</v>
      </c>
      <c r="AQ204" s="97">
        <v>124611.66469999999</v>
      </c>
      <c r="AR204" s="98">
        <v>5491.4253799999997</v>
      </c>
      <c r="AS204" s="98">
        <v>11804.223760000001</v>
      </c>
      <c r="AT204" s="98">
        <v>10709.7691</v>
      </c>
      <c r="AU204" s="98">
        <v>12413.350560000001</v>
      </c>
      <c r="AV204" s="98">
        <v>16428.576150000001</v>
      </c>
      <c r="AW204" s="98">
        <v>17907.660100000001</v>
      </c>
      <c r="AX204" s="98">
        <v>25374.698069999999</v>
      </c>
      <c r="AY204" s="98">
        <v>22770.589179999999</v>
      </c>
      <c r="AZ204" s="98">
        <v>21984.303960000001</v>
      </c>
      <c r="BA204" s="98">
        <v>15834.76642</v>
      </c>
      <c r="BB204" s="76">
        <v>4431.1857799999998</v>
      </c>
      <c r="BC204" s="76">
        <v>10980.700860000001</v>
      </c>
      <c r="BD204" s="76">
        <v>9847.2170700000006</v>
      </c>
      <c r="BE204" s="76">
        <v>9221.2035599999999</v>
      </c>
      <c r="BF204" s="76">
        <v>15398.1453</v>
      </c>
      <c r="BG204" s="76">
        <v>15442.331399999999</v>
      </c>
      <c r="BH204" s="76">
        <v>21313.39431</v>
      </c>
      <c r="BI204" s="76">
        <v>19068.112980000002</v>
      </c>
      <c r="BJ204" s="76">
        <v>21359.929960000001</v>
      </c>
      <c r="BK204" s="76">
        <v>15215.46882</v>
      </c>
      <c r="BL204" s="76">
        <v>143231.03391</v>
      </c>
      <c r="BM204" s="76">
        <v>153355.49056000001</v>
      </c>
      <c r="BN204" s="76">
        <v>148190.07756000001</v>
      </c>
      <c r="BO204" s="76">
        <v>154551.34583999999</v>
      </c>
      <c r="BP204" s="76">
        <v>155832.13779000001</v>
      </c>
      <c r="BQ204" s="76">
        <v>152589.30713999999</v>
      </c>
      <c r="BR204" s="76">
        <v>153812.30882999999</v>
      </c>
      <c r="BS204" s="76">
        <v>158785.30906</v>
      </c>
      <c r="BT204" s="76">
        <v>158889.80885</v>
      </c>
      <c r="BU204" s="76">
        <v>140446.43111999999</v>
      </c>
      <c r="BV204" s="98">
        <v>112085.16081</v>
      </c>
      <c r="BW204" s="98">
        <v>111464.2132</v>
      </c>
      <c r="BX204" s="98">
        <v>122104.70494</v>
      </c>
      <c r="BY204" s="98">
        <v>98254.704440000001</v>
      </c>
      <c r="BZ204" s="98">
        <v>102262.69464</v>
      </c>
      <c r="CA204" s="98">
        <v>80470.563850000006</v>
      </c>
      <c r="CB204" s="98">
        <v>66929.990019999997</v>
      </c>
      <c r="CC204" s="98">
        <v>55280.621780000001</v>
      </c>
      <c r="CD204" s="98">
        <v>41608.231520000001</v>
      </c>
      <c r="CE204" s="98">
        <v>18705.97884</v>
      </c>
      <c r="CF204" s="76">
        <v>-4809.6995199999901</v>
      </c>
      <c r="CG204" s="76">
        <v>-12948.019259999999</v>
      </c>
      <c r="CH204" s="76">
        <v>-133.52367999998401</v>
      </c>
      <c r="CI204" s="76">
        <v>6185.4992700000003</v>
      </c>
      <c r="CJ204" s="76">
        <v>-3173.5666999999999</v>
      </c>
      <c r="CK204" s="76">
        <v>5719.2408700000096</v>
      </c>
      <c r="CL204" s="76">
        <v>-2382.4488500000198</v>
      </c>
      <c r="CM204" s="76">
        <v>680.198200000013</v>
      </c>
      <c r="CN204" s="76">
        <v>7037.8421500000104</v>
      </c>
      <c r="CO204" s="76">
        <v>-12189.125260000001</v>
      </c>
      <c r="CP204" s="76">
        <v>20330.25172</v>
      </c>
      <c r="CQ204" s="76">
        <v>25998.97235</v>
      </c>
      <c r="CR204" s="76">
        <v>32055.686249999999</v>
      </c>
      <c r="CS204" s="76">
        <v>26218.231329999999</v>
      </c>
      <c r="CT204" s="76">
        <v>15522.43685</v>
      </c>
      <c r="CU204" s="76">
        <v>7466.5895</v>
      </c>
      <c r="CV204" s="76">
        <v>-8892.37111</v>
      </c>
      <c r="CW204" s="76">
        <v>-22721.897870000001</v>
      </c>
      <c r="CX204" s="76">
        <v>-38170.029040000001</v>
      </c>
      <c r="CY204" s="76">
        <v>-60579.240740000001</v>
      </c>
      <c r="CZ204" s="98">
        <v>26081</v>
      </c>
      <c r="DA204" s="98">
        <v>26012</v>
      </c>
      <c r="DB204" s="98">
        <v>26180</v>
      </c>
      <c r="DC204" s="98">
        <v>26065</v>
      </c>
      <c r="DD204" s="98">
        <v>26006</v>
      </c>
      <c r="DE204" s="98">
        <v>26653</v>
      </c>
      <c r="DF204" s="98">
        <v>26402</v>
      </c>
      <c r="DG204" s="98">
        <v>26283</v>
      </c>
      <c r="DH204" s="98">
        <v>26072</v>
      </c>
      <c r="DI204" s="98">
        <v>25440</v>
      </c>
      <c r="DJ204" s="76">
        <v>-5441.5548900000003</v>
      </c>
      <c r="DK204" s="76">
        <v>-5832.4451499999996</v>
      </c>
      <c r="DL204" s="76">
        <v>5837.4549200000001</v>
      </c>
      <c r="DM204" s="76">
        <v>10695.79448</v>
      </c>
      <c r="DN204" s="76">
        <v>8111.9588999999996</v>
      </c>
      <c r="DO204" s="76">
        <v>16358.96061</v>
      </c>
      <c r="DP204" s="76">
        <v>13829.526760000001</v>
      </c>
      <c r="DQ204" s="76">
        <v>15448.131170000001</v>
      </c>
      <c r="DR204" s="76">
        <v>21372.127240000002</v>
      </c>
      <c r="DS204" s="76">
        <v>616.67786000000001</v>
      </c>
      <c r="DT204" s="76">
        <v>-2676.02196</v>
      </c>
      <c r="DU204" s="76">
        <v>-4797.8620499999997</v>
      </c>
      <c r="DV204" s="76">
        <v>-3926.3640399999999</v>
      </c>
      <c r="DW204" s="76">
        <v>-4353.3521000000001</v>
      </c>
      <c r="DX204" s="76">
        <v>-3913.0289699999998</v>
      </c>
      <c r="DY204" s="76">
        <v>-3812.6929399999999</v>
      </c>
      <c r="DZ204" s="76">
        <v>-3928.6671299999998</v>
      </c>
      <c r="EA204" s="76">
        <v>-4328.67904</v>
      </c>
      <c r="EB204" s="76">
        <v>-3720.7376899999999</v>
      </c>
      <c r="EC204" s="76">
        <v>-3766.5718400000001</v>
      </c>
      <c r="ED204" s="76">
        <v>9872.7406699999992</v>
      </c>
      <c r="EE204" s="76">
        <v>16813.14601</v>
      </c>
      <c r="EF204" s="76">
        <v>4009.76215</v>
      </c>
      <c r="EG204" s="76">
        <v>-1474.5909200000201</v>
      </c>
      <c r="EH204" s="76">
        <v>7286.1864000000096</v>
      </c>
      <c r="EI204" s="76">
        <v>-916.62921000001404</v>
      </c>
      <c r="EJ204" s="76">
        <v>7483.8675500000099</v>
      </c>
      <c r="EK204" s="76">
        <v>3619.9818100000002</v>
      </c>
      <c r="EL204" s="76">
        <v>-12.197280000022101</v>
      </c>
      <c r="EM204" s="76">
        <v>14598.79096</v>
      </c>
      <c r="EN204" s="98">
        <v>91754.909090000001</v>
      </c>
      <c r="EO204" s="98">
        <v>85465.240850000002</v>
      </c>
      <c r="EP204" s="98">
        <v>90049.018689999997</v>
      </c>
      <c r="EQ204" s="98">
        <v>72036.473110000006</v>
      </c>
      <c r="ER204" s="98">
        <v>86740.257790000003</v>
      </c>
      <c r="ES204" s="98">
        <v>73003.974350000004</v>
      </c>
      <c r="ET204" s="98">
        <v>75822.361130000005</v>
      </c>
      <c r="EU204" s="98">
        <v>78002.519650000002</v>
      </c>
      <c r="EV204" s="98">
        <v>79778.260559999995</v>
      </c>
      <c r="EW204" s="98">
        <v>79285.219580000004</v>
      </c>
      <c r="EX204" s="98">
        <v>147612349</v>
      </c>
      <c r="EY204" s="98">
        <v>158364413</v>
      </c>
      <c r="EZ204" s="98">
        <v>141490071</v>
      </c>
      <c r="FA204" s="98">
        <v>140663404</v>
      </c>
      <c r="FB204" s="98">
        <v>146689748</v>
      </c>
      <c r="FC204" s="98">
        <v>133765018</v>
      </c>
      <c r="FD204" s="98">
        <v>135921478</v>
      </c>
      <c r="FE204" s="98">
        <v>139634702</v>
      </c>
      <c r="FF204" s="98">
        <v>136893308</v>
      </c>
      <c r="FG204" s="103">
        <v>139210456</v>
      </c>
      <c r="FH204" s="76">
        <v>1060.2396000000001</v>
      </c>
      <c r="FI204" s="76">
        <v>823.52290000000005</v>
      </c>
      <c r="FJ204" s="76">
        <v>862.55202999999995</v>
      </c>
      <c r="FK204" s="76">
        <v>3192.1469999999999</v>
      </c>
      <c r="FL204" s="76">
        <v>1030.43085</v>
      </c>
      <c r="FM204" s="76">
        <v>2465.3287</v>
      </c>
      <c r="FN204" s="76">
        <v>4061.3037599999998</v>
      </c>
      <c r="FO204" s="76">
        <v>3702.4762000000001</v>
      </c>
      <c r="FP204" s="76">
        <v>624.37400000000002</v>
      </c>
      <c r="FQ204" s="77">
        <v>619.29759999999999</v>
      </c>
    </row>
    <row r="205" spans="1:173" x14ac:dyDescent="0.25">
      <c r="A205" s="96" t="s">
        <v>215</v>
      </c>
      <c r="B205" s="96">
        <v>5492</v>
      </c>
      <c r="C205" s="96"/>
      <c r="D205" s="76">
        <v>-41.33914</v>
      </c>
      <c r="E205" s="76">
        <v>-51.25318</v>
      </c>
      <c r="F205" s="76">
        <v>-51.166359999999997</v>
      </c>
      <c r="G205" s="76">
        <v>366.4735</v>
      </c>
      <c r="H205" s="76">
        <v>-59.457349999999998</v>
      </c>
      <c r="I205" s="76">
        <v>32.938180000000003</v>
      </c>
      <c r="J205" s="76">
        <v>108.26457000000001</v>
      </c>
      <c r="K205" s="76">
        <v>-76.112359999999995</v>
      </c>
      <c r="L205" s="76">
        <v>121.01443999999999</v>
      </c>
      <c r="M205" s="76">
        <v>294.67720000000003</v>
      </c>
      <c r="N205" s="97">
        <v>12975.674639999999</v>
      </c>
      <c r="O205" s="97">
        <v>16973.537660000002</v>
      </c>
      <c r="P205" s="97">
        <v>15821.135109999999</v>
      </c>
      <c r="Q205" s="97">
        <v>12901.17152</v>
      </c>
      <c r="R205" s="97">
        <v>14324.89416</v>
      </c>
      <c r="S205" s="97">
        <v>15738.908240000001</v>
      </c>
      <c r="T205" s="97">
        <v>13732.52389</v>
      </c>
      <c r="U205" s="97">
        <v>13138.05379</v>
      </c>
      <c r="V205" s="97">
        <v>12066.99022</v>
      </c>
      <c r="W205" s="97">
        <v>11344.170319999999</v>
      </c>
      <c r="X205" s="98">
        <v>3399.8788500000001</v>
      </c>
      <c r="Y205" s="98">
        <v>93.204030000000003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7">
        <v>12975.674639999999</v>
      </c>
      <c r="AI205" s="97">
        <v>16973.537660000002</v>
      </c>
      <c r="AJ205" s="97">
        <v>15821.135109999999</v>
      </c>
      <c r="AK205" s="97">
        <v>12480.40257</v>
      </c>
      <c r="AL205" s="97">
        <v>14324.89416</v>
      </c>
      <c r="AM205" s="97">
        <v>15623.20809</v>
      </c>
      <c r="AN205" s="97">
        <v>13541.12844</v>
      </c>
      <c r="AO205" s="97">
        <v>13138.05379</v>
      </c>
      <c r="AP205" s="97">
        <v>11998.752920000001</v>
      </c>
      <c r="AQ205" s="97">
        <v>10999.30257</v>
      </c>
      <c r="AR205" s="98">
        <v>3.2309999999999999</v>
      </c>
      <c r="AS205" s="98">
        <v>34.01455</v>
      </c>
      <c r="AT205" s="98">
        <v>3620.2011499999999</v>
      </c>
      <c r="AU205" s="98">
        <v>1002.12555</v>
      </c>
      <c r="AV205" s="98">
        <v>905.67579999999998</v>
      </c>
      <c r="AW205" s="98">
        <v>1362.25965</v>
      </c>
      <c r="AX205" s="98">
        <v>550.09270000000004</v>
      </c>
      <c r="AY205" s="98">
        <v>593.50424999999996</v>
      </c>
      <c r="AZ205" s="98">
        <v>545.40615000000003</v>
      </c>
      <c r="BA205" s="98">
        <v>1727.7194500000001</v>
      </c>
      <c r="BB205" s="76">
        <v>3.2309999999999999</v>
      </c>
      <c r="BC205" s="76">
        <v>34.01455</v>
      </c>
      <c r="BD205" s="76">
        <v>3436.2411499999998</v>
      </c>
      <c r="BE205" s="76">
        <v>1002.12555</v>
      </c>
      <c r="BF205" s="76">
        <v>905.67579999999998</v>
      </c>
      <c r="BG205" s="76">
        <v>1362.25965</v>
      </c>
      <c r="BH205" s="76">
        <v>550.09270000000004</v>
      </c>
      <c r="BI205" s="76">
        <v>89.554249999999996</v>
      </c>
      <c r="BJ205" s="76">
        <v>-789.47379999999998</v>
      </c>
      <c r="BK205" s="76">
        <v>1663.0154500000001</v>
      </c>
      <c r="BL205" s="76">
        <v>12978.905640000001</v>
      </c>
      <c r="BM205" s="76">
        <v>17007.552210000002</v>
      </c>
      <c r="BN205" s="76">
        <v>19441.33626</v>
      </c>
      <c r="BO205" s="76">
        <v>13482.528120000001</v>
      </c>
      <c r="BP205" s="76">
        <v>15230.569960000001</v>
      </c>
      <c r="BQ205" s="76">
        <v>16985.46774</v>
      </c>
      <c r="BR205" s="76">
        <v>14091.22114</v>
      </c>
      <c r="BS205" s="76">
        <v>13731.55804</v>
      </c>
      <c r="BT205" s="76">
        <v>12544.15907</v>
      </c>
      <c r="BU205" s="76">
        <v>12727.02202</v>
      </c>
      <c r="BV205" s="98">
        <v>5174.7932600000004</v>
      </c>
      <c r="BW205" s="98">
        <v>2498.2772399999999</v>
      </c>
      <c r="BX205" s="98">
        <v>7317.2859500000004</v>
      </c>
      <c r="BY205" s="98">
        <v>3308.9997899999998</v>
      </c>
      <c r="BZ205" s="98">
        <v>2290.04025</v>
      </c>
      <c r="CA205" s="98">
        <v>2940.3577</v>
      </c>
      <c r="CB205" s="98">
        <v>3025.7592100000002</v>
      </c>
      <c r="CC205" s="98">
        <v>5238.6606099999999</v>
      </c>
      <c r="CD205" s="98">
        <v>1207.4477899999999</v>
      </c>
      <c r="CE205" s="98">
        <v>3710.7457300000001</v>
      </c>
      <c r="CF205" s="76">
        <v>-360.45172000000099</v>
      </c>
      <c r="CG205" s="76">
        <v>1017.96617</v>
      </c>
      <c r="CH205" s="76">
        <v>-1096.9940999999999</v>
      </c>
      <c r="CI205" s="76">
        <v>-1033.5001</v>
      </c>
      <c r="CJ205" s="76">
        <v>-3240.4488799999999</v>
      </c>
      <c r="CK205" s="76">
        <v>-608.54399999999998</v>
      </c>
      <c r="CL205" s="76">
        <v>-1205.2255600000001</v>
      </c>
      <c r="CM205" s="76">
        <v>-711.23143000000005</v>
      </c>
      <c r="CN205" s="76">
        <v>-1839.87122</v>
      </c>
      <c r="CO205" s="76">
        <v>137.32929999999899</v>
      </c>
      <c r="CP205" s="76">
        <v>-24744.942599999998</v>
      </c>
      <c r="CQ205" s="76">
        <v>-24387.721880000001</v>
      </c>
      <c r="CR205" s="76">
        <v>-25439.702600000001</v>
      </c>
      <c r="CS205" s="76">
        <v>-27778.949649999999</v>
      </c>
      <c r="CT205" s="76">
        <v>-27326.80615</v>
      </c>
      <c r="CU205" s="76">
        <v>-24992.033070000001</v>
      </c>
      <c r="CV205" s="76">
        <v>-25630.048569999999</v>
      </c>
      <c r="CW205" s="76">
        <v>-24783.520260000001</v>
      </c>
      <c r="CX205" s="76">
        <v>-24161.843079999999</v>
      </c>
      <c r="CY205" s="76">
        <v>-21464.260760000001</v>
      </c>
      <c r="CZ205" s="98">
        <v>978</v>
      </c>
      <c r="DA205" s="98">
        <v>981</v>
      </c>
      <c r="DB205" s="98">
        <v>964</v>
      </c>
      <c r="DC205" s="98">
        <v>964</v>
      </c>
      <c r="DD205" s="98">
        <v>940</v>
      </c>
      <c r="DE205" s="98">
        <v>986</v>
      </c>
      <c r="DF205" s="98">
        <v>951</v>
      </c>
      <c r="DG205" s="98">
        <v>961</v>
      </c>
      <c r="DH205" s="98">
        <v>930</v>
      </c>
      <c r="DI205" s="98">
        <v>894</v>
      </c>
      <c r="DJ205" s="76">
        <v>-357.22071999999997</v>
      </c>
      <c r="DK205" s="76">
        <v>1051.98072</v>
      </c>
      <c r="DL205" s="76">
        <v>2339.2470499999999</v>
      </c>
      <c r="DM205" s="76">
        <v>-452.14350000000002</v>
      </c>
      <c r="DN205" s="76">
        <v>-2334.7730799999999</v>
      </c>
      <c r="DO205" s="76">
        <v>638.01549999999997</v>
      </c>
      <c r="DP205" s="76">
        <v>-846.52831000000003</v>
      </c>
      <c r="DQ205" s="76">
        <v>-621.67718000000002</v>
      </c>
      <c r="DR205" s="76">
        <v>-2697.58232</v>
      </c>
      <c r="DS205" s="76">
        <v>1455.4770000000001</v>
      </c>
      <c r="DT205" s="76">
        <v>-41.33914</v>
      </c>
      <c r="DU205" s="76">
        <v>-51.25318</v>
      </c>
      <c r="DV205" s="76">
        <v>-51.166359999999997</v>
      </c>
      <c r="DW205" s="76">
        <v>-54.295499999999997</v>
      </c>
      <c r="DX205" s="76">
        <v>-59.457349999999998</v>
      </c>
      <c r="DY205" s="76">
        <v>-82.76182</v>
      </c>
      <c r="DZ205" s="76">
        <v>-83.130430000000004</v>
      </c>
      <c r="EA205" s="76">
        <v>-76.112359999999995</v>
      </c>
      <c r="EB205" s="76">
        <v>52.777439999999999</v>
      </c>
      <c r="EC205" s="76">
        <v>-50.190800000000003</v>
      </c>
      <c r="ED205" s="76">
        <v>360.45172000000099</v>
      </c>
      <c r="EE205" s="76">
        <v>-1017.96617</v>
      </c>
      <c r="EF205" s="76">
        <v>1096.9940999999999</v>
      </c>
      <c r="EG205" s="76">
        <v>1454.2690500000001</v>
      </c>
      <c r="EH205" s="76">
        <v>3240.4488799999999</v>
      </c>
      <c r="EI205" s="76">
        <v>724.24414999999999</v>
      </c>
      <c r="EJ205" s="76">
        <v>1396.6210100000001</v>
      </c>
      <c r="EK205" s="76">
        <v>711.23143000000005</v>
      </c>
      <c r="EL205" s="76">
        <v>1908.10852</v>
      </c>
      <c r="EM205" s="76">
        <v>207.53845000000001</v>
      </c>
      <c r="EN205" s="98">
        <v>29919.735860000001</v>
      </c>
      <c r="EO205" s="98">
        <v>26885.99912</v>
      </c>
      <c r="EP205" s="98">
        <v>32756.988549999998</v>
      </c>
      <c r="EQ205" s="98">
        <v>31087.94944</v>
      </c>
      <c r="ER205" s="98">
        <v>29616.846399999999</v>
      </c>
      <c r="ES205" s="98">
        <v>27932.390770000002</v>
      </c>
      <c r="ET205" s="98">
        <v>28655.807779999999</v>
      </c>
      <c r="EU205" s="98">
        <v>30022.18087</v>
      </c>
      <c r="EV205" s="98">
        <v>25369.290870000001</v>
      </c>
      <c r="EW205" s="98">
        <v>25175.00649</v>
      </c>
      <c r="EX205" s="98">
        <v>13336126</v>
      </c>
      <c r="EY205" s="98">
        <v>15955571</v>
      </c>
      <c r="EZ205" s="98">
        <v>16918129</v>
      </c>
      <c r="FA205" s="98">
        <v>13934672</v>
      </c>
      <c r="FB205" s="98">
        <v>17565343</v>
      </c>
      <c r="FC205" s="98">
        <v>16347452</v>
      </c>
      <c r="FD205" s="98">
        <v>14937749</v>
      </c>
      <c r="FE205" s="98">
        <v>13849285</v>
      </c>
      <c r="FF205" s="98">
        <v>13906861</v>
      </c>
      <c r="FG205" s="103">
        <v>11206841</v>
      </c>
      <c r="FH205" s="76">
        <v>0</v>
      </c>
      <c r="FI205" s="76">
        <v>0</v>
      </c>
      <c r="FJ205" s="76">
        <v>183.96</v>
      </c>
      <c r="FK205" s="76">
        <v>0</v>
      </c>
      <c r="FL205" s="76">
        <v>0</v>
      </c>
      <c r="FM205" s="76">
        <v>0</v>
      </c>
      <c r="FN205" s="76">
        <v>0</v>
      </c>
      <c r="FO205" s="76">
        <v>503.95</v>
      </c>
      <c r="FP205" s="76">
        <v>1334.87995</v>
      </c>
      <c r="FQ205" s="77">
        <v>64.703999999999994</v>
      </c>
    </row>
    <row r="206" spans="1:173" x14ac:dyDescent="0.25">
      <c r="A206" s="96" t="s">
        <v>214</v>
      </c>
      <c r="B206" s="96">
        <v>5642</v>
      </c>
      <c r="C206" s="96"/>
      <c r="D206" s="76">
        <v>8496.2806700000001</v>
      </c>
      <c r="E206" s="76">
        <v>9024.0774799999999</v>
      </c>
      <c r="F206" s="76">
        <v>9325.6395200000006</v>
      </c>
      <c r="G206" s="76">
        <v>7808.3480399999999</v>
      </c>
      <c r="H206" s="76">
        <v>7326.5757899999999</v>
      </c>
      <c r="I206" s="76">
        <v>7154.1856299999999</v>
      </c>
      <c r="J206" s="76">
        <v>6853.3779800000002</v>
      </c>
      <c r="K206" s="76">
        <v>6746.7540200000003</v>
      </c>
      <c r="L206" s="76">
        <v>8221.1006099999995</v>
      </c>
      <c r="M206" s="76">
        <v>9007.7615700000006</v>
      </c>
      <c r="N206" s="97">
        <v>142269.67014</v>
      </c>
      <c r="O206" s="97">
        <v>143875.49872</v>
      </c>
      <c r="P206" s="97">
        <v>126810.86644</v>
      </c>
      <c r="Q206" s="97">
        <v>129758.522</v>
      </c>
      <c r="R206" s="97">
        <v>123768.35683999999</v>
      </c>
      <c r="S206" s="97">
        <v>121169.16628</v>
      </c>
      <c r="T206" s="97">
        <v>117166.77207000001</v>
      </c>
      <c r="U206" s="97">
        <v>111811.14371</v>
      </c>
      <c r="V206" s="97">
        <v>110438.37820000001</v>
      </c>
      <c r="W206" s="97">
        <v>112513.25982000001</v>
      </c>
      <c r="X206" s="98">
        <v>84622.786179999996</v>
      </c>
      <c r="Y206" s="98">
        <v>84732.214529999997</v>
      </c>
      <c r="Z206" s="98">
        <v>74675.016629999998</v>
      </c>
      <c r="AA206" s="98">
        <v>64035.690309999998</v>
      </c>
      <c r="AB206" s="98">
        <v>54400.090859999997</v>
      </c>
      <c r="AC206" s="98">
        <v>53674.682789999999</v>
      </c>
      <c r="AD206" s="98">
        <v>53708.486539999998</v>
      </c>
      <c r="AE206" s="98">
        <v>53947.729789999998</v>
      </c>
      <c r="AF206" s="98">
        <v>59122.105389999997</v>
      </c>
      <c r="AG206" s="98">
        <v>63304.457739999998</v>
      </c>
      <c r="AH206" s="97">
        <v>132439.22904000001</v>
      </c>
      <c r="AI206" s="97">
        <v>134069.65661000001</v>
      </c>
      <c r="AJ206" s="97">
        <v>116940.74003</v>
      </c>
      <c r="AK206" s="97">
        <v>121431.49028</v>
      </c>
      <c r="AL206" s="97">
        <v>116385.20316</v>
      </c>
      <c r="AM206" s="97">
        <v>114120.95685</v>
      </c>
      <c r="AN206" s="97">
        <v>110396.48246</v>
      </c>
      <c r="AO206" s="97">
        <v>105273.58906</v>
      </c>
      <c r="AP206" s="97">
        <v>102530.36615</v>
      </c>
      <c r="AQ206" s="97">
        <v>104000.1455</v>
      </c>
      <c r="AR206" s="98">
        <v>25352.745869999999</v>
      </c>
      <c r="AS206" s="98">
        <v>29476.173129999999</v>
      </c>
      <c r="AT206" s="98">
        <v>22178.768940000002</v>
      </c>
      <c r="AU206" s="98">
        <v>17667.233680000001</v>
      </c>
      <c r="AV206" s="98">
        <v>14692.264950000001</v>
      </c>
      <c r="AW206" s="98">
        <v>8475.2071500000002</v>
      </c>
      <c r="AX206" s="98">
        <v>4720.5727900000002</v>
      </c>
      <c r="AY206" s="98">
        <v>3899.4824699999999</v>
      </c>
      <c r="AZ206" s="98">
        <v>10156.821970000001</v>
      </c>
      <c r="BA206" s="98">
        <v>15748.699909999999</v>
      </c>
      <c r="BB206" s="76">
        <v>24120.54262</v>
      </c>
      <c r="BC206" s="76">
        <v>29175.18461</v>
      </c>
      <c r="BD206" s="76">
        <v>20417.258590000001</v>
      </c>
      <c r="BE206" s="76">
        <v>17268.572649999998</v>
      </c>
      <c r="BF206" s="76">
        <v>14256.916520000001</v>
      </c>
      <c r="BG206" s="76">
        <v>8108.9406499999996</v>
      </c>
      <c r="BH206" s="76">
        <v>3448.7410599999998</v>
      </c>
      <c r="BI206" s="76">
        <v>2970.9763499999999</v>
      </c>
      <c r="BJ206" s="76">
        <v>9112.0550399999993</v>
      </c>
      <c r="BK206" s="76">
        <v>14513.652980000001</v>
      </c>
      <c r="BL206" s="76">
        <v>157791.97490999999</v>
      </c>
      <c r="BM206" s="76">
        <v>163545.82973999999</v>
      </c>
      <c r="BN206" s="76">
        <v>139119.50897</v>
      </c>
      <c r="BO206" s="76">
        <v>139098.72396</v>
      </c>
      <c r="BP206" s="76">
        <v>131077.46810999999</v>
      </c>
      <c r="BQ206" s="76">
        <v>122596.164</v>
      </c>
      <c r="BR206" s="76">
        <v>115117.05525</v>
      </c>
      <c r="BS206" s="76">
        <v>109173.07153</v>
      </c>
      <c r="BT206" s="76">
        <v>112687.18812000001</v>
      </c>
      <c r="BU206" s="76">
        <v>119748.84540999999</v>
      </c>
      <c r="BV206" s="98">
        <v>102409.23173</v>
      </c>
      <c r="BW206" s="98">
        <v>106640.36973000001</v>
      </c>
      <c r="BX206" s="98">
        <v>97187.103929999997</v>
      </c>
      <c r="BY206" s="98">
        <v>88489.486449999997</v>
      </c>
      <c r="BZ206" s="98">
        <v>65376.321680000001</v>
      </c>
      <c r="CA206" s="98">
        <v>64847.86189</v>
      </c>
      <c r="CB206" s="98">
        <v>62936.716549999997</v>
      </c>
      <c r="CC206" s="98">
        <v>62341.536260000001</v>
      </c>
      <c r="CD206" s="98">
        <v>70304.783049999998</v>
      </c>
      <c r="CE206" s="98">
        <v>70777.241429999995</v>
      </c>
      <c r="CF206" s="76">
        <v>-6218.02674999999</v>
      </c>
      <c r="CG206" s="76">
        <v>2258.2204799999899</v>
      </c>
      <c r="CH206" s="76">
        <v>7947.0398100000002</v>
      </c>
      <c r="CI206" s="76">
        <v>-3139.9671800000101</v>
      </c>
      <c r="CJ206" s="76">
        <v>-2228.6829499999999</v>
      </c>
      <c r="CK206" s="76">
        <v>-4225.5298199999997</v>
      </c>
      <c r="CL206" s="76">
        <v>-1198.73965999999</v>
      </c>
      <c r="CM206" s="76">
        <v>-5691.8838999999998</v>
      </c>
      <c r="CN206" s="76">
        <v>-12338.42347</v>
      </c>
      <c r="CO206" s="76">
        <v>-648.11091999999201</v>
      </c>
      <c r="CP206" s="76">
        <v>43578.297160000002</v>
      </c>
      <c r="CQ206" s="76">
        <v>35050.028389999999</v>
      </c>
      <c r="CR206" s="76">
        <v>14991.27641</v>
      </c>
      <c r="CS206" s="76">
        <v>-1852.8955800000001</v>
      </c>
      <c r="CT206" s="76">
        <v>-13824.46933</v>
      </c>
      <c r="CU206" s="76">
        <v>-18469.549220000001</v>
      </c>
      <c r="CV206" s="76">
        <v>-15304.750620000001</v>
      </c>
      <c r="CW206" s="76">
        <v>-10784.46241</v>
      </c>
      <c r="CX206" s="76">
        <v>-1526.0002099999999</v>
      </c>
      <c r="CY206" s="76">
        <v>9608.3802699999997</v>
      </c>
      <c r="CZ206" s="98">
        <v>17530</v>
      </c>
      <c r="DA206" s="98">
        <v>16885</v>
      </c>
      <c r="DB206" s="98">
        <v>16095</v>
      </c>
      <c r="DC206" s="98">
        <v>15862</v>
      </c>
      <c r="DD206" s="98">
        <v>15725</v>
      </c>
      <c r="DE206" s="98">
        <v>15839</v>
      </c>
      <c r="DF206" s="98">
        <v>15819</v>
      </c>
      <c r="DG206" s="98">
        <v>15623</v>
      </c>
      <c r="DH206" s="98">
        <v>15401</v>
      </c>
      <c r="DI206" s="98">
        <v>15228</v>
      </c>
      <c r="DJ206" s="76">
        <v>8072.0747700000002</v>
      </c>
      <c r="DK206" s="76">
        <v>21627.562979999999</v>
      </c>
      <c r="DL206" s="76">
        <v>18494.171989999999</v>
      </c>
      <c r="DM206" s="76">
        <v>5801.5737499999996</v>
      </c>
      <c r="DN206" s="76">
        <v>4645.07989</v>
      </c>
      <c r="DO206" s="76">
        <v>-3164.7986000000001</v>
      </c>
      <c r="DP206" s="76">
        <v>-4520.2882099999997</v>
      </c>
      <c r="DQ206" s="76">
        <v>-9258.4621999999999</v>
      </c>
      <c r="DR206" s="76">
        <v>-11134.38048</v>
      </c>
      <c r="DS206" s="76">
        <v>5352.4277400000001</v>
      </c>
      <c r="DT206" s="76">
        <v>-1334.1603299999999</v>
      </c>
      <c r="DU206" s="76">
        <v>-781.76451999999995</v>
      </c>
      <c r="DV206" s="76">
        <v>-544.48648000000003</v>
      </c>
      <c r="DW206" s="76">
        <v>-518.68395999999996</v>
      </c>
      <c r="DX206" s="76">
        <v>-56.578209999999999</v>
      </c>
      <c r="DY206" s="76">
        <v>105.97663</v>
      </c>
      <c r="DZ206" s="76">
        <v>83.087980000000002</v>
      </c>
      <c r="EA206" s="76">
        <v>209.19901999999999</v>
      </c>
      <c r="EB206" s="76">
        <v>313.08861000000002</v>
      </c>
      <c r="EC206" s="76">
        <v>494.64756999999997</v>
      </c>
      <c r="ED206" s="76">
        <v>16048.467850000001</v>
      </c>
      <c r="EE206" s="76">
        <v>7547.6216300000096</v>
      </c>
      <c r="EF206" s="76">
        <v>1923.0866000000001</v>
      </c>
      <c r="EG206" s="76">
        <v>11466.998900000001</v>
      </c>
      <c r="EH206" s="76">
        <v>9611.8366299999907</v>
      </c>
      <c r="EI206" s="76">
        <v>11273.739250000001</v>
      </c>
      <c r="EJ206" s="76">
        <v>7969.02927</v>
      </c>
      <c r="EK206" s="76">
        <v>12229.438550000001</v>
      </c>
      <c r="EL206" s="76">
        <v>20246.435519999999</v>
      </c>
      <c r="EM206" s="76">
        <v>9161.2252399999998</v>
      </c>
      <c r="EN206" s="98">
        <v>58830.934569999998</v>
      </c>
      <c r="EO206" s="98">
        <v>71590.341339999999</v>
      </c>
      <c r="EP206" s="98">
        <v>82195.827520000006</v>
      </c>
      <c r="EQ206" s="98">
        <v>90342.382029999993</v>
      </c>
      <c r="ER206" s="98">
        <v>79200.791010000001</v>
      </c>
      <c r="ES206" s="98">
        <v>83317.411110000001</v>
      </c>
      <c r="ET206" s="98">
        <v>78241.467170000004</v>
      </c>
      <c r="EU206" s="98">
        <v>73125.998670000001</v>
      </c>
      <c r="EV206" s="98">
        <v>71830.783259999997</v>
      </c>
      <c r="EW206" s="98">
        <v>61168.86116</v>
      </c>
      <c r="EX206" s="98">
        <v>148487697</v>
      </c>
      <c r="EY206" s="98">
        <v>141617278</v>
      </c>
      <c r="EZ206" s="98">
        <v>118863827</v>
      </c>
      <c r="FA206" s="98">
        <v>132898489</v>
      </c>
      <c r="FB206" s="98">
        <v>125997040</v>
      </c>
      <c r="FC206" s="98">
        <v>125394696</v>
      </c>
      <c r="FD206" s="98">
        <v>118365512</v>
      </c>
      <c r="FE206" s="98">
        <v>117503028</v>
      </c>
      <c r="FF206" s="98">
        <v>122776802</v>
      </c>
      <c r="FG206" s="103">
        <v>113161371</v>
      </c>
      <c r="FH206" s="76">
        <v>1232.20325</v>
      </c>
      <c r="FI206" s="76">
        <v>300.98851999999999</v>
      </c>
      <c r="FJ206" s="76">
        <v>1761.51035</v>
      </c>
      <c r="FK206" s="76">
        <v>398.66102999999998</v>
      </c>
      <c r="FL206" s="76">
        <v>435.34843000000001</v>
      </c>
      <c r="FM206" s="76">
        <v>366.26650000000001</v>
      </c>
      <c r="FN206" s="76">
        <v>1271.8317300000001</v>
      </c>
      <c r="FO206" s="76">
        <v>928.50612000000001</v>
      </c>
      <c r="FP206" s="76">
        <v>1044.76693</v>
      </c>
      <c r="FQ206" s="77">
        <v>1235.04693</v>
      </c>
    </row>
    <row r="207" spans="1:173" x14ac:dyDescent="0.25">
      <c r="A207" s="96" t="s">
        <v>213</v>
      </c>
      <c r="B207" s="96">
        <v>5527</v>
      </c>
      <c r="C207" s="96"/>
      <c r="D207" s="76">
        <v>215.74883</v>
      </c>
      <c r="E207" s="76">
        <v>217.75821999999999</v>
      </c>
      <c r="F207" s="76">
        <v>225.75381999999999</v>
      </c>
      <c r="G207" s="76">
        <v>199.50386</v>
      </c>
      <c r="H207" s="76">
        <v>209.13516999999999</v>
      </c>
      <c r="I207" s="76">
        <v>205.75648000000001</v>
      </c>
      <c r="J207" s="76">
        <v>201.42563999999999</v>
      </c>
      <c r="K207" s="76">
        <v>211.90492</v>
      </c>
      <c r="L207" s="76">
        <v>263.31335000000001</v>
      </c>
      <c r="M207" s="76">
        <v>294.10003999999998</v>
      </c>
      <c r="N207" s="97">
        <v>4766.8953000000001</v>
      </c>
      <c r="O207" s="97">
        <v>4591.8603000000003</v>
      </c>
      <c r="P207" s="97">
        <v>4571.8586699999996</v>
      </c>
      <c r="Q207" s="97">
        <v>4379.1244200000001</v>
      </c>
      <c r="R207" s="97">
        <v>4293.7547100000002</v>
      </c>
      <c r="S207" s="97">
        <v>4102.29918</v>
      </c>
      <c r="T207" s="97">
        <v>4050.1469299999999</v>
      </c>
      <c r="U207" s="97">
        <v>3940.08079</v>
      </c>
      <c r="V207" s="97">
        <v>4075.4000700000001</v>
      </c>
      <c r="W207" s="97">
        <v>3793.8011999999999</v>
      </c>
      <c r="X207" s="98">
        <v>4400</v>
      </c>
      <c r="Y207" s="98">
        <v>4400</v>
      </c>
      <c r="Z207" s="98">
        <v>4400</v>
      </c>
      <c r="AA207" s="98">
        <v>4400</v>
      </c>
      <c r="AB207" s="98">
        <v>4620</v>
      </c>
      <c r="AC207" s="98">
        <v>4448.5</v>
      </c>
      <c r="AD207" s="98">
        <v>2973.1</v>
      </c>
      <c r="AE207" s="98">
        <v>3000.9</v>
      </c>
      <c r="AF207" s="98">
        <v>3024.8497000000002</v>
      </c>
      <c r="AG207" s="98">
        <v>3045.8471500000001</v>
      </c>
      <c r="AH207" s="97">
        <v>4556.7041499999996</v>
      </c>
      <c r="AI207" s="97">
        <v>4367.3603000000003</v>
      </c>
      <c r="AJ207" s="97">
        <v>4333.8586699999996</v>
      </c>
      <c r="AK207" s="97">
        <v>4166.1244200000001</v>
      </c>
      <c r="AL207" s="97">
        <v>4081.0547099999999</v>
      </c>
      <c r="AM207" s="97">
        <v>3887.2511800000002</v>
      </c>
      <c r="AN207" s="97">
        <v>3852.7469299999998</v>
      </c>
      <c r="AO207" s="97">
        <v>3756.4041900000002</v>
      </c>
      <c r="AP207" s="97">
        <v>3840.7271700000001</v>
      </c>
      <c r="AQ207" s="97">
        <v>3524.1601999999998</v>
      </c>
      <c r="AR207" s="98">
        <v>345.24874999999997</v>
      </c>
      <c r="AS207" s="98">
        <v>212.78479999999999</v>
      </c>
      <c r="AT207" s="98">
        <v>189.00364999999999</v>
      </c>
      <c r="AU207" s="98">
        <v>299.65073999999998</v>
      </c>
      <c r="AV207" s="98">
        <v>932.64770999999996</v>
      </c>
      <c r="AW207" s="98">
        <v>207.66036</v>
      </c>
      <c r="AX207" s="98">
        <v>906.39089999999999</v>
      </c>
      <c r="AY207" s="98">
        <v>205.95660000000001</v>
      </c>
      <c r="AZ207" s="98">
        <v>21.170300000000001</v>
      </c>
      <c r="BA207" s="98">
        <v>164.48625000000001</v>
      </c>
      <c r="BB207" s="76">
        <v>345.24874999999997</v>
      </c>
      <c r="BC207" s="76">
        <v>180.23656</v>
      </c>
      <c r="BD207" s="76">
        <v>19.06493</v>
      </c>
      <c r="BE207" s="76">
        <v>299.65073999999998</v>
      </c>
      <c r="BF207" s="76">
        <v>81.254009999999994</v>
      </c>
      <c r="BG207" s="76">
        <v>-347.98014000000001</v>
      </c>
      <c r="BH207" s="76">
        <v>906.39089999999999</v>
      </c>
      <c r="BI207" s="76">
        <v>205.95660000000001</v>
      </c>
      <c r="BJ207" s="76">
        <v>21.170300000000001</v>
      </c>
      <c r="BK207" s="76">
        <v>69.618499999999997</v>
      </c>
      <c r="BL207" s="76">
        <v>4901.9529000000002</v>
      </c>
      <c r="BM207" s="76">
        <v>4580.1450999999997</v>
      </c>
      <c r="BN207" s="76">
        <v>4522.8623200000002</v>
      </c>
      <c r="BO207" s="76">
        <v>4465.7751600000001</v>
      </c>
      <c r="BP207" s="76">
        <v>5013.7024199999996</v>
      </c>
      <c r="BQ207" s="76">
        <v>4094.9115400000001</v>
      </c>
      <c r="BR207" s="76">
        <v>4759.1378299999997</v>
      </c>
      <c r="BS207" s="76">
        <v>3962.3607900000002</v>
      </c>
      <c r="BT207" s="76">
        <v>3861.8974699999999</v>
      </c>
      <c r="BU207" s="76">
        <v>3688.6464500000002</v>
      </c>
      <c r="BV207" s="98">
        <v>4734.9873299999999</v>
      </c>
      <c r="BW207" s="98">
        <v>4652.1498199999996</v>
      </c>
      <c r="BX207" s="98">
        <v>4614.9990100000005</v>
      </c>
      <c r="BY207" s="98">
        <v>4664.83878</v>
      </c>
      <c r="BZ207" s="98">
        <v>4975.6616700000004</v>
      </c>
      <c r="CA207" s="98">
        <v>4929.1601799999999</v>
      </c>
      <c r="CB207" s="98">
        <v>3305.0066499999998</v>
      </c>
      <c r="CC207" s="98">
        <v>3206.1809499999999</v>
      </c>
      <c r="CD207" s="98">
        <v>3273.6365599999999</v>
      </c>
      <c r="CE207" s="98">
        <v>3298.9274</v>
      </c>
      <c r="CF207" s="76">
        <v>-495.59189999999899</v>
      </c>
      <c r="CG207" s="76">
        <v>-377.35665999999901</v>
      </c>
      <c r="CH207" s="76">
        <v>-141.87664000000001</v>
      </c>
      <c r="CI207" s="76">
        <v>-366.75869999999998</v>
      </c>
      <c r="CJ207" s="76">
        <v>-202.68865</v>
      </c>
      <c r="CK207" s="76">
        <v>-169.74286000000001</v>
      </c>
      <c r="CL207" s="76">
        <v>-85.084539999999805</v>
      </c>
      <c r="CM207" s="76">
        <v>-100.5806</v>
      </c>
      <c r="CN207" s="76">
        <v>188.64868999999999</v>
      </c>
      <c r="CO207" s="76">
        <v>-370.83179000000001</v>
      </c>
      <c r="CP207" s="76">
        <v>-2489.7003</v>
      </c>
      <c r="CQ207" s="76">
        <v>-2129.1660000000002</v>
      </c>
      <c r="CR207" s="76">
        <v>-1707.5459000000001</v>
      </c>
      <c r="CS207" s="76">
        <v>-1346.7341899999999</v>
      </c>
      <c r="CT207" s="76">
        <v>-1066.6262300000001</v>
      </c>
      <c r="CU207" s="76">
        <v>-732.49158999999997</v>
      </c>
      <c r="CV207" s="76">
        <v>0.27940999999999999</v>
      </c>
      <c r="CW207" s="76">
        <v>-623.62694999999997</v>
      </c>
      <c r="CX207" s="76">
        <v>-545.32635000000005</v>
      </c>
      <c r="CY207" s="76">
        <v>-520.47244000000001</v>
      </c>
      <c r="CZ207" s="98">
        <v>1172</v>
      </c>
      <c r="DA207" s="98">
        <v>1156</v>
      </c>
      <c r="DB207" s="98">
        <v>1153</v>
      </c>
      <c r="DC207" s="98">
        <v>1126</v>
      </c>
      <c r="DD207" s="98">
        <v>1077</v>
      </c>
      <c r="DE207" s="98">
        <v>1092</v>
      </c>
      <c r="DF207" s="98">
        <v>1074</v>
      </c>
      <c r="DG207" s="98">
        <v>1055</v>
      </c>
      <c r="DH207" s="98">
        <v>1048</v>
      </c>
      <c r="DI207" s="98">
        <v>1012</v>
      </c>
      <c r="DJ207" s="76">
        <v>-360.53429999999997</v>
      </c>
      <c r="DK207" s="76">
        <v>-421.62009999999998</v>
      </c>
      <c r="DL207" s="76">
        <v>-360.81171000000001</v>
      </c>
      <c r="DM207" s="76">
        <v>-280.10795999999999</v>
      </c>
      <c r="DN207" s="76">
        <v>-334.13463999999999</v>
      </c>
      <c r="DO207" s="76">
        <v>-732.77099999999996</v>
      </c>
      <c r="DP207" s="76">
        <v>623.90635999999995</v>
      </c>
      <c r="DQ207" s="76">
        <v>-78.300600000000003</v>
      </c>
      <c r="DR207" s="76">
        <v>-24.853909999999999</v>
      </c>
      <c r="DS207" s="76">
        <v>-570.85428999999999</v>
      </c>
      <c r="DT207" s="76">
        <v>5.55783</v>
      </c>
      <c r="DU207" s="76">
        <v>-6.7417800000000003</v>
      </c>
      <c r="DV207" s="76">
        <v>-12.246180000000001</v>
      </c>
      <c r="DW207" s="76">
        <v>-13.49614</v>
      </c>
      <c r="DX207" s="76">
        <v>-3.5648300000000002</v>
      </c>
      <c r="DY207" s="76">
        <v>-9.2915200000000002</v>
      </c>
      <c r="DZ207" s="76">
        <v>4.0256400000000001</v>
      </c>
      <c r="EA207" s="76">
        <v>28.227920000000001</v>
      </c>
      <c r="EB207" s="76">
        <v>28.640350000000002</v>
      </c>
      <c r="EC207" s="76">
        <v>24.459040000000002</v>
      </c>
      <c r="ED207" s="76">
        <v>705.78305</v>
      </c>
      <c r="EE207" s="76">
        <v>601.85665999999901</v>
      </c>
      <c r="EF207" s="76">
        <v>379.87664000000001</v>
      </c>
      <c r="EG207" s="76">
        <v>579.75869999999998</v>
      </c>
      <c r="EH207" s="76">
        <v>415.38864999999998</v>
      </c>
      <c r="EI207" s="76">
        <v>384.79086000000001</v>
      </c>
      <c r="EJ207" s="76">
        <v>282.48453999999998</v>
      </c>
      <c r="EK207" s="76">
        <v>284.25720000000001</v>
      </c>
      <c r="EL207" s="76">
        <v>46.024209999999997</v>
      </c>
      <c r="EM207" s="76">
        <v>640.47279000000003</v>
      </c>
      <c r="EN207" s="98">
        <v>7224.6876300000004</v>
      </c>
      <c r="EO207" s="98">
        <v>6781.3158199999998</v>
      </c>
      <c r="EP207" s="98">
        <v>6322.5449099999996</v>
      </c>
      <c r="EQ207" s="98">
        <v>6011.5729700000002</v>
      </c>
      <c r="ER207" s="98">
        <v>6042.2879000000003</v>
      </c>
      <c r="ES207" s="98">
        <v>5661.6517700000004</v>
      </c>
      <c r="ET207" s="98">
        <v>3304.7272400000002</v>
      </c>
      <c r="EU207" s="98">
        <v>3829.8078999999998</v>
      </c>
      <c r="EV207" s="98">
        <v>3818.9629100000002</v>
      </c>
      <c r="EW207" s="98">
        <v>3819.39984</v>
      </c>
      <c r="EX207" s="98">
        <v>5262487</v>
      </c>
      <c r="EY207" s="98">
        <v>4969217</v>
      </c>
      <c r="EZ207" s="98">
        <v>4713735</v>
      </c>
      <c r="FA207" s="98">
        <v>4745883</v>
      </c>
      <c r="FB207" s="98">
        <v>4496443</v>
      </c>
      <c r="FC207" s="98">
        <v>4272042</v>
      </c>
      <c r="FD207" s="98">
        <v>4135231</v>
      </c>
      <c r="FE207" s="98">
        <v>4040661</v>
      </c>
      <c r="FF207" s="98">
        <v>3886751</v>
      </c>
      <c r="FG207" s="103">
        <v>4164633</v>
      </c>
      <c r="FH207" s="76">
        <v>0</v>
      </c>
      <c r="FI207" s="76">
        <v>32.54824</v>
      </c>
      <c r="FJ207" s="76">
        <v>169.93871999999999</v>
      </c>
      <c r="FK207" s="76">
        <v>0</v>
      </c>
      <c r="FL207" s="76">
        <v>851.39369999999997</v>
      </c>
      <c r="FM207" s="76">
        <v>555.64049999999997</v>
      </c>
      <c r="FN207" s="76">
        <v>0</v>
      </c>
      <c r="FO207" s="76">
        <v>0</v>
      </c>
      <c r="FP207" s="76">
        <v>0</v>
      </c>
      <c r="FQ207" s="77">
        <v>94.867750000000001</v>
      </c>
    </row>
    <row r="208" spans="1:173" x14ac:dyDescent="0.25">
      <c r="A208" s="96" t="s">
        <v>212</v>
      </c>
      <c r="B208" s="96">
        <v>5678</v>
      </c>
      <c r="C208" s="96"/>
      <c r="D208" s="76">
        <v>1507.6812</v>
      </c>
      <c r="E208" s="76">
        <v>1441.80132</v>
      </c>
      <c r="F208" s="76">
        <v>1624.961</v>
      </c>
      <c r="G208" s="76">
        <v>1984.38129</v>
      </c>
      <c r="H208" s="76">
        <v>2415.2139699999998</v>
      </c>
      <c r="I208" s="76">
        <v>1979.16992</v>
      </c>
      <c r="J208" s="76">
        <v>2329.6812599999998</v>
      </c>
      <c r="K208" s="76">
        <v>3649.3111800000001</v>
      </c>
      <c r="L208" s="76">
        <v>2789.9061400000001</v>
      </c>
      <c r="M208" s="76">
        <v>3155.2697400000002</v>
      </c>
      <c r="N208" s="97">
        <v>26207.845140000001</v>
      </c>
      <c r="O208" s="97">
        <v>25493.510539999999</v>
      </c>
      <c r="P208" s="97">
        <v>27609.20177</v>
      </c>
      <c r="Q208" s="97">
        <v>26114.433860000001</v>
      </c>
      <c r="R208" s="97">
        <v>25963.437140000002</v>
      </c>
      <c r="S208" s="97">
        <v>24084.04423</v>
      </c>
      <c r="T208" s="97">
        <v>24372.888210000001</v>
      </c>
      <c r="U208" s="97">
        <v>25293.597440000001</v>
      </c>
      <c r="V208" s="97">
        <v>23313.33064</v>
      </c>
      <c r="W208" s="97">
        <v>23729.676070000001</v>
      </c>
      <c r="X208" s="98">
        <v>12132.8</v>
      </c>
      <c r="Y208" s="98">
        <v>12410.349249999999</v>
      </c>
      <c r="Z208" s="98">
        <v>19074.599999999999</v>
      </c>
      <c r="AA208" s="98">
        <v>22395.5</v>
      </c>
      <c r="AB208" s="98">
        <v>26176.400000000001</v>
      </c>
      <c r="AC208" s="98">
        <v>29264.793720000001</v>
      </c>
      <c r="AD208" s="98">
        <v>29807.036660000002</v>
      </c>
      <c r="AE208" s="98">
        <v>31384.423210000001</v>
      </c>
      <c r="AF208" s="98">
        <v>31910.794239999999</v>
      </c>
      <c r="AG208" s="98">
        <v>33632.371939999997</v>
      </c>
      <c r="AH208" s="97">
        <v>24667.027160000001</v>
      </c>
      <c r="AI208" s="97">
        <v>24060.770639999999</v>
      </c>
      <c r="AJ208" s="97">
        <v>26141.725920000001</v>
      </c>
      <c r="AK208" s="97">
        <v>24331.443070000001</v>
      </c>
      <c r="AL208" s="97">
        <v>23858.474989999999</v>
      </c>
      <c r="AM208" s="97">
        <v>22504.336230000001</v>
      </c>
      <c r="AN208" s="97">
        <v>22546.013210000001</v>
      </c>
      <c r="AO208" s="97">
        <v>22240.427940000001</v>
      </c>
      <c r="AP208" s="97">
        <v>21214.818240000001</v>
      </c>
      <c r="AQ208" s="97">
        <v>21294.571070000002</v>
      </c>
      <c r="AR208" s="98">
        <v>5486.2749899999999</v>
      </c>
      <c r="AS208" s="98">
        <v>2672.6660999999999</v>
      </c>
      <c r="AT208" s="98">
        <v>2096.8265200000001</v>
      </c>
      <c r="AU208" s="98">
        <v>2265.9075899999998</v>
      </c>
      <c r="AV208" s="98">
        <v>1978.9257299999999</v>
      </c>
      <c r="AW208" s="98">
        <v>594.52410999999995</v>
      </c>
      <c r="AX208" s="98">
        <v>1691.6762000000001</v>
      </c>
      <c r="AY208" s="98">
        <v>3329.4357</v>
      </c>
      <c r="AZ208" s="98">
        <v>2613.7415700000001</v>
      </c>
      <c r="BA208" s="98">
        <v>4627.4924899999996</v>
      </c>
      <c r="BB208" s="76">
        <v>5476.5819899999997</v>
      </c>
      <c r="BC208" s="76">
        <v>2605.6010999999999</v>
      </c>
      <c r="BD208" s="76">
        <v>1320.49542</v>
      </c>
      <c r="BE208" s="76">
        <v>2125.1662099999999</v>
      </c>
      <c r="BF208" s="76">
        <v>960.06073000000004</v>
      </c>
      <c r="BG208" s="76">
        <v>471.23761000000002</v>
      </c>
      <c r="BH208" s="76">
        <v>1363.0833</v>
      </c>
      <c r="BI208" s="76">
        <v>3268.73495</v>
      </c>
      <c r="BJ208" s="76">
        <v>2237.0625700000001</v>
      </c>
      <c r="BK208" s="76">
        <v>3531.6426900000001</v>
      </c>
      <c r="BL208" s="76">
        <v>30153.30215</v>
      </c>
      <c r="BM208" s="76">
        <v>26733.436740000001</v>
      </c>
      <c r="BN208" s="76">
        <v>28238.552439999999</v>
      </c>
      <c r="BO208" s="76">
        <v>26597.35066</v>
      </c>
      <c r="BP208" s="76">
        <v>25837.400720000001</v>
      </c>
      <c r="BQ208" s="76">
        <v>23098.860339999999</v>
      </c>
      <c r="BR208" s="76">
        <v>24237.689409999999</v>
      </c>
      <c r="BS208" s="76">
        <v>25569.86364</v>
      </c>
      <c r="BT208" s="76">
        <v>23828.559809999999</v>
      </c>
      <c r="BU208" s="76">
        <v>25922.063559999999</v>
      </c>
      <c r="BV208" s="98">
        <v>17188.96747</v>
      </c>
      <c r="BW208" s="98">
        <v>15376.30608</v>
      </c>
      <c r="BX208" s="98">
        <v>22966.327120000002</v>
      </c>
      <c r="BY208" s="98">
        <v>26751.272209999999</v>
      </c>
      <c r="BZ208" s="98">
        <v>30010.09316</v>
      </c>
      <c r="CA208" s="98">
        <v>33151.910680000001</v>
      </c>
      <c r="CB208" s="98">
        <v>33697.749929999998</v>
      </c>
      <c r="CC208" s="98">
        <v>35311.300629999998</v>
      </c>
      <c r="CD208" s="98">
        <v>35072.941639999997</v>
      </c>
      <c r="CE208" s="98">
        <v>37601.252419999997</v>
      </c>
      <c r="CF208" s="76">
        <v>-5207.1282300000003</v>
      </c>
      <c r="CG208" s="76">
        <v>-3877.4422599999998</v>
      </c>
      <c r="CH208" s="76">
        <v>-124.06944999999899</v>
      </c>
      <c r="CI208" s="76">
        <v>-3509.4933900000001</v>
      </c>
      <c r="CJ208" s="76">
        <v>-2781.1247499999999</v>
      </c>
      <c r="CK208" s="76">
        <v>-3787.1693399999999</v>
      </c>
      <c r="CL208" s="76">
        <v>-2887.9933700000001</v>
      </c>
      <c r="CM208" s="76">
        <v>-1408.4583500000001</v>
      </c>
      <c r="CN208" s="76">
        <v>-1529.9403299999999</v>
      </c>
      <c r="CO208" s="76">
        <v>-844.94963999999902</v>
      </c>
      <c r="CP208" s="76">
        <v>-1857.52586</v>
      </c>
      <c r="CQ208" s="76">
        <v>-586.16164000000003</v>
      </c>
      <c r="CR208" s="76">
        <v>2118.4194200000002</v>
      </c>
      <c r="CS208" s="76">
        <v>2389.4693000000002</v>
      </c>
      <c r="CT208" s="76">
        <v>5576.3370199999999</v>
      </c>
      <c r="CU208" s="76">
        <v>9502.3771899999992</v>
      </c>
      <c r="CV208" s="76">
        <v>14398.030919999999</v>
      </c>
      <c r="CW208" s="76">
        <v>17749.829989999998</v>
      </c>
      <c r="CX208" s="76">
        <v>18942.852480000001</v>
      </c>
      <c r="CY208" s="76">
        <v>20650.251919999999</v>
      </c>
      <c r="CZ208" s="98">
        <v>6132</v>
      </c>
      <c r="DA208" s="98">
        <v>6120</v>
      </c>
      <c r="DB208" s="98">
        <v>6109</v>
      </c>
      <c r="DC208" s="98">
        <v>6080</v>
      </c>
      <c r="DD208" s="98">
        <v>6135</v>
      </c>
      <c r="DE208" s="98">
        <v>6185</v>
      </c>
      <c r="DF208" s="98">
        <v>6003</v>
      </c>
      <c r="DG208" s="98">
        <v>5770</v>
      </c>
      <c r="DH208" s="98">
        <v>5656</v>
      </c>
      <c r="DI208" s="98">
        <v>5485</v>
      </c>
      <c r="DJ208" s="76">
        <v>-1271.3642199999999</v>
      </c>
      <c r="DK208" s="76">
        <v>-2704.58106</v>
      </c>
      <c r="DL208" s="76">
        <v>-271.04987999999997</v>
      </c>
      <c r="DM208" s="76">
        <v>-3167.3179700000001</v>
      </c>
      <c r="DN208" s="76">
        <v>-3926.0261700000001</v>
      </c>
      <c r="DO208" s="76">
        <v>-4895.6397299999999</v>
      </c>
      <c r="DP208" s="76">
        <v>-3351.7850699999999</v>
      </c>
      <c r="DQ208" s="76">
        <v>-1192.8929000000001</v>
      </c>
      <c r="DR208" s="76">
        <v>-1391.3901599999999</v>
      </c>
      <c r="DS208" s="76">
        <v>251.58805000000001</v>
      </c>
      <c r="DT208" s="76">
        <v>-33.136800000000001</v>
      </c>
      <c r="DU208" s="76">
        <v>9.0613200000000003</v>
      </c>
      <c r="DV208" s="76">
        <v>157.48500000000001</v>
      </c>
      <c r="DW208" s="76">
        <v>201.39028999999999</v>
      </c>
      <c r="DX208" s="76">
        <v>310.25196999999997</v>
      </c>
      <c r="DY208" s="76">
        <v>399.46192000000002</v>
      </c>
      <c r="DZ208" s="76">
        <v>502.80626000000001</v>
      </c>
      <c r="EA208" s="76">
        <v>596.14117999999996</v>
      </c>
      <c r="EB208" s="76">
        <v>691.39413999999999</v>
      </c>
      <c r="EC208" s="76">
        <v>720.16474000000005</v>
      </c>
      <c r="ED208" s="76">
        <v>6747.9462100000001</v>
      </c>
      <c r="EE208" s="76">
        <v>5310.1821600000003</v>
      </c>
      <c r="EF208" s="76">
        <v>1591.5453</v>
      </c>
      <c r="EG208" s="76">
        <v>5292.4841800000004</v>
      </c>
      <c r="EH208" s="76">
        <v>4886.0869000000002</v>
      </c>
      <c r="EI208" s="76">
        <v>5366.87734</v>
      </c>
      <c r="EJ208" s="76">
        <v>4714.8683700000001</v>
      </c>
      <c r="EK208" s="76">
        <v>4461.6278499999999</v>
      </c>
      <c r="EL208" s="76">
        <v>3628.45273</v>
      </c>
      <c r="EM208" s="76">
        <v>3280.0546399999998</v>
      </c>
      <c r="EN208" s="98">
        <v>19046.493330000001</v>
      </c>
      <c r="EO208" s="98">
        <v>15962.467720000001</v>
      </c>
      <c r="EP208" s="98">
        <v>20847.9077</v>
      </c>
      <c r="EQ208" s="98">
        <v>24361.802909999999</v>
      </c>
      <c r="ER208" s="98">
        <v>24433.756140000001</v>
      </c>
      <c r="ES208" s="98">
        <v>23649.533490000002</v>
      </c>
      <c r="ET208" s="98">
        <v>19299.719010000001</v>
      </c>
      <c r="EU208" s="98">
        <v>17561.47064</v>
      </c>
      <c r="EV208" s="98">
        <v>16130.08916</v>
      </c>
      <c r="EW208" s="98">
        <v>16951.000499999998</v>
      </c>
      <c r="EX208" s="98">
        <v>31414973</v>
      </c>
      <c r="EY208" s="98">
        <v>29370953</v>
      </c>
      <c r="EZ208" s="98">
        <v>27733271</v>
      </c>
      <c r="FA208" s="98">
        <v>29623927</v>
      </c>
      <c r="FB208" s="98">
        <v>28744562</v>
      </c>
      <c r="FC208" s="98">
        <v>27871214</v>
      </c>
      <c r="FD208" s="98">
        <v>27260882</v>
      </c>
      <c r="FE208" s="98">
        <v>26702056</v>
      </c>
      <c r="FF208" s="98">
        <v>24843271</v>
      </c>
      <c r="FG208" s="103">
        <v>24574626</v>
      </c>
      <c r="FH208" s="76">
        <v>9.6929999999999996</v>
      </c>
      <c r="FI208" s="76">
        <v>67.064999999999998</v>
      </c>
      <c r="FJ208" s="76">
        <v>776.33109999999999</v>
      </c>
      <c r="FK208" s="76">
        <v>140.74137999999999</v>
      </c>
      <c r="FL208" s="76">
        <v>1018.865</v>
      </c>
      <c r="FM208" s="76">
        <v>123.2865</v>
      </c>
      <c r="FN208" s="76">
        <v>328.59289999999999</v>
      </c>
      <c r="FO208" s="76">
        <v>60.700749999999999</v>
      </c>
      <c r="FP208" s="76">
        <v>376.67899999999997</v>
      </c>
      <c r="FQ208" s="77">
        <v>1095.8498</v>
      </c>
    </row>
    <row r="209" spans="1:173" x14ac:dyDescent="0.25">
      <c r="A209" s="96" t="s">
        <v>211</v>
      </c>
      <c r="B209" s="96">
        <v>5563</v>
      </c>
      <c r="C209" s="96"/>
      <c r="D209" s="76">
        <v>33.112690000000001</v>
      </c>
      <c r="E209" s="76">
        <v>34.597470000000001</v>
      </c>
      <c r="F209" s="76">
        <v>34.259430000000002</v>
      </c>
      <c r="G209" s="76">
        <v>47.454439999999998</v>
      </c>
      <c r="H209" s="76">
        <v>33.441400000000002</v>
      </c>
      <c r="I209" s="76">
        <v>33.616430000000001</v>
      </c>
      <c r="J209" s="76">
        <v>41.800260000000002</v>
      </c>
      <c r="K209" s="76">
        <v>48.794780000000003</v>
      </c>
      <c r="L209" s="76">
        <v>28.9331</v>
      </c>
      <c r="M209" s="76">
        <v>17.574059999999999</v>
      </c>
      <c r="N209" s="97">
        <v>645.44701999999995</v>
      </c>
      <c r="O209" s="97">
        <v>619.67534999999998</v>
      </c>
      <c r="P209" s="97">
        <v>645.21347000000003</v>
      </c>
      <c r="Q209" s="97">
        <v>550.16720999999995</v>
      </c>
      <c r="R209" s="97">
        <v>523.82942000000003</v>
      </c>
      <c r="S209" s="97">
        <v>555.82683999999995</v>
      </c>
      <c r="T209" s="97">
        <v>480.56956000000002</v>
      </c>
      <c r="U209" s="97">
        <v>465.96066000000002</v>
      </c>
      <c r="V209" s="97">
        <v>574.67421999999999</v>
      </c>
      <c r="W209" s="97">
        <v>478.91681</v>
      </c>
      <c r="X209" s="98">
        <v>630.04999999999995</v>
      </c>
      <c r="Y209" s="98">
        <v>665.4</v>
      </c>
      <c r="Z209" s="98">
        <v>700.75</v>
      </c>
      <c r="AA209" s="98">
        <v>736.1</v>
      </c>
      <c r="AB209" s="98">
        <v>771.45</v>
      </c>
      <c r="AC209" s="98">
        <v>492.96104000000003</v>
      </c>
      <c r="AD209" s="98">
        <v>512.15</v>
      </c>
      <c r="AE209" s="98">
        <v>532.5</v>
      </c>
      <c r="AF209" s="98">
        <v>552.85</v>
      </c>
      <c r="AG209" s="98">
        <v>573.20000000000005</v>
      </c>
      <c r="AH209" s="97">
        <v>615.44701999999995</v>
      </c>
      <c r="AI209" s="97">
        <v>589.67534999999998</v>
      </c>
      <c r="AJ209" s="97">
        <v>615.21347000000003</v>
      </c>
      <c r="AK209" s="97">
        <v>508.18421000000001</v>
      </c>
      <c r="AL209" s="97">
        <v>493.82942000000003</v>
      </c>
      <c r="AM209" s="97">
        <v>525.82683999999995</v>
      </c>
      <c r="AN209" s="97">
        <v>443.54991000000001</v>
      </c>
      <c r="AO209" s="97">
        <v>422.96066000000002</v>
      </c>
      <c r="AP209" s="97">
        <v>551.67421999999999</v>
      </c>
      <c r="AQ209" s="97">
        <v>458.91681</v>
      </c>
      <c r="AR209" s="98">
        <v>4.9814499999999997</v>
      </c>
      <c r="AS209" s="98">
        <v>0</v>
      </c>
      <c r="AT209" s="98">
        <v>0</v>
      </c>
      <c r="AU209" s="98">
        <v>76.649979999999999</v>
      </c>
      <c r="AV209" s="98">
        <v>245.72815</v>
      </c>
      <c r="AW209" s="98">
        <v>0</v>
      </c>
      <c r="AX209" s="98">
        <v>0</v>
      </c>
      <c r="AY209" s="98">
        <v>0</v>
      </c>
      <c r="AZ209" s="98">
        <v>495.24470000000002</v>
      </c>
      <c r="BA209" s="98">
        <v>95.9</v>
      </c>
      <c r="BB209" s="76">
        <v>4.9425999999999997</v>
      </c>
      <c r="BC209" s="76">
        <v>0</v>
      </c>
      <c r="BD209" s="76">
        <v>0</v>
      </c>
      <c r="BE209" s="76">
        <v>76.649979999999999</v>
      </c>
      <c r="BF209" s="76">
        <v>245.72815</v>
      </c>
      <c r="BG209" s="76">
        <v>0</v>
      </c>
      <c r="BH209" s="76">
        <v>0</v>
      </c>
      <c r="BI209" s="76">
        <v>0</v>
      </c>
      <c r="BJ209" s="76">
        <v>461.99369999999999</v>
      </c>
      <c r="BK209" s="76">
        <v>95.9</v>
      </c>
      <c r="BL209" s="76">
        <v>620.42846999999995</v>
      </c>
      <c r="BM209" s="76">
        <v>589.67534999999998</v>
      </c>
      <c r="BN209" s="76">
        <v>615.21347000000003</v>
      </c>
      <c r="BO209" s="76">
        <v>584.83419000000004</v>
      </c>
      <c r="BP209" s="76">
        <v>739.55757000000006</v>
      </c>
      <c r="BQ209" s="76">
        <v>525.82683999999995</v>
      </c>
      <c r="BR209" s="76">
        <v>443.54991000000001</v>
      </c>
      <c r="BS209" s="76">
        <v>422.96066000000002</v>
      </c>
      <c r="BT209" s="76">
        <v>1046.9189200000001</v>
      </c>
      <c r="BU209" s="76">
        <v>554.81681000000003</v>
      </c>
      <c r="BV209" s="98">
        <v>704.89887999999996</v>
      </c>
      <c r="BW209" s="98">
        <v>778.14039000000002</v>
      </c>
      <c r="BX209" s="98">
        <v>793.49625000000003</v>
      </c>
      <c r="BY209" s="98">
        <v>789.99570000000006</v>
      </c>
      <c r="BZ209" s="98">
        <v>808.69015000000002</v>
      </c>
      <c r="CA209" s="98">
        <v>544.11806000000001</v>
      </c>
      <c r="CB209" s="98">
        <v>580.61335999999994</v>
      </c>
      <c r="CC209" s="98">
        <v>578.6934</v>
      </c>
      <c r="CD209" s="98">
        <v>593.24180000000001</v>
      </c>
      <c r="CE209" s="98">
        <v>638.27245000000005</v>
      </c>
      <c r="CF209" s="76">
        <v>49.343339999999898</v>
      </c>
      <c r="CG209" s="76">
        <v>-78.350890000000007</v>
      </c>
      <c r="CH209" s="76">
        <v>45.970930000000102</v>
      </c>
      <c r="CI209" s="76">
        <v>-22.447679999999998</v>
      </c>
      <c r="CJ209" s="76">
        <v>-5.8353200000000198</v>
      </c>
      <c r="CK209" s="76">
        <v>59.827489999999997</v>
      </c>
      <c r="CL209" s="76">
        <v>-65.86112</v>
      </c>
      <c r="CM209" s="76">
        <v>-38.827120000000001</v>
      </c>
      <c r="CN209" s="76">
        <v>37.39855</v>
      </c>
      <c r="CO209" s="76">
        <v>-82.786479999999997</v>
      </c>
      <c r="CP209" s="76">
        <v>198.63612000000001</v>
      </c>
      <c r="CQ209" s="76">
        <v>174.35017999999999</v>
      </c>
      <c r="CR209" s="76">
        <v>282.70107000000002</v>
      </c>
      <c r="CS209" s="76">
        <v>266.73014000000001</v>
      </c>
      <c r="CT209" s="76">
        <v>254.51084</v>
      </c>
      <c r="CU209" s="76">
        <v>44.618009999999998</v>
      </c>
      <c r="CV209" s="76">
        <v>14.789720000000001</v>
      </c>
      <c r="CW209" s="76">
        <v>117.66989</v>
      </c>
      <c r="CX209" s="76">
        <v>199.49671000000001</v>
      </c>
      <c r="CY209" s="76">
        <v>-276.89443999999997</v>
      </c>
      <c r="CZ209" s="98">
        <v>151</v>
      </c>
      <c r="DA209" s="98">
        <v>151</v>
      </c>
      <c r="DB209" s="98">
        <v>149</v>
      </c>
      <c r="DC209" s="98">
        <v>153</v>
      </c>
      <c r="DD209" s="98">
        <v>158</v>
      </c>
      <c r="DE209" s="98">
        <v>163</v>
      </c>
      <c r="DF209" s="98">
        <v>162</v>
      </c>
      <c r="DG209" s="98">
        <v>153</v>
      </c>
      <c r="DH209" s="98">
        <v>149</v>
      </c>
      <c r="DI209" s="98">
        <v>138</v>
      </c>
      <c r="DJ209" s="76">
        <v>24.28594</v>
      </c>
      <c r="DK209" s="76">
        <v>-108.35089000000001</v>
      </c>
      <c r="DL209" s="76">
        <v>15.970929999999999</v>
      </c>
      <c r="DM209" s="76">
        <v>12.2193</v>
      </c>
      <c r="DN209" s="76">
        <v>209.89283</v>
      </c>
      <c r="DO209" s="76">
        <v>29.827490000000001</v>
      </c>
      <c r="DP209" s="76">
        <v>-102.88077</v>
      </c>
      <c r="DQ209" s="76">
        <v>-81.827119999999994</v>
      </c>
      <c r="DR209" s="76">
        <v>476.39224999999999</v>
      </c>
      <c r="DS209" s="76">
        <v>-6.8864799999999997</v>
      </c>
      <c r="DT209" s="76">
        <v>3.1126900000000002</v>
      </c>
      <c r="DU209" s="76">
        <v>4.5974700000000004</v>
      </c>
      <c r="DV209" s="76">
        <v>4.25943</v>
      </c>
      <c r="DW209" s="76">
        <v>5.4714400000000003</v>
      </c>
      <c r="DX209" s="76">
        <v>3.4413999999999998</v>
      </c>
      <c r="DY209" s="76">
        <v>3.6164299999999998</v>
      </c>
      <c r="DZ209" s="76">
        <v>4.7802600000000002</v>
      </c>
      <c r="EA209" s="76">
        <v>5.7947800000000003</v>
      </c>
      <c r="EB209" s="76">
        <v>5.9330999999999996</v>
      </c>
      <c r="EC209" s="76">
        <v>-2.4259400000000002</v>
      </c>
      <c r="ED209" s="76">
        <v>-19.343339999999898</v>
      </c>
      <c r="EE209" s="76">
        <v>108.35089000000001</v>
      </c>
      <c r="EF209" s="76">
        <v>-15.9709300000001</v>
      </c>
      <c r="EG209" s="76">
        <v>64.430679999999896</v>
      </c>
      <c r="EH209" s="76">
        <v>35.835320000000003</v>
      </c>
      <c r="EI209" s="76">
        <v>-29.827490000000001</v>
      </c>
      <c r="EJ209" s="76">
        <v>102.88077</v>
      </c>
      <c r="EK209" s="76">
        <v>81.827119999999994</v>
      </c>
      <c r="EL209" s="76">
        <v>-14.39855</v>
      </c>
      <c r="EM209" s="76">
        <v>102.78648</v>
      </c>
      <c r="EN209" s="98">
        <v>506.26276000000001</v>
      </c>
      <c r="EO209" s="98">
        <v>603.79021</v>
      </c>
      <c r="EP209" s="98">
        <v>510.79518000000002</v>
      </c>
      <c r="EQ209" s="98">
        <v>523.26556000000005</v>
      </c>
      <c r="ER209" s="98">
        <v>554.17930999999999</v>
      </c>
      <c r="ES209" s="98">
        <v>499.50004999999999</v>
      </c>
      <c r="ET209" s="98">
        <v>565.82363999999995</v>
      </c>
      <c r="EU209" s="98">
        <v>461.02350999999999</v>
      </c>
      <c r="EV209" s="98">
        <v>393.74509</v>
      </c>
      <c r="EW209" s="98">
        <v>915.16688999999997</v>
      </c>
      <c r="EX209" s="98">
        <v>596104</v>
      </c>
      <c r="EY209" s="98">
        <v>698026</v>
      </c>
      <c r="EZ209" s="98">
        <v>599243</v>
      </c>
      <c r="FA209" s="98">
        <v>572615</v>
      </c>
      <c r="FB209" s="98">
        <v>529665</v>
      </c>
      <c r="FC209" s="98">
        <v>495999</v>
      </c>
      <c r="FD209" s="98">
        <v>546431</v>
      </c>
      <c r="FE209" s="98">
        <v>504788</v>
      </c>
      <c r="FF209" s="98">
        <v>537276</v>
      </c>
      <c r="FG209" s="103">
        <v>561703</v>
      </c>
      <c r="FH209" s="76">
        <v>3.8850000000000003E-2</v>
      </c>
      <c r="FI209" s="76">
        <v>0</v>
      </c>
      <c r="FJ209" s="76">
        <v>0</v>
      </c>
      <c r="FK209" s="76">
        <v>0</v>
      </c>
      <c r="FL209" s="76">
        <v>0</v>
      </c>
      <c r="FM209" s="76">
        <v>0</v>
      </c>
      <c r="FN209" s="76">
        <v>0</v>
      </c>
      <c r="FO209" s="76">
        <v>0</v>
      </c>
      <c r="FP209" s="76">
        <v>33.250999999999998</v>
      </c>
      <c r="FQ209" s="77">
        <v>0</v>
      </c>
    </row>
    <row r="210" spans="1:173" x14ac:dyDescent="0.25">
      <c r="A210" s="96" t="s">
        <v>210</v>
      </c>
      <c r="B210" s="96">
        <v>5564</v>
      </c>
      <c r="C210" s="96"/>
      <c r="D210" s="76">
        <v>50.507719999999999</v>
      </c>
      <c r="E210" s="76">
        <v>49.447119999999998</v>
      </c>
      <c r="F210" s="76">
        <v>51.305750000000003</v>
      </c>
      <c r="G210" s="76">
        <v>51.392330000000001</v>
      </c>
      <c r="H210" s="76">
        <v>38.58849</v>
      </c>
      <c r="I210" s="76">
        <v>42.527729999999998</v>
      </c>
      <c r="J210" s="76">
        <v>51.703279999999999</v>
      </c>
      <c r="K210" s="76">
        <v>56.51435</v>
      </c>
      <c r="L210" s="76">
        <v>54.416370000000001</v>
      </c>
      <c r="M210" s="76">
        <v>55.228029999999997</v>
      </c>
      <c r="N210" s="97">
        <v>446.83166</v>
      </c>
      <c r="O210" s="97">
        <v>398.71105999999997</v>
      </c>
      <c r="P210" s="97">
        <v>393.06452000000002</v>
      </c>
      <c r="Q210" s="97">
        <v>371.66404</v>
      </c>
      <c r="R210" s="97">
        <v>427.58283</v>
      </c>
      <c r="S210" s="97">
        <v>397.09730999999999</v>
      </c>
      <c r="T210" s="97">
        <v>327.78609</v>
      </c>
      <c r="U210" s="97">
        <v>321.54745000000003</v>
      </c>
      <c r="V210" s="97">
        <v>335.46940999999998</v>
      </c>
      <c r="W210" s="97">
        <v>320.01828</v>
      </c>
      <c r="X210" s="98">
        <v>588.27509999999995</v>
      </c>
      <c r="Y210" s="98">
        <v>609.62334999999996</v>
      </c>
      <c r="Z210" s="98">
        <v>631.72760000000005</v>
      </c>
      <c r="AA210" s="98">
        <v>718.72844999999995</v>
      </c>
      <c r="AB210" s="98">
        <v>595.82929999999999</v>
      </c>
      <c r="AC210" s="98">
        <v>402</v>
      </c>
      <c r="AD210" s="98">
        <v>424</v>
      </c>
      <c r="AE210" s="98">
        <v>448.99295000000001</v>
      </c>
      <c r="AF210" s="98">
        <v>468</v>
      </c>
      <c r="AG210" s="98">
        <v>490</v>
      </c>
      <c r="AH210" s="97">
        <v>397.03165999999999</v>
      </c>
      <c r="AI210" s="97">
        <v>348.91106000000002</v>
      </c>
      <c r="AJ210" s="97">
        <v>343.26452</v>
      </c>
      <c r="AK210" s="97">
        <v>321.86403999999999</v>
      </c>
      <c r="AL210" s="97">
        <v>387.18283000000002</v>
      </c>
      <c r="AM210" s="97">
        <v>355.40665999999999</v>
      </c>
      <c r="AN210" s="97">
        <v>274.38609000000002</v>
      </c>
      <c r="AO210" s="97">
        <v>266.14744999999999</v>
      </c>
      <c r="AP210" s="97">
        <v>281.26940999999999</v>
      </c>
      <c r="AQ210" s="97">
        <v>265.51828</v>
      </c>
      <c r="AR210" s="98">
        <v>0</v>
      </c>
      <c r="AS210" s="98">
        <v>0</v>
      </c>
      <c r="AT210" s="98">
        <v>0</v>
      </c>
      <c r="AU210" s="98">
        <v>113.88146</v>
      </c>
      <c r="AV210" s="98">
        <v>379.30040000000002</v>
      </c>
      <c r="AW210" s="98">
        <v>14.9856</v>
      </c>
      <c r="AX210" s="98">
        <v>0</v>
      </c>
      <c r="AY210" s="98">
        <v>40.477200000000003</v>
      </c>
      <c r="AZ210" s="98">
        <v>31.163</v>
      </c>
      <c r="BA210" s="98">
        <v>4.9894499999999997</v>
      </c>
      <c r="BB210" s="76">
        <v>-4.6760000000000003E-2</v>
      </c>
      <c r="BC210" s="76">
        <v>0</v>
      </c>
      <c r="BD210" s="76">
        <v>-54.127000000000002</v>
      </c>
      <c r="BE210" s="76">
        <v>89.935910000000007</v>
      </c>
      <c r="BF210" s="76">
        <v>379.30040000000002</v>
      </c>
      <c r="BG210" s="76">
        <v>14.9856</v>
      </c>
      <c r="BH210" s="76">
        <v>0</v>
      </c>
      <c r="BI210" s="76">
        <v>40.477200000000003</v>
      </c>
      <c r="BJ210" s="76">
        <v>31.163</v>
      </c>
      <c r="BK210" s="76">
        <v>3.6988500000000002</v>
      </c>
      <c r="BL210" s="76">
        <v>397.03165999999999</v>
      </c>
      <c r="BM210" s="76">
        <v>348.91106000000002</v>
      </c>
      <c r="BN210" s="76">
        <v>343.26452</v>
      </c>
      <c r="BO210" s="76">
        <v>435.74549999999999</v>
      </c>
      <c r="BP210" s="76">
        <v>766.48323000000005</v>
      </c>
      <c r="BQ210" s="76">
        <v>370.39226000000002</v>
      </c>
      <c r="BR210" s="76">
        <v>274.38609000000002</v>
      </c>
      <c r="BS210" s="76">
        <v>306.62464999999997</v>
      </c>
      <c r="BT210" s="76">
        <v>312.43241</v>
      </c>
      <c r="BU210" s="76">
        <v>270.50772999999998</v>
      </c>
      <c r="BV210" s="98">
        <v>661.83992000000001</v>
      </c>
      <c r="BW210" s="98">
        <v>671.23416999999995</v>
      </c>
      <c r="BX210" s="98">
        <v>668.80349999999999</v>
      </c>
      <c r="BY210" s="98">
        <v>762.78701999999998</v>
      </c>
      <c r="BZ210" s="98">
        <v>705.94096999999999</v>
      </c>
      <c r="CA210" s="98">
        <v>500.45328999999998</v>
      </c>
      <c r="CB210" s="98">
        <v>471.99934999999999</v>
      </c>
      <c r="CC210" s="98">
        <v>516.19479000000001</v>
      </c>
      <c r="CD210" s="98">
        <v>509.30736000000002</v>
      </c>
      <c r="CE210" s="98">
        <v>533.91499999999996</v>
      </c>
      <c r="CF210" s="76">
        <v>45.753300000000003</v>
      </c>
      <c r="CG210" s="76">
        <v>-8.96886000000001</v>
      </c>
      <c r="CH210" s="76">
        <v>8.7355499999999893</v>
      </c>
      <c r="CI210" s="76">
        <v>15.071120000000001</v>
      </c>
      <c r="CJ210" s="76">
        <v>8.9311099999999897</v>
      </c>
      <c r="CK210" s="76">
        <v>-10.323880000000001</v>
      </c>
      <c r="CL210" s="76">
        <v>-26.148790000000002</v>
      </c>
      <c r="CM210" s="76">
        <v>11.08933</v>
      </c>
      <c r="CN210" s="76">
        <v>-27.869479999999999</v>
      </c>
      <c r="CO210" s="76">
        <v>-32.567540000000001</v>
      </c>
      <c r="CP210" s="76">
        <v>323.38650999999999</v>
      </c>
      <c r="CQ210" s="76">
        <v>326.82646999999997</v>
      </c>
      <c r="CR210" s="76">
        <v>385.59532999999999</v>
      </c>
      <c r="CS210" s="76">
        <v>480.78678000000002</v>
      </c>
      <c r="CT210" s="76">
        <v>425.57974999999999</v>
      </c>
      <c r="CU210" s="76">
        <v>77.748239999999996</v>
      </c>
      <c r="CV210" s="76">
        <v>114.77717</v>
      </c>
      <c r="CW210" s="76">
        <v>194.32596000000001</v>
      </c>
      <c r="CX210" s="76">
        <v>198.15942999999999</v>
      </c>
      <c r="CY210" s="76">
        <v>249.06591</v>
      </c>
      <c r="CZ210" s="98">
        <v>99</v>
      </c>
      <c r="DA210" s="98">
        <v>103</v>
      </c>
      <c r="DB210" s="98">
        <v>99</v>
      </c>
      <c r="DC210" s="98">
        <v>100</v>
      </c>
      <c r="DD210" s="98">
        <v>101</v>
      </c>
      <c r="DE210" s="98">
        <v>101</v>
      </c>
      <c r="DF210" s="98">
        <v>101</v>
      </c>
      <c r="DG210" s="98">
        <v>102</v>
      </c>
      <c r="DH210" s="98">
        <v>102</v>
      </c>
      <c r="DI210" s="98">
        <v>105</v>
      </c>
      <c r="DJ210" s="76">
        <v>-4.0934600000000003</v>
      </c>
      <c r="DK210" s="76">
        <v>-58.768859999999997</v>
      </c>
      <c r="DL210" s="76">
        <v>-95.191450000000003</v>
      </c>
      <c r="DM210" s="76">
        <v>55.207030000000003</v>
      </c>
      <c r="DN210" s="76">
        <v>347.83150999999998</v>
      </c>
      <c r="DO210" s="76">
        <v>-37.028930000000003</v>
      </c>
      <c r="DP210" s="76">
        <v>-79.548789999999997</v>
      </c>
      <c r="DQ210" s="76">
        <v>-3.8334700000000002</v>
      </c>
      <c r="DR210" s="76">
        <v>-50.906480000000002</v>
      </c>
      <c r="DS210" s="76">
        <v>-83.368690000000001</v>
      </c>
      <c r="DT210" s="76">
        <v>0.70772000000000002</v>
      </c>
      <c r="DU210" s="76">
        <v>-0.35288000000000003</v>
      </c>
      <c r="DV210" s="76">
        <v>1.5057499999999999</v>
      </c>
      <c r="DW210" s="76">
        <v>1.59233</v>
      </c>
      <c r="DX210" s="76">
        <v>-1.81151</v>
      </c>
      <c r="DY210" s="76">
        <v>0.83672999999999997</v>
      </c>
      <c r="DZ210" s="76">
        <v>-1.69672</v>
      </c>
      <c r="EA210" s="76">
        <v>1.11435</v>
      </c>
      <c r="EB210" s="76">
        <v>0.21637000000000001</v>
      </c>
      <c r="EC210" s="76">
        <v>0.72802999999999995</v>
      </c>
      <c r="ED210" s="76">
        <v>4.0466999999999897</v>
      </c>
      <c r="EE210" s="76">
        <v>58.768859999999997</v>
      </c>
      <c r="EF210" s="76">
        <v>41.064450000000001</v>
      </c>
      <c r="EG210" s="76">
        <v>34.728879999999997</v>
      </c>
      <c r="EH210" s="76">
        <v>31.468889999999998</v>
      </c>
      <c r="EI210" s="76">
        <v>52.014530000000001</v>
      </c>
      <c r="EJ210" s="76">
        <v>79.548789999999997</v>
      </c>
      <c r="EK210" s="76">
        <v>44.310670000000002</v>
      </c>
      <c r="EL210" s="76">
        <v>82.069479999999999</v>
      </c>
      <c r="EM210" s="76">
        <v>87.067539999999994</v>
      </c>
      <c r="EN210" s="98">
        <v>338.45341000000002</v>
      </c>
      <c r="EO210" s="98">
        <v>344.40769999999998</v>
      </c>
      <c r="EP210" s="98">
        <v>283.20817</v>
      </c>
      <c r="EQ210" s="98">
        <v>282.00024000000002</v>
      </c>
      <c r="ER210" s="98">
        <v>280.36122</v>
      </c>
      <c r="ES210" s="98">
        <v>422.70505000000003</v>
      </c>
      <c r="ET210" s="98">
        <v>357.22217999999998</v>
      </c>
      <c r="EU210" s="98">
        <v>321.86883</v>
      </c>
      <c r="EV210" s="98">
        <v>311.14792999999997</v>
      </c>
      <c r="EW210" s="98">
        <v>284.84908999999999</v>
      </c>
      <c r="EX210" s="98">
        <v>401078</v>
      </c>
      <c r="EY210" s="98">
        <v>407680</v>
      </c>
      <c r="EZ210" s="98">
        <v>384329</v>
      </c>
      <c r="FA210" s="98">
        <v>356593</v>
      </c>
      <c r="FB210" s="98">
        <v>418652</v>
      </c>
      <c r="FC210" s="98">
        <v>407421</v>
      </c>
      <c r="FD210" s="98">
        <v>353935</v>
      </c>
      <c r="FE210" s="98">
        <v>310458</v>
      </c>
      <c r="FF210" s="98">
        <v>363339</v>
      </c>
      <c r="FG210" s="103">
        <v>352586</v>
      </c>
      <c r="FH210" s="76">
        <v>4.6760000000000003E-2</v>
      </c>
      <c r="FI210" s="76">
        <v>0</v>
      </c>
      <c r="FJ210" s="76">
        <v>54.127000000000002</v>
      </c>
      <c r="FK210" s="76">
        <v>23.945550000000001</v>
      </c>
      <c r="FL210" s="76">
        <v>0</v>
      </c>
      <c r="FM210" s="76">
        <v>0</v>
      </c>
      <c r="FN210" s="76">
        <v>0</v>
      </c>
      <c r="FO210" s="76">
        <v>0</v>
      </c>
      <c r="FP210" s="76">
        <v>0</v>
      </c>
      <c r="FQ210" s="77">
        <v>1.2906</v>
      </c>
    </row>
    <row r="211" spans="1:173" x14ac:dyDescent="0.25">
      <c r="A211" s="96" t="s">
        <v>209</v>
      </c>
      <c r="B211" s="96">
        <v>5408</v>
      </c>
      <c r="C211" s="96"/>
      <c r="D211" s="76">
        <v>321.17223000000001</v>
      </c>
      <c r="E211" s="76">
        <v>328.32019000000003</v>
      </c>
      <c r="F211" s="76">
        <v>346.01058</v>
      </c>
      <c r="G211" s="76">
        <v>298.86768999999998</v>
      </c>
      <c r="H211" s="76">
        <v>498.76751999999999</v>
      </c>
      <c r="I211" s="76">
        <v>535.49674000000005</v>
      </c>
      <c r="J211" s="76">
        <v>630.86361999999997</v>
      </c>
      <c r="K211" s="76">
        <v>644.71214999999995</v>
      </c>
      <c r="L211" s="76">
        <v>1010.6057</v>
      </c>
      <c r="M211" s="76">
        <v>636.55624</v>
      </c>
      <c r="N211" s="97">
        <v>5699.9034700000002</v>
      </c>
      <c r="O211" s="97">
        <v>5442.1587099999997</v>
      </c>
      <c r="P211" s="97">
        <v>5492.4277099999999</v>
      </c>
      <c r="Q211" s="97">
        <v>5487.0860499999999</v>
      </c>
      <c r="R211" s="97">
        <v>5002.7802300000003</v>
      </c>
      <c r="S211" s="97">
        <v>5421.6778299999996</v>
      </c>
      <c r="T211" s="97">
        <v>4785.0204599999997</v>
      </c>
      <c r="U211" s="97">
        <v>4526.2160599999997</v>
      </c>
      <c r="V211" s="97">
        <v>5032.7296500000002</v>
      </c>
      <c r="W211" s="97">
        <v>3728.56522</v>
      </c>
      <c r="X211" s="98">
        <v>6973.25</v>
      </c>
      <c r="Y211" s="98">
        <v>6973.25</v>
      </c>
      <c r="Z211" s="98">
        <v>6973.25</v>
      </c>
      <c r="AA211" s="98">
        <v>6973.25</v>
      </c>
      <c r="AB211" s="98">
        <v>6973.25</v>
      </c>
      <c r="AC211" s="98">
        <v>6981.25</v>
      </c>
      <c r="AD211" s="98">
        <v>6989.25</v>
      </c>
      <c r="AE211" s="98">
        <v>6247.25</v>
      </c>
      <c r="AF211" s="98">
        <v>6255.25</v>
      </c>
      <c r="AG211" s="98">
        <v>6299.49</v>
      </c>
      <c r="AH211" s="97">
        <v>5354.6234700000005</v>
      </c>
      <c r="AI211" s="97">
        <v>5089.6787100000001</v>
      </c>
      <c r="AJ211" s="97">
        <v>5146.34771</v>
      </c>
      <c r="AK211" s="97">
        <v>5173.2060499999998</v>
      </c>
      <c r="AL211" s="97">
        <v>4501.4302299999999</v>
      </c>
      <c r="AM211" s="97">
        <v>4920.3278300000002</v>
      </c>
      <c r="AN211" s="97">
        <v>4235.0204599999997</v>
      </c>
      <c r="AO211" s="97">
        <v>3981.2160600000002</v>
      </c>
      <c r="AP211" s="97">
        <v>4138.2296500000002</v>
      </c>
      <c r="AQ211" s="97">
        <v>3219.2925</v>
      </c>
      <c r="AR211" s="98">
        <v>1362.91508</v>
      </c>
      <c r="AS211" s="98">
        <v>577.92184999999995</v>
      </c>
      <c r="AT211" s="98">
        <v>411.75164000000001</v>
      </c>
      <c r="AU211" s="98">
        <v>651.70285000000001</v>
      </c>
      <c r="AV211" s="98">
        <v>806.71873000000005</v>
      </c>
      <c r="AW211" s="98">
        <v>544.85231999999996</v>
      </c>
      <c r="AX211" s="98">
        <v>1148.25692</v>
      </c>
      <c r="AY211" s="98">
        <v>1809.6333999999999</v>
      </c>
      <c r="AZ211" s="98">
        <v>333.7534</v>
      </c>
      <c r="BA211" s="98">
        <v>2933.7996699999999</v>
      </c>
      <c r="BB211" s="76">
        <v>1146.54503</v>
      </c>
      <c r="BC211" s="76">
        <v>198.92185000000001</v>
      </c>
      <c r="BD211" s="76">
        <v>410.25164000000001</v>
      </c>
      <c r="BE211" s="76">
        <v>645.70285000000001</v>
      </c>
      <c r="BF211" s="76">
        <v>705.21822999999995</v>
      </c>
      <c r="BG211" s="76">
        <v>524.68402000000003</v>
      </c>
      <c r="BH211" s="76">
        <v>894.99692000000005</v>
      </c>
      <c r="BI211" s="76">
        <v>1191.0571500000001</v>
      </c>
      <c r="BJ211" s="76">
        <v>-24.621600000000001</v>
      </c>
      <c r="BK211" s="76">
        <v>2309.1456199999998</v>
      </c>
      <c r="BL211" s="76">
        <v>6717.5385500000002</v>
      </c>
      <c r="BM211" s="76">
        <v>5667.6005599999999</v>
      </c>
      <c r="BN211" s="76">
        <v>5558.0993500000004</v>
      </c>
      <c r="BO211" s="76">
        <v>5824.9089000000004</v>
      </c>
      <c r="BP211" s="76">
        <v>5308.1489600000004</v>
      </c>
      <c r="BQ211" s="76">
        <v>5465.1801500000001</v>
      </c>
      <c r="BR211" s="76">
        <v>5383.2773800000004</v>
      </c>
      <c r="BS211" s="76">
        <v>5790.8494600000004</v>
      </c>
      <c r="BT211" s="76">
        <v>4471.9830499999998</v>
      </c>
      <c r="BU211" s="76">
        <v>6153.0921699999999</v>
      </c>
      <c r="BV211" s="98">
        <v>7493.7527600000003</v>
      </c>
      <c r="BW211" s="98">
        <v>7766.7170100000003</v>
      </c>
      <c r="BX211" s="98">
        <v>7591.1060200000002</v>
      </c>
      <c r="BY211" s="98">
        <v>7466.0762999999997</v>
      </c>
      <c r="BZ211" s="98">
        <v>7327.6603800000003</v>
      </c>
      <c r="CA211" s="98">
        <v>7576.8670300000003</v>
      </c>
      <c r="CB211" s="98">
        <v>7491.1243899999999</v>
      </c>
      <c r="CC211" s="98">
        <v>6672.3202499999998</v>
      </c>
      <c r="CD211" s="98">
        <v>6635.55231</v>
      </c>
      <c r="CE211" s="98">
        <v>7985.3905999999997</v>
      </c>
      <c r="CF211" s="76">
        <v>-1617.39851</v>
      </c>
      <c r="CG211" s="76">
        <v>-1169.9269899999999</v>
      </c>
      <c r="CH211" s="76">
        <v>-780.23095999999998</v>
      </c>
      <c r="CI211" s="76">
        <v>-421.60091</v>
      </c>
      <c r="CJ211" s="76">
        <v>-1399.56026</v>
      </c>
      <c r="CK211" s="76">
        <v>87.995500000000007</v>
      </c>
      <c r="CL211" s="76">
        <v>-451.35955999999999</v>
      </c>
      <c r="CM211" s="76">
        <v>-737.34751000000097</v>
      </c>
      <c r="CN211" s="76">
        <v>-737.67815999999902</v>
      </c>
      <c r="CO211" s="76">
        <v>-992.99869999999999</v>
      </c>
      <c r="CP211" s="76">
        <v>-483.43331000000001</v>
      </c>
      <c r="CQ211" s="76">
        <v>332.70017000000001</v>
      </c>
      <c r="CR211" s="76">
        <v>1656.1853100000001</v>
      </c>
      <c r="CS211" s="76">
        <v>2372.2446300000001</v>
      </c>
      <c r="CT211" s="76">
        <v>2462.0226899999998</v>
      </c>
      <c r="CU211" s="76">
        <v>3657.7147199999999</v>
      </c>
      <c r="CV211" s="76">
        <v>3546.3852000000002</v>
      </c>
      <c r="CW211" s="76">
        <v>3652.74784</v>
      </c>
      <c r="CX211" s="76">
        <v>3744.0382</v>
      </c>
      <c r="CY211" s="76">
        <v>5400.8379599999998</v>
      </c>
      <c r="CZ211" s="98">
        <v>1169</v>
      </c>
      <c r="DA211" s="98">
        <v>1169</v>
      </c>
      <c r="DB211" s="98">
        <v>1170</v>
      </c>
      <c r="DC211" s="98">
        <v>1167</v>
      </c>
      <c r="DD211" s="98">
        <v>1113</v>
      </c>
      <c r="DE211" s="98">
        <v>1055</v>
      </c>
      <c r="DF211" s="98">
        <v>1056</v>
      </c>
      <c r="DG211" s="98">
        <v>1029</v>
      </c>
      <c r="DH211" s="98">
        <v>971</v>
      </c>
      <c r="DI211" s="98">
        <v>907</v>
      </c>
      <c r="DJ211" s="76">
        <v>-816.13347999999996</v>
      </c>
      <c r="DK211" s="76">
        <v>-1323.48514</v>
      </c>
      <c r="DL211" s="76">
        <v>-716.05931999999996</v>
      </c>
      <c r="DM211" s="76">
        <v>-89.778059999999996</v>
      </c>
      <c r="DN211" s="76">
        <v>-1195.6920299999999</v>
      </c>
      <c r="DO211" s="76">
        <v>111.32952</v>
      </c>
      <c r="DP211" s="76">
        <v>-106.36264</v>
      </c>
      <c r="DQ211" s="76">
        <v>-91.290360000000007</v>
      </c>
      <c r="DR211" s="76">
        <v>-1656.7997600000001</v>
      </c>
      <c r="DS211" s="76">
        <v>806.87419999999997</v>
      </c>
      <c r="DT211" s="76">
        <v>-24.107769999999999</v>
      </c>
      <c r="DU211" s="76">
        <v>-24.15981</v>
      </c>
      <c r="DV211" s="76">
        <v>-6.9419999999999996E-2</v>
      </c>
      <c r="DW211" s="76">
        <v>-15.012309999999999</v>
      </c>
      <c r="DX211" s="76">
        <v>-2.5824799999999999</v>
      </c>
      <c r="DY211" s="76">
        <v>34.146740000000001</v>
      </c>
      <c r="DZ211" s="76">
        <v>80.863619999999997</v>
      </c>
      <c r="EA211" s="76">
        <v>99.712149999999994</v>
      </c>
      <c r="EB211" s="76">
        <v>116.1057</v>
      </c>
      <c r="EC211" s="76">
        <v>127.28324000000001</v>
      </c>
      <c r="ED211" s="76">
        <v>1962.67851</v>
      </c>
      <c r="EE211" s="76">
        <v>1522.40699</v>
      </c>
      <c r="EF211" s="76">
        <v>1126.31096</v>
      </c>
      <c r="EG211" s="76">
        <v>735.48090999999999</v>
      </c>
      <c r="EH211" s="76">
        <v>1900.9102600000001</v>
      </c>
      <c r="EI211" s="76">
        <v>413.35449999999901</v>
      </c>
      <c r="EJ211" s="76">
        <v>1001.35956</v>
      </c>
      <c r="EK211" s="76">
        <v>1282.3475100000001</v>
      </c>
      <c r="EL211" s="76">
        <v>1632.1781599999999</v>
      </c>
      <c r="EM211" s="76">
        <v>1502.27142</v>
      </c>
      <c r="EN211" s="98">
        <v>7977.1860699999997</v>
      </c>
      <c r="EO211" s="98">
        <v>7434.0168400000002</v>
      </c>
      <c r="EP211" s="98">
        <v>5934.9207100000003</v>
      </c>
      <c r="EQ211" s="98">
        <v>5093.8316699999996</v>
      </c>
      <c r="ER211" s="98">
        <v>4865.6376899999996</v>
      </c>
      <c r="ES211" s="98">
        <v>3919.1523099999999</v>
      </c>
      <c r="ET211" s="98">
        <v>3944.7391899999998</v>
      </c>
      <c r="EU211" s="98">
        <v>3019.5724100000002</v>
      </c>
      <c r="EV211" s="98">
        <v>2891.5141100000001</v>
      </c>
      <c r="EW211" s="98">
        <v>2584.5526399999999</v>
      </c>
      <c r="EX211" s="98">
        <v>7317302</v>
      </c>
      <c r="EY211" s="98">
        <v>6612086</v>
      </c>
      <c r="EZ211" s="98">
        <v>6272659</v>
      </c>
      <c r="FA211" s="98">
        <v>5908687</v>
      </c>
      <c r="FB211" s="98">
        <v>6402340</v>
      </c>
      <c r="FC211" s="98">
        <v>5333682</v>
      </c>
      <c r="FD211" s="98">
        <v>5236380</v>
      </c>
      <c r="FE211" s="98">
        <v>5263564</v>
      </c>
      <c r="FF211" s="98">
        <v>5770408</v>
      </c>
      <c r="FG211" s="103">
        <v>4721564</v>
      </c>
      <c r="FH211" s="76">
        <v>216.37004999999999</v>
      </c>
      <c r="FI211" s="76">
        <v>379</v>
      </c>
      <c r="FJ211" s="76">
        <v>1.5</v>
      </c>
      <c r="FK211" s="76">
        <v>6</v>
      </c>
      <c r="FL211" s="76">
        <v>101.5005</v>
      </c>
      <c r="FM211" s="76">
        <v>20.168299999999999</v>
      </c>
      <c r="FN211" s="76">
        <v>253.26</v>
      </c>
      <c r="FO211" s="76">
        <v>618.57624999999996</v>
      </c>
      <c r="FP211" s="76">
        <v>358.375</v>
      </c>
      <c r="FQ211" s="77">
        <v>624.65404999999998</v>
      </c>
    </row>
    <row r="212" spans="1:173" x14ac:dyDescent="0.25">
      <c r="A212" s="96" t="s">
        <v>208</v>
      </c>
      <c r="B212" s="96">
        <v>5724</v>
      </c>
      <c r="C212" s="96"/>
      <c r="D212" s="76">
        <v>16077.018470000001</v>
      </c>
      <c r="E212" s="76">
        <v>15559.062449999999</v>
      </c>
      <c r="F212" s="76">
        <v>14464.258620000001</v>
      </c>
      <c r="G212" s="76">
        <v>12992.149950000001</v>
      </c>
      <c r="H212" s="76">
        <v>12431.87182</v>
      </c>
      <c r="I212" s="76">
        <v>12646.6798</v>
      </c>
      <c r="J212" s="76">
        <v>13081.06357</v>
      </c>
      <c r="K212" s="76">
        <v>14582.527389999999</v>
      </c>
      <c r="L212" s="76">
        <v>13128.729530000001</v>
      </c>
      <c r="M212" s="76">
        <v>13426.276690000001</v>
      </c>
      <c r="N212" s="97">
        <v>208450.09739000001</v>
      </c>
      <c r="O212" s="97">
        <v>200336.35584</v>
      </c>
      <c r="P212" s="97">
        <v>190673.08717000001</v>
      </c>
      <c r="Q212" s="97">
        <v>191009.75339</v>
      </c>
      <c r="R212" s="97">
        <v>186671.86884000001</v>
      </c>
      <c r="S212" s="97">
        <v>183446.59172</v>
      </c>
      <c r="T212" s="97">
        <v>173432.82264</v>
      </c>
      <c r="U212" s="97">
        <v>171441.77567</v>
      </c>
      <c r="V212" s="97">
        <v>172706.43547999999</v>
      </c>
      <c r="W212" s="97">
        <v>160519.04225</v>
      </c>
      <c r="X212" s="98">
        <v>298156</v>
      </c>
      <c r="Y212" s="98">
        <v>284928</v>
      </c>
      <c r="Z212" s="98">
        <v>291300</v>
      </c>
      <c r="AA212" s="98">
        <v>297500</v>
      </c>
      <c r="AB212" s="98">
        <v>289000</v>
      </c>
      <c r="AC212" s="98">
        <v>263000</v>
      </c>
      <c r="AD212" s="98">
        <v>213000</v>
      </c>
      <c r="AE212" s="98">
        <v>168024.88574999999</v>
      </c>
      <c r="AF212" s="98">
        <v>156618.38755000001</v>
      </c>
      <c r="AG212" s="98">
        <v>142709.23564999999</v>
      </c>
      <c r="AH212" s="97">
        <v>192815.13346000001</v>
      </c>
      <c r="AI212" s="97">
        <v>185180.16743</v>
      </c>
      <c r="AJ212" s="97">
        <v>176828.45529000001</v>
      </c>
      <c r="AK212" s="97">
        <v>178762.88214</v>
      </c>
      <c r="AL212" s="97">
        <v>175805.36293999999</v>
      </c>
      <c r="AM212" s="97">
        <v>173114.02286</v>
      </c>
      <c r="AN212" s="97">
        <v>162789.80963999999</v>
      </c>
      <c r="AO212" s="97">
        <v>159002.83291</v>
      </c>
      <c r="AP212" s="97">
        <v>162614.47023000001</v>
      </c>
      <c r="AQ212" s="97">
        <v>149619.71617999999</v>
      </c>
      <c r="AR212" s="98">
        <v>26163.738890000001</v>
      </c>
      <c r="AS212" s="98">
        <v>27990.155360000001</v>
      </c>
      <c r="AT212" s="98">
        <v>19177.249230000001</v>
      </c>
      <c r="AU212" s="98">
        <v>22868.587680000001</v>
      </c>
      <c r="AV212" s="98">
        <v>39076.874539999997</v>
      </c>
      <c r="AW212" s="98">
        <v>62639.632940000003</v>
      </c>
      <c r="AX212" s="98">
        <v>59281.499530000001</v>
      </c>
      <c r="AY212" s="98">
        <v>38346.969949999999</v>
      </c>
      <c r="AZ212" s="98">
        <v>33585.407760000002</v>
      </c>
      <c r="BA212" s="98">
        <v>19759.491979999999</v>
      </c>
      <c r="BB212" s="76">
        <v>23601.0985</v>
      </c>
      <c r="BC212" s="76">
        <v>24320.48979</v>
      </c>
      <c r="BD212" s="76">
        <v>15983.60577</v>
      </c>
      <c r="BE212" s="76">
        <v>21981.925449999999</v>
      </c>
      <c r="BF212" s="76">
        <v>32510.491600000001</v>
      </c>
      <c r="BG212" s="76">
        <v>51749.021189999999</v>
      </c>
      <c r="BH212" s="76">
        <v>54297.550459999999</v>
      </c>
      <c r="BI212" s="76">
        <v>33419.190430000002</v>
      </c>
      <c r="BJ212" s="76">
        <v>29653.12126</v>
      </c>
      <c r="BK212" s="76">
        <v>17281.367129999999</v>
      </c>
      <c r="BL212" s="76">
        <v>218978.87234999999</v>
      </c>
      <c r="BM212" s="76">
        <v>213170.32279000001</v>
      </c>
      <c r="BN212" s="76">
        <v>196005.70452</v>
      </c>
      <c r="BO212" s="76">
        <v>201631.46982</v>
      </c>
      <c r="BP212" s="76">
        <v>214882.23748000001</v>
      </c>
      <c r="BQ212" s="76">
        <v>235753.65580000001</v>
      </c>
      <c r="BR212" s="76">
        <v>222071.30916999999</v>
      </c>
      <c r="BS212" s="76">
        <v>197349.80286</v>
      </c>
      <c r="BT212" s="76">
        <v>196199.87799000001</v>
      </c>
      <c r="BU212" s="76">
        <v>169379.20816000001</v>
      </c>
      <c r="BV212" s="98">
        <v>316399.10087999998</v>
      </c>
      <c r="BW212" s="98">
        <v>303167.06396</v>
      </c>
      <c r="BX212" s="98">
        <v>308666.40562999999</v>
      </c>
      <c r="BY212" s="98">
        <v>317434.23817000003</v>
      </c>
      <c r="BZ212" s="98">
        <v>309428.05598</v>
      </c>
      <c r="CA212" s="98">
        <v>283539.37953999999</v>
      </c>
      <c r="CB212" s="98">
        <v>228491.5717</v>
      </c>
      <c r="CC212" s="98">
        <v>182690.53396</v>
      </c>
      <c r="CD212" s="98">
        <v>172492.55791999999</v>
      </c>
      <c r="CE212" s="98">
        <v>159815.1464</v>
      </c>
      <c r="CF212" s="76">
        <v>272.00913000001998</v>
      </c>
      <c r="CG212" s="76">
        <v>-1902.7012199999899</v>
      </c>
      <c r="CH212" s="76">
        <v>-6393.1259199999904</v>
      </c>
      <c r="CI212" s="76">
        <v>-4959.9974299999903</v>
      </c>
      <c r="CJ212" s="76">
        <v>1833.73035</v>
      </c>
      <c r="CK212" s="76">
        <v>5425.4755800000003</v>
      </c>
      <c r="CL212" s="76">
        <v>-6442.3885099999898</v>
      </c>
      <c r="CM212" s="76">
        <v>-5358.8703800000103</v>
      </c>
      <c r="CN212" s="76">
        <v>-3647.6868100000102</v>
      </c>
      <c r="CO212" s="76">
        <v>-10175.780119999999</v>
      </c>
      <c r="CP212" s="76">
        <v>216780.0099</v>
      </c>
      <c r="CQ212" s="76">
        <v>208544.76639999999</v>
      </c>
      <c r="CR212" s="76">
        <v>201283.16623999999</v>
      </c>
      <c r="CS212" s="76">
        <v>205878.21627</v>
      </c>
      <c r="CT212" s="76">
        <v>201103.15950000001</v>
      </c>
      <c r="CU212" s="76">
        <v>177580.68385</v>
      </c>
      <c r="CV212" s="76">
        <v>129305.37854999999</v>
      </c>
      <c r="CW212" s="76">
        <v>92093.064299999998</v>
      </c>
      <c r="CX212" s="76">
        <v>76028.688529999999</v>
      </c>
      <c r="CY212" s="76">
        <v>61294.87543</v>
      </c>
      <c r="CZ212" s="98">
        <v>22461</v>
      </c>
      <c r="DA212" s="98">
        <v>22124</v>
      </c>
      <c r="DB212" s="98">
        <v>21743</v>
      </c>
      <c r="DC212" s="98">
        <v>21416</v>
      </c>
      <c r="DD212" s="98">
        <v>21239</v>
      </c>
      <c r="DE212" s="98">
        <v>20551</v>
      </c>
      <c r="DF212" s="98">
        <v>20047</v>
      </c>
      <c r="DG212" s="98">
        <v>19861</v>
      </c>
      <c r="DH212" s="98">
        <v>19632</v>
      </c>
      <c r="DI212" s="98">
        <v>19016</v>
      </c>
      <c r="DJ212" s="76">
        <v>8238.1437000000005</v>
      </c>
      <c r="DK212" s="76">
        <v>7261.60016</v>
      </c>
      <c r="DL212" s="76">
        <v>-4254.1520300000002</v>
      </c>
      <c r="DM212" s="76">
        <v>4775.0567700000001</v>
      </c>
      <c r="DN212" s="76">
        <v>23477.716049999999</v>
      </c>
      <c r="DO212" s="76">
        <v>46841.927909999999</v>
      </c>
      <c r="DP212" s="76">
        <v>37212.148950000003</v>
      </c>
      <c r="DQ212" s="76">
        <v>15621.37729</v>
      </c>
      <c r="DR212" s="76">
        <v>15913.4692</v>
      </c>
      <c r="DS212" s="76">
        <v>-3793.7390599999999</v>
      </c>
      <c r="DT212" s="76">
        <v>442.05446999999998</v>
      </c>
      <c r="DU212" s="76">
        <v>402.87445000000002</v>
      </c>
      <c r="DV212" s="76">
        <v>619.62662</v>
      </c>
      <c r="DW212" s="76">
        <v>745.27895000000001</v>
      </c>
      <c r="DX212" s="76">
        <v>1565.36582</v>
      </c>
      <c r="DY212" s="76">
        <v>2314.1107999999999</v>
      </c>
      <c r="DZ212" s="76">
        <v>2438.0505699999999</v>
      </c>
      <c r="EA212" s="76">
        <v>2143.58439</v>
      </c>
      <c r="EB212" s="76">
        <v>3036.7645299999999</v>
      </c>
      <c r="EC212" s="76">
        <v>2526.9506900000001</v>
      </c>
      <c r="ED212" s="76">
        <v>15362.9548</v>
      </c>
      <c r="EE212" s="76">
        <v>17058.889630000001</v>
      </c>
      <c r="EF212" s="76">
        <v>20237.757799999999</v>
      </c>
      <c r="EG212" s="76">
        <v>17206.86868</v>
      </c>
      <c r="EH212" s="76">
        <v>9032.7755500000203</v>
      </c>
      <c r="EI212" s="76">
        <v>4907.09328</v>
      </c>
      <c r="EJ212" s="76">
        <v>17085.40151</v>
      </c>
      <c r="EK212" s="76">
        <v>17797.813139999998</v>
      </c>
      <c r="EL212" s="76">
        <v>13739.65206</v>
      </c>
      <c r="EM212" s="76">
        <v>21075.106189999999</v>
      </c>
      <c r="EN212" s="98">
        <v>99619.090979999994</v>
      </c>
      <c r="EO212" s="98">
        <v>94622.297560000006</v>
      </c>
      <c r="EP212" s="98">
        <v>107383.23939</v>
      </c>
      <c r="EQ212" s="98">
        <v>111556.02190000001</v>
      </c>
      <c r="ER212" s="98">
        <v>108324.89648</v>
      </c>
      <c r="ES212" s="98">
        <v>105958.69568999999</v>
      </c>
      <c r="ET212" s="98">
        <v>99186.193150000006</v>
      </c>
      <c r="EU212" s="98">
        <v>90597.469660000002</v>
      </c>
      <c r="EV212" s="98">
        <v>96463.869390000007</v>
      </c>
      <c r="EW212" s="98">
        <v>98520.270969999998</v>
      </c>
      <c r="EX212" s="98">
        <v>208178088</v>
      </c>
      <c r="EY212" s="98">
        <v>202239057</v>
      </c>
      <c r="EZ212" s="98">
        <v>197066213</v>
      </c>
      <c r="FA212" s="98">
        <v>195969751</v>
      </c>
      <c r="FB212" s="98">
        <v>184838138</v>
      </c>
      <c r="FC212" s="98">
        <v>178021116</v>
      </c>
      <c r="FD212" s="98">
        <v>179875211</v>
      </c>
      <c r="FE212" s="98">
        <v>176800646</v>
      </c>
      <c r="FF212" s="98">
        <v>176354122</v>
      </c>
      <c r="FG212" s="103">
        <v>170694822</v>
      </c>
      <c r="FH212" s="76">
        <v>2562.64039</v>
      </c>
      <c r="FI212" s="76">
        <v>3669.6655700000001</v>
      </c>
      <c r="FJ212" s="76">
        <v>3193.6434599999998</v>
      </c>
      <c r="FK212" s="76">
        <v>886.66223000000002</v>
      </c>
      <c r="FL212" s="76">
        <v>6566.3829400000004</v>
      </c>
      <c r="FM212" s="76">
        <v>10890.61175</v>
      </c>
      <c r="FN212" s="76">
        <v>4983.9490699999997</v>
      </c>
      <c r="FO212" s="76">
        <v>4927.77952</v>
      </c>
      <c r="FP212" s="76">
        <v>3932.2865000000002</v>
      </c>
      <c r="FQ212" s="77">
        <v>2478.1248500000002</v>
      </c>
    </row>
    <row r="213" spans="1:173" x14ac:dyDescent="0.25">
      <c r="A213" s="96" t="s">
        <v>207</v>
      </c>
      <c r="B213" s="96">
        <v>5680</v>
      </c>
      <c r="C213" s="96"/>
      <c r="D213" s="76">
        <v>66.381219999999999</v>
      </c>
      <c r="E213" s="76">
        <v>91.854849999999999</v>
      </c>
      <c r="F213" s="76">
        <v>70.867760000000004</v>
      </c>
      <c r="G213" s="76">
        <v>76.907489999999996</v>
      </c>
      <c r="H213" s="76">
        <v>86.622569999999996</v>
      </c>
      <c r="I213" s="76">
        <v>72.741010000000003</v>
      </c>
      <c r="J213" s="76">
        <v>74.415970000000002</v>
      </c>
      <c r="K213" s="76">
        <v>75.101879999999994</v>
      </c>
      <c r="L213" s="76">
        <v>76.768659999999997</v>
      </c>
      <c r="M213" s="76">
        <v>70.448769999999996</v>
      </c>
      <c r="N213" s="97">
        <v>1252.16302</v>
      </c>
      <c r="O213" s="97">
        <v>1088.1814899999999</v>
      </c>
      <c r="P213" s="97">
        <v>1171.3437200000001</v>
      </c>
      <c r="Q213" s="97">
        <v>1047.6283699999999</v>
      </c>
      <c r="R213" s="97">
        <v>1014.86283</v>
      </c>
      <c r="S213" s="97">
        <v>1027.97738</v>
      </c>
      <c r="T213" s="97">
        <v>949.75027</v>
      </c>
      <c r="U213" s="97">
        <v>875.89612999999997</v>
      </c>
      <c r="V213" s="97">
        <v>801.8329</v>
      </c>
      <c r="W213" s="97">
        <v>862.95878000000005</v>
      </c>
      <c r="X213" s="98">
        <v>1297.1099999999999</v>
      </c>
      <c r="Y213" s="98">
        <v>1347.79</v>
      </c>
      <c r="Z213" s="98">
        <v>1390.97</v>
      </c>
      <c r="AA213" s="98">
        <v>1426.8869</v>
      </c>
      <c r="AB213" s="98">
        <v>1462.33</v>
      </c>
      <c r="AC213" s="98">
        <v>1485.5</v>
      </c>
      <c r="AD213" s="98">
        <v>1520.5</v>
      </c>
      <c r="AE213" s="98">
        <v>1555.5</v>
      </c>
      <c r="AF213" s="98">
        <v>1590.5</v>
      </c>
      <c r="AG213" s="98">
        <v>1625.5</v>
      </c>
      <c r="AH213" s="97">
        <v>1175.86887</v>
      </c>
      <c r="AI213" s="97">
        <v>990.45199000000002</v>
      </c>
      <c r="AJ213" s="97">
        <v>1093.82042</v>
      </c>
      <c r="AK213" s="97">
        <v>970.10506999999996</v>
      </c>
      <c r="AL213" s="97">
        <v>937.33952999999997</v>
      </c>
      <c r="AM213" s="97">
        <v>962.327</v>
      </c>
      <c r="AN213" s="97">
        <v>883.93762000000004</v>
      </c>
      <c r="AO213" s="97">
        <v>810.08348000000001</v>
      </c>
      <c r="AP213" s="97">
        <v>736.02089999999998</v>
      </c>
      <c r="AQ213" s="97">
        <v>797.14678000000004</v>
      </c>
      <c r="AR213" s="98">
        <v>216.97226000000001</v>
      </c>
      <c r="AS213" s="98">
        <v>475.04719</v>
      </c>
      <c r="AT213" s="98">
        <v>73.573700000000002</v>
      </c>
      <c r="AU213" s="98">
        <v>10.6433</v>
      </c>
      <c r="AV213" s="98">
        <v>93.383949999999999</v>
      </c>
      <c r="AW213" s="98">
        <v>259.42084999999997</v>
      </c>
      <c r="AX213" s="98">
        <v>0</v>
      </c>
      <c r="AY213" s="98">
        <v>0</v>
      </c>
      <c r="AZ213" s="98">
        <v>0</v>
      </c>
      <c r="BA213" s="98">
        <v>0</v>
      </c>
      <c r="BB213" s="76">
        <v>100.46944000000001</v>
      </c>
      <c r="BC213" s="76">
        <v>475.04719</v>
      </c>
      <c r="BD213" s="76">
        <v>73.573700000000002</v>
      </c>
      <c r="BE213" s="76">
        <v>10.6433</v>
      </c>
      <c r="BF213" s="76">
        <v>93.383949999999999</v>
      </c>
      <c r="BG213" s="76">
        <v>259.42084999999997</v>
      </c>
      <c r="BH213" s="76">
        <v>0</v>
      </c>
      <c r="BI213" s="76">
        <v>0</v>
      </c>
      <c r="BJ213" s="76">
        <v>0</v>
      </c>
      <c r="BK213" s="76">
        <v>0</v>
      </c>
      <c r="BL213" s="76">
        <v>1392.84113</v>
      </c>
      <c r="BM213" s="76">
        <v>1465.49918</v>
      </c>
      <c r="BN213" s="76">
        <v>1167.3941199999999</v>
      </c>
      <c r="BO213" s="76">
        <v>980.74837000000002</v>
      </c>
      <c r="BP213" s="76">
        <v>1030.7234800000001</v>
      </c>
      <c r="BQ213" s="76">
        <v>1221.74785</v>
      </c>
      <c r="BR213" s="76">
        <v>883.93762000000004</v>
      </c>
      <c r="BS213" s="76">
        <v>810.08348000000001</v>
      </c>
      <c r="BT213" s="76">
        <v>736.02089999999998</v>
      </c>
      <c r="BU213" s="76">
        <v>797.14678000000004</v>
      </c>
      <c r="BV213" s="98">
        <v>1450.7548099999999</v>
      </c>
      <c r="BW213" s="98">
        <v>1440.8530900000001</v>
      </c>
      <c r="BX213" s="98">
        <v>1454.1146100000001</v>
      </c>
      <c r="BY213" s="98">
        <v>1471.0755999999999</v>
      </c>
      <c r="BZ213" s="98">
        <v>1485.0885599999999</v>
      </c>
      <c r="CA213" s="98">
        <v>1585.37546</v>
      </c>
      <c r="CB213" s="98">
        <v>1577.5190500000001</v>
      </c>
      <c r="CC213" s="98">
        <v>1610.3852999999999</v>
      </c>
      <c r="CD213" s="98">
        <v>1621.1086</v>
      </c>
      <c r="CE213" s="98">
        <v>1692.61105</v>
      </c>
      <c r="CF213" s="76">
        <v>-132.56138000000001</v>
      </c>
      <c r="CG213" s="76">
        <v>-91.538500000000099</v>
      </c>
      <c r="CH213" s="76">
        <v>-175.01428999999999</v>
      </c>
      <c r="CI213" s="76">
        <v>-523.09347000000002</v>
      </c>
      <c r="CJ213" s="76">
        <v>-10.6211900000001</v>
      </c>
      <c r="CK213" s="76">
        <v>179.83232000000001</v>
      </c>
      <c r="CL213" s="76">
        <v>-59.480130000000003</v>
      </c>
      <c r="CM213" s="76">
        <v>-106.74271</v>
      </c>
      <c r="CN213" s="76">
        <v>-137.71974</v>
      </c>
      <c r="CO213" s="76">
        <v>-110.09892000000001</v>
      </c>
      <c r="CP213" s="76">
        <v>-183.08315999999999</v>
      </c>
      <c r="CQ213" s="76">
        <v>-74.697069999999997</v>
      </c>
      <c r="CR213" s="76">
        <v>-360.47626000000002</v>
      </c>
      <c r="CS213" s="76">
        <v>-39.512369999999997</v>
      </c>
      <c r="CT213" s="76">
        <v>551.14414999999997</v>
      </c>
      <c r="CU213" s="76">
        <v>543.72068999999999</v>
      </c>
      <c r="CV213" s="76">
        <v>170.28017</v>
      </c>
      <c r="CW213" s="76">
        <v>295.57294999999999</v>
      </c>
      <c r="CX213" s="76">
        <v>468.12831</v>
      </c>
      <c r="CY213" s="76">
        <v>671.66004999999996</v>
      </c>
      <c r="CZ213" s="98">
        <v>324</v>
      </c>
      <c r="DA213" s="98">
        <v>321</v>
      </c>
      <c r="DB213" s="98">
        <v>301</v>
      </c>
      <c r="DC213" s="98">
        <v>296</v>
      </c>
      <c r="DD213" s="98">
        <v>299</v>
      </c>
      <c r="DE213" s="98">
        <v>304</v>
      </c>
      <c r="DF213" s="98">
        <v>296</v>
      </c>
      <c r="DG213" s="98">
        <v>283</v>
      </c>
      <c r="DH213" s="98">
        <v>261</v>
      </c>
      <c r="DI213" s="98">
        <v>267</v>
      </c>
      <c r="DJ213" s="76">
        <v>-108.38609</v>
      </c>
      <c r="DK213" s="76">
        <v>285.77919000000003</v>
      </c>
      <c r="DL213" s="76">
        <v>-178.96388999999999</v>
      </c>
      <c r="DM213" s="76">
        <v>-589.97347000000002</v>
      </c>
      <c r="DN213" s="76">
        <v>5.2394600000000002</v>
      </c>
      <c r="DO213" s="76">
        <v>373.60279000000003</v>
      </c>
      <c r="DP213" s="76">
        <v>-125.29277999999999</v>
      </c>
      <c r="DQ213" s="76">
        <v>-172.55536000000001</v>
      </c>
      <c r="DR213" s="76">
        <v>-203.53174000000001</v>
      </c>
      <c r="DS213" s="76">
        <v>-175.91092</v>
      </c>
      <c r="DT213" s="76">
        <v>-9.9127799999999997</v>
      </c>
      <c r="DU213" s="76">
        <v>-5.8751499999999997</v>
      </c>
      <c r="DV213" s="76">
        <v>-6.65524</v>
      </c>
      <c r="DW213" s="76">
        <v>-0.61551</v>
      </c>
      <c r="DX213" s="76">
        <v>9.0995699999999999</v>
      </c>
      <c r="DY213" s="76">
        <v>7.0910099999999998</v>
      </c>
      <c r="DZ213" s="76">
        <v>8.6029699999999991</v>
      </c>
      <c r="EA213" s="76">
        <v>9.2888800000000007</v>
      </c>
      <c r="EB213" s="76">
        <v>10.956659999999999</v>
      </c>
      <c r="EC213" s="76">
        <v>4.6367700000000003</v>
      </c>
      <c r="ED213" s="76">
        <v>208.85552999999999</v>
      </c>
      <c r="EE213" s="76">
        <v>189.268</v>
      </c>
      <c r="EF213" s="76">
        <v>252.53758999999999</v>
      </c>
      <c r="EG213" s="76">
        <v>600.61676999999997</v>
      </c>
      <c r="EH213" s="76">
        <v>88.144490000000104</v>
      </c>
      <c r="EI213" s="76">
        <v>-114.18194</v>
      </c>
      <c r="EJ213" s="76">
        <v>125.29277999999999</v>
      </c>
      <c r="EK213" s="76">
        <v>172.55536000000001</v>
      </c>
      <c r="EL213" s="76">
        <v>203.53174000000001</v>
      </c>
      <c r="EM213" s="76">
        <v>175.91092</v>
      </c>
      <c r="EN213" s="98">
        <v>1633.83797</v>
      </c>
      <c r="EO213" s="98">
        <v>1515.55016</v>
      </c>
      <c r="EP213" s="98">
        <v>1814.59087</v>
      </c>
      <c r="EQ213" s="98">
        <v>1510.58797</v>
      </c>
      <c r="ER213" s="98">
        <v>933.94440999999995</v>
      </c>
      <c r="ES213" s="98">
        <v>1041.6547700000001</v>
      </c>
      <c r="ET213" s="98">
        <v>1407.2388800000001</v>
      </c>
      <c r="EU213" s="98">
        <v>1314.8123499999999</v>
      </c>
      <c r="EV213" s="98">
        <v>1152.98029</v>
      </c>
      <c r="EW213" s="98">
        <v>1020.951</v>
      </c>
      <c r="EX213" s="98">
        <v>1384724</v>
      </c>
      <c r="EY213" s="98">
        <v>1179720</v>
      </c>
      <c r="EZ213" s="98">
        <v>1346358</v>
      </c>
      <c r="FA213" s="98">
        <v>1570722</v>
      </c>
      <c r="FB213" s="98">
        <v>1025484</v>
      </c>
      <c r="FC213" s="98">
        <v>848145</v>
      </c>
      <c r="FD213" s="98">
        <v>1009230</v>
      </c>
      <c r="FE213" s="98">
        <v>982639</v>
      </c>
      <c r="FF213" s="98">
        <v>939553</v>
      </c>
      <c r="FG213" s="103">
        <v>973058</v>
      </c>
      <c r="FH213" s="76">
        <v>116.50282</v>
      </c>
      <c r="FI213" s="76">
        <v>0</v>
      </c>
      <c r="FJ213" s="76">
        <v>0</v>
      </c>
      <c r="FK213" s="76">
        <v>0</v>
      </c>
      <c r="FL213" s="76">
        <v>0</v>
      </c>
      <c r="FM213" s="76">
        <v>0</v>
      </c>
      <c r="FN213" s="76">
        <v>0</v>
      </c>
      <c r="FO213" s="76">
        <v>0</v>
      </c>
      <c r="FP213" s="76">
        <v>0</v>
      </c>
      <c r="FQ213" s="77">
        <v>0</v>
      </c>
    </row>
    <row r="214" spans="1:173" x14ac:dyDescent="0.25">
      <c r="A214" s="96" t="s">
        <v>206</v>
      </c>
      <c r="B214" s="96">
        <v>5409</v>
      </c>
      <c r="C214" s="96"/>
      <c r="D214" s="76">
        <v>1517.1197999999999</v>
      </c>
      <c r="E214" s="76">
        <v>1064.6719599999999</v>
      </c>
      <c r="F214" s="76">
        <v>1171.72029</v>
      </c>
      <c r="G214" s="76">
        <v>620.34551999999996</v>
      </c>
      <c r="H214" s="76">
        <v>866.10659999999996</v>
      </c>
      <c r="I214" s="76">
        <v>417.96019000000001</v>
      </c>
      <c r="J214" s="76">
        <v>500.00855999999999</v>
      </c>
      <c r="K214" s="76">
        <v>-341.92207999999999</v>
      </c>
      <c r="L214" s="76">
        <v>620.79244000000006</v>
      </c>
      <c r="M214" s="76">
        <v>576.20821999999998</v>
      </c>
      <c r="N214" s="97">
        <v>48453.926610000002</v>
      </c>
      <c r="O214" s="97">
        <v>50022.795570000002</v>
      </c>
      <c r="P214" s="97">
        <v>47191.716529999998</v>
      </c>
      <c r="Q214" s="97">
        <v>45331.126799999998</v>
      </c>
      <c r="R214" s="97">
        <v>46693.739730000001</v>
      </c>
      <c r="S214" s="97">
        <v>43654.893329999999</v>
      </c>
      <c r="T214" s="97">
        <v>43792.839010000003</v>
      </c>
      <c r="U214" s="97">
        <v>61346.48818</v>
      </c>
      <c r="V214" s="97">
        <v>40025.940139999999</v>
      </c>
      <c r="W214" s="97">
        <v>39640.225850000003</v>
      </c>
      <c r="X214" s="98">
        <v>65208.332999999999</v>
      </c>
      <c r="Y214" s="98">
        <v>53000</v>
      </c>
      <c r="Z214" s="98">
        <v>46500</v>
      </c>
      <c r="AA214" s="98">
        <v>50000</v>
      </c>
      <c r="AB214" s="98">
        <v>43500</v>
      </c>
      <c r="AC214" s="98">
        <v>29000</v>
      </c>
      <c r="AD214" s="98">
        <v>19209.845300000001</v>
      </c>
      <c r="AE214" s="98">
        <v>19280.6453</v>
      </c>
      <c r="AF214" s="98">
        <v>19141.599999999999</v>
      </c>
      <c r="AG214" s="98">
        <v>19212.400000000001</v>
      </c>
      <c r="AH214" s="97">
        <v>46662.974719999998</v>
      </c>
      <c r="AI214" s="97">
        <v>48433.295570000002</v>
      </c>
      <c r="AJ214" s="97">
        <v>45681.831299999998</v>
      </c>
      <c r="AK214" s="97">
        <v>44204.5268</v>
      </c>
      <c r="AL214" s="97">
        <v>45467.940949999997</v>
      </c>
      <c r="AM214" s="97">
        <v>42860.893329999999</v>
      </c>
      <c r="AN214" s="97">
        <v>42993.705690000003</v>
      </c>
      <c r="AO214" s="97">
        <v>60666.90468</v>
      </c>
      <c r="AP214" s="97">
        <v>39200.740140000002</v>
      </c>
      <c r="AQ214" s="97">
        <v>38805.375849999997</v>
      </c>
      <c r="AR214" s="98">
        <v>15741.321910000001</v>
      </c>
      <c r="AS214" s="98">
        <v>13602.70285</v>
      </c>
      <c r="AT214" s="98">
        <v>8803.6475499999997</v>
      </c>
      <c r="AU214" s="98">
        <v>13730.71717</v>
      </c>
      <c r="AV214" s="98">
        <v>17469.82476</v>
      </c>
      <c r="AW214" s="98">
        <v>9013.6599299999998</v>
      </c>
      <c r="AX214" s="98">
        <v>5221.4373299999997</v>
      </c>
      <c r="AY214" s="98">
        <v>4692.0291500000003</v>
      </c>
      <c r="AZ214" s="98">
        <v>15542.449130000001</v>
      </c>
      <c r="BA214" s="98">
        <v>8689.0841</v>
      </c>
      <c r="BB214" s="76">
        <v>15357.73955</v>
      </c>
      <c r="BC214" s="76">
        <v>13258.52181</v>
      </c>
      <c r="BD214" s="76">
        <v>8294.2896999999994</v>
      </c>
      <c r="BE214" s="76">
        <v>12751.13912</v>
      </c>
      <c r="BF214" s="76">
        <v>17083.73431</v>
      </c>
      <c r="BG214" s="76">
        <v>8492.3993300000002</v>
      </c>
      <c r="BH214" s="76">
        <v>4852.4525800000001</v>
      </c>
      <c r="BI214" s="76">
        <v>4692.0291500000003</v>
      </c>
      <c r="BJ214" s="76">
        <v>15412.64313</v>
      </c>
      <c r="BK214" s="76">
        <v>7905.7058500000003</v>
      </c>
      <c r="BL214" s="76">
        <v>62404.296629999997</v>
      </c>
      <c r="BM214" s="76">
        <v>62035.998420000004</v>
      </c>
      <c r="BN214" s="76">
        <v>54485.47885</v>
      </c>
      <c r="BO214" s="76">
        <v>57935.243970000003</v>
      </c>
      <c r="BP214" s="76">
        <v>62937.76571</v>
      </c>
      <c r="BQ214" s="76">
        <v>51874.553260000001</v>
      </c>
      <c r="BR214" s="76">
        <v>48215.143020000003</v>
      </c>
      <c r="BS214" s="76">
        <v>65358.933830000002</v>
      </c>
      <c r="BT214" s="76">
        <v>54743.189270000003</v>
      </c>
      <c r="BU214" s="76">
        <v>47494.459949999997</v>
      </c>
      <c r="BV214" s="98">
        <v>71632.060140000001</v>
      </c>
      <c r="BW214" s="98">
        <v>60824.958100000003</v>
      </c>
      <c r="BX214" s="98">
        <v>51231.98141</v>
      </c>
      <c r="BY214" s="98">
        <v>54564.457829999999</v>
      </c>
      <c r="BZ214" s="98">
        <v>47707.730219999998</v>
      </c>
      <c r="CA214" s="98">
        <v>33569.568550000004</v>
      </c>
      <c r="CB214" s="98">
        <v>22595.829979999999</v>
      </c>
      <c r="CC214" s="98">
        <v>41842.27706</v>
      </c>
      <c r="CD214" s="98">
        <v>24425.96024</v>
      </c>
      <c r="CE214" s="98">
        <v>25302.867180000001</v>
      </c>
      <c r="CF214" s="76">
        <v>-8049.63915</v>
      </c>
      <c r="CG214" s="76">
        <v>-7925.0143099999996</v>
      </c>
      <c r="CH214" s="76">
        <v>-1871.55177000001</v>
      </c>
      <c r="CI214" s="76">
        <v>-3441.0390600000001</v>
      </c>
      <c r="CJ214" s="76">
        <v>-3220.9470999999999</v>
      </c>
      <c r="CK214" s="76">
        <v>-3252.17661</v>
      </c>
      <c r="CL214" s="76">
        <v>-2635.68795</v>
      </c>
      <c r="CM214" s="76">
        <v>-15243.448990000001</v>
      </c>
      <c r="CN214" s="76">
        <v>-11829.64093</v>
      </c>
      <c r="CO214" s="76">
        <v>-4469.1429099999996</v>
      </c>
      <c r="CP214" s="76">
        <v>21561.035459999999</v>
      </c>
      <c r="CQ214" s="76">
        <v>16043.88695</v>
      </c>
      <c r="CR214" s="76">
        <v>12299.87945</v>
      </c>
      <c r="CS214" s="76">
        <v>7387.02675</v>
      </c>
      <c r="CT214" s="76">
        <v>-796.47330999999997</v>
      </c>
      <c r="CU214" s="76">
        <v>-13433.461740000001</v>
      </c>
      <c r="CV214" s="76">
        <v>-17879.68446</v>
      </c>
      <c r="CW214" s="76">
        <v>-19297.315770000001</v>
      </c>
      <c r="CX214" s="76">
        <v>-8066.3124299999999</v>
      </c>
      <c r="CY214" s="76">
        <v>-10824.11463</v>
      </c>
      <c r="CZ214" s="98">
        <v>7967</v>
      </c>
      <c r="DA214" s="98">
        <v>7904</v>
      </c>
      <c r="DB214" s="98">
        <v>7634</v>
      </c>
      <c r="DC214" s="98">
        <v>7560</v>
      </c>
      <c r="DD214" s="98">
        <v>7461</v>
      </c>
      <c r="DE214" s="98">
        <v>7494</v>
      </c>
      <c r="DF214" s="98">
        <v>7473</v>
      </c>
      <c r="DG214" s="98">
        <v>7419</v>
      </c>
      <c r="DH214" s="98">
        <v>7152</v>
      </c>
      <c r="DI214" s="98">
        <v>7217</v>
      </c>
      <c r="DJ214" s="76">
        <v>5517.14851</v>
      </c>
      <c r="DK214" s="76">
        <v>3744.0075000000002</v>
      </c>
      <c r="DL214" s="76">
        <v>4912.8527000000004</v>
      </c>
      <c r="DM214" s="76">
        <v>8183.5000600000003</v>
      </c>
      <c r="DN214" s="76">
        <v>12636.988429999999</v>
      </c>
      <c r="DO214" s="76">
        <v>4446.2227199999998</v>
      </c>
      <c r="DP214" s="76">
        <v>1417.63131</v>
      </c>
      <c r="DQ214" s="76">
        <v>-11231.003339999999</v>
      </c>
      <c r="DR214" s="76">
        <v>2757.8022000000001</v>
      </c>
      <c r="DS214" s="76">
        <v>2601.7129399999999</v>
      </c>
      <c r="DT214" s="76">
        <v>-273.8322</v>
      </c>
      <c r="DU214" s="76">
        <v>-524.82803999999999</v>
      </c>
      <c r="DV214" s="76">
        <v>-338.16471000000001</v>
      </c>
      <c r="DW214" s="76">
        <v>-506.25448</v>
      </c>
      <c r="DX214" s="76">
        <v>-359.69240000000002</v>
      </c>
      <c r="DY214" s="76">
        <v>-376.03980999999999</v>
      </c>
      <c r="DZ214" s="76">
        <v>-299.12443999999999</v>
      </c>
      <c r="EA214" s="76">
        <v>-1021.50608</v>
      </c>
      <c r="EB214" s="76">
        <v>-204.40755999999999</v>
      </c>
      <c r="EC214" s="76">
        <v>-258.64177999999998</v>
      </c>
      <c r="ED214" s="76">
        <v>9840.5910399999993</v>
      </c>
      <c r="EE214" s="76">
        <v>9514.5143100000005</v>
      </c>
      <c r="EF214" s="76">
        <v>3381.4370000000099</v>
      </c>
      <c r="EG214" s="76">
        <v>4567.6390600000004</v>
      </c>
      <c r="EH214" s="76">
        <v>4446.7458800000004</v>
      </c>
      <c r="EI214" s="76">
        <v>4046.17661</v>
      </c>
      <c r="EJ214" s="76">
        <v>3434.8212699999999</v>
      </c>
      <c r="EK214" s="76">
        <v>15923.03249</v>
      </c>
      <c r="EL214" s="76">
        <v>12654.84093</v>
      </c>
      <c r="EM214" s="76">
        <v>5303.9929099999999</v>
      </c>
      <c r="EN214" s="98">
        <v>50071.024680000002</v>
      </c>
      <c r="EO214" s="98">
        <v>44781.071150000003</v>
      </c>
      <c r="EP214" s="98">
        <v>38932.10196</v>
      </c>
      <c r="EQ214" s="98">
        <v>47177.431080000002</v>
      </c>
      <c r="ER214" s="98">
        <v>48504.203529999999</v>
      </c>
      <c r="ES214" s="98">
        <v>47003.030290000002</v>
      </c>
      <c r="ET214" s="98">
        <v>40475.514439999999</v>
      </c>
      <c r="EU214" s="98">
        <v>61139.592830000001</v>
      </c>
      <c r="EV214" s="98">
        <v>32492.272669999998</v>
      </c>
      <c r="EW214" s="98">
        <v>36126.981809999997</v>
      </c>
      <c r="EX214" s="98">
        <v>56503566</v>
      </c>
      <c r="EY214" s="98">
        <v>57947810</v>
      </c>
      <c r="EZ214" s="98">
        <v>49063268</v>
      </c>
      <c r="FA214" s="98">
        <v>48772166</v>
      </c>
      <c r="FB214" s="98">
        <v>49914687</v>
      </c>
      <c r="FC214" s="98">
        <v>46907070</v>
      </c>
      <c r="FD214" s="98">
        <v>46428527</v>
      </c>
      <c r="FE214" s="98">
        <v>76589937</v>
      </c>
      <c r="FF214" s="98">
        <v>51855581</v>
      </c>
      <c r="FG214" s="103">
        <v>44109369</v>
      </c>
      <c r="FH214" s="76">
        <v>383.58235999999999</v>
      </c>
      <c r="FI214" s="76">
        <v>344.18104</v>
      </c>
      <c r="FJ214" s="76">
        <v>509.35784999999998</v>
      </c>
      <c r="FK214" s="76">
        <v>979.57804999999996</v>
      </c>
      <c r="FL214" s="76">
        <v>386.09044999999998</v>
      </c>
      <c r="FM214" s="76">
        <v>521.26059999999995</v>
      </c>
      <c r="FN214" s="76">
        <v>368.98475000000002</v>
      </c>
      <c r="FO214" s="76">
        <v>0</v>
      </c>
      <c r="FP214" s="76">
        <v>129.80600000000001</v>
      </c>
      <c r="FQ214" s="77">
        <v>783.37824999999998</v>
      </c>
    </row>
    <row r="215" spans="1:173" x14ac:dyDescent="0.25">
      <c r="A215" s="96" t="s">
        <v>205</v>
      </c>
      <c r="B215" s="96">
        <v>5565</v>
      </c>
      <c r="C215" s="96"/>
      <c r="D215" s="76">
        <v>70.962320000000005</v>
      </c>
      <c r="E215" s="76">
        <v>79.429339999999996</v>
      </c>
      <c r="F215" s="76">
        <v>62.999029999999998</v>
      </c>
      <c r="G215" s="76">
        <v>48.927219999999998</v>
      </c>
      <c r="H215" s="76">
        <v>67.53295</v>
      </c>
      <c r="I215" s="76">
        <v>79.762600000000006</v>
      </c>
      <c r="J215" s="76">
        <v>76.787319999999994</v>
      </c>
      <c r="K215" s="76">
        <v>101.30363</v>
      </c>
      <c r="L215" s="76">
        <v>132.86180999999999</v>
      </c>
      <c r="M215" s="76">
        <v>191.10254</v>
      </c>
      <c r="N215" s="97">
        <v>2101.7565399999999</v>
      </c>
      <c r="O215" s="97">
        <v>2013.63167</v>
      </c>
      <c r="P215" s="97">
        <v>2064.4295999999999</v>
      </c>
      <c r="Q215" s="97">
        <v>2084.6391800000001</v>
      </c>
      <c r="R215" s="97">
        <v>2368.2630300000001</v>
      </c>
      <c r="S215" s="97">
        <v>1832.3888899999999</v>
      </c>
      <c r="T215" s="97">
        <v>2368.2283900000002</v>
      </c>
      <c r="U215" s="97">
        <v>2194.8133699999998</v>
      </c>
      <c r="V215" s="97">
        <v>2034.53144</v>
      </c>
      <c r="W215" s="97">
        <v>1942.1264900000001</v>
      </c>
      <c r="X215" s="98">
        <v>2222</v>
      </c>
      <c r="Y215" s="98">
        <v>2422</v>
      </c>
      <c r="Z215" s="98">
        <v>2752</v>
      </c>
      <c r="AA215" s="98">
        <v>2752</v>
      </c>
      <c r="AB215" s="98">
        <v>2872</v>
      </c>
      <c r="AC215" s="98">
        <v>2472</v>
      </c>
      <c r="AD215" s="98">
        <v>2646</v>
      </c>
      <c r="AE215" s="98">
        <v>2646</v>
      </c>
      <c r="AF215" s="98">
        <v>2740</v>
      </c>
      <c r="AG215" s="98">
        <v>2740</v>
      </c>
      <c r="AH215" s="97">
        <v>2012.1923400000001</v>
      </c>
      <c r="AI215" s="97">
        <v>1911.8436200000001</v>
      </c>
      <c r="AJ215" s="97">
        <v>1982.0160000000001</v>
      </c>
      <c r="AK215" s="97">
        <v>2015.9307799999999</v>
      </c>
      <c r="AL215" s="97">
        <v>2288.0030299999999</v>
      </c>
      <c r="AM215" s="97">
        <v>1739.2088900000001</v>
      </c>
      <c r="AN215" s="97">
        <v>2288.8398900000002</v>
      </c>
      <c r="AO215" s="97">
        <v>2091.04862</v>
      </c>
      <c r="AP215" s="97">
        <v>1902.75254</v>
      </c>
      <c r="AQ215" s="97">
        <v>1774.4476299999999</v>
      </c>
      <c r="AR215" s="98">
        <v>2.9324499999999998</v>
      </c>
      <c r="AS215" s="98">
        <v>269.32474999999999</v>
      </c>
      <c r="AT215" s="98">
        <v>49.938949999999998</v>
      </c>
      <c r="AU215" s="98">
        <v>137.72210000000001</v>
      </c>
      <c r="AV215" s="98">
        <v>916.34</v>
      </c>
      <c r="AW215" s="98">
        <v>31.783999999999999</v>
      </c>
      <c r="AX215" s="98">
        <v>53.729399999999998</v>
      </c>
      <c r="AY215" s="98">
        <v>188.32765000000001</v>
      </c>
      <c r="AZ215" s="98">
        <v>156.3569</v>
      </c>
      <c r="BA215" s="98">
        <v>241.24594999999999</v>
      </c>
      <c r="BB215" s="76">
        <v>2.9324499999999998</v>
      </c>
      <c r="BC215" s="76">
        <v>269.32474999999999</v>
      </c>
      <c r="BD215" s="76">
        <v>41.438949999999998</v>
      </c>
      <c r="BE215" s="76">
        <v>0</v>
      </c>
      <c r="BF215" s="76">
        <v>916.34</v>
      </c>
      <c r="BG215" s="76">
        <v>29.984000000000002</v>
      </c>
      <c r="BH215" s="76">
        <v>38.729399999999998</v>
      </c>
      <c r="BI215" s="76">
        <v>177.99365</v>
      </c>
      <c r="BJ215" s="76">
        <v>156.3569</v>
      </c>
      <c r="BK215" s="76">
        <v>78.978250000000003</v>
      </c>
      <c r="BL215" s="76">
        <v>2015.1247900000001</v>
      </c>
      <c r="BM215" s="76">
        <v>2181.1683699999999</v>
      </c>
      <c r="BN215" s="76">
        <v>2031.9549500000001</v>
      </c>
      <c r="BO215" s="76">
        <v>2153.6528800000001</v>
      </c>
      <c r="BP215" s="76">
        <v>3204.34303</v>
      </c>
      <c r="BQ215" s="76">
        <v>1770.99289</v>
      </c>
      <c r="BR215" s="76">
        <v>2342.5692899999999</v>
      </c>
      <c r="BS215" s="76">
        <v>2279.3762700000002</v>
      </c>
      <c r="BT215" s="76">
        <v>2059.1094400000002</v>
      </c>
      <c r="BU215" s="76">
        <v>2015.6935800000001</v>
      </c>
      <c r="BV215" s="98">
        <v>2523.9623999999999</v>
      </c>
      <c r="BW215" s="98">
        <v>2755.2697699999999</v>
      </c>
      <c r="BX215" s="98">
        <v>3004.09076</v>
      </c>
      <c r="BY215" s="98">
        <v>2986.4785700000002</v>
      </c>
      <c r="BZ215" s="98">
        <v>3032.97379</v>
      </c>
      <c r="CA215" s="98">
        <v>2652.91174</v>
      </c>
      <c r="CB215" s="98">
        <v>2801.8720800000001</v>
      </c>
      <c r="CC215" s="98">
        <v>2818.4854300000002</v>
      </c>
      <c r="CD215" s="98">
        <v>3172.1548499999999</v>
      </c>
      <c r="CE215" s="98">
        <v>3149.0377400000002</v>
      </c>
      <c r="CF215" s="76">
        <v>45.866229999999597</v>
      </c>
      <c r="CG215" s="76">
        <v>-385.90392000000003</v>
      </c>
      <c r="CH215" s="76">
        <v>30.887829999999902</v>
      </c>
      <c r="CI215" s="76">
        <v>137.11476999999999</v>
      </c>
      <c r="CJ215" s="76">
        <v>-149.17096000000001</v>
      </c>
      <c r="CK215" s="76">
        <v>-91.510960000000097</v>
      </c>
      <c r="CL215" s="76">
        <v>188.0129</v>
      </c>
      <c r="CM215" s="76">
        <v>9.0720200000000695</v>
      </c>
      <c r="CN215" s="76">
        <v>-390.08431999999999</v>
      </c>
      <c r="CO215" s="76">
        <v>256.59050000000002</v>
      </c>
      <c r="CP215" s="76">
        <v>-1449.88336</v>
      </c>
      <c r="CQ215" s="76">
        <v>-1415.0578399999999</v>
      </c>
      <c r="CR215" s="76">
        <v>-1202.75062</v>
      </c>
      <c r="CS215" s="76">
        <v>-1198.6278</v>
      </c>
      <c r="CT215" s="76">
        <v>-1268.4561699999999</v>
      </c>
      <c r="CU215" s="76">
        <v>-1961.06621</v>
      </c>
      <c r="CV215" s="76">
        <v>-1835.1821500000001</v>
      </c>
      <c r="CW215" s="76">
        <v>-1987.46595</v>
      </c>
      <c r="CX215" s="76">
        <v>-2070.7668699999999</v>
      </c>
      <c r="CY215" s="76">
        <v>-1705.26055</v>
      </c>
      <c r="CZ215" s="98">
        <v>496</v>
      </c>
      <c r="DA215" s="98">
        <v>495</v>
      </c>
      <c r="DB215" s="98">
        <v>505</v>
      </c>
      <c r="DC215" s="98">
        <v>497</v>
      </c>
      <c r="DD215" s="98">
        <v>494</v>
      </c>
      <c r="DE215" s="98">
        <v>477</v>
      </c>
      <c r="DF215" s="98">
        <v>500</v>
      </c>
      <c r="DG215" s="98">
        <v>493</v>
      </c>
      <c r="DH215" s="98">
        <v>500</v>
      </c>
      <c r="DI215" s="98">
        <v>506</v>
      </c>
      <c r="DJ215" s="76">
        <v>-40.765520000000002</v>
      </c>
      <c r="DK215" s="76">
        <v>-218.36722</v>
      </c>
      <c r="DL215" s="76">
        <v>-10.086819999999999</v>
      </c>
      <c r="DM215" s="76">
        <v>68.406369999999995</v>
      </c>
      <c r="DN215" s="76">
        <v>686.90904</v>
      </c>
      <c r="DO215" s="76">
        <v>-154.70696000000001</v>
      </c>
      <c r="DP215" s="76">
        <v>147.35380000000001</v>
      </c>
      <c r="DQ215" s="76">
        <v>83.300920000000005</v>
      </c>
      <c r="DR215" s="76">
        <v>-365.50632000000002</v>
      </c>
      <c r="DS215" s="76">
        <v>167.88989000000001</v>
      </c>
      <c r="DT215" s="76">
        <v>-18.601680000000002</v>
      </c>
      <c r="DU215" s="76">
        <v>-22.35866</v>
      </c>
      <c r="DV215" s="76">
        <v>-19.41497</v>
      </c>
      <c r="DW215" s="76">
        <v>-19.78078</v>
      </c>
      <c r="DX215" s="76">
        <v>-12.72705</v>
      </c>
      <c r="DY215" s="76">
        <v>-13.417400000000001</v>
      </c>
      <c r="DZ215" s="76">
        <v>-2.60168</v>
      </c>
      <c r="EA215" s="76">
        <v>-2.4613700000000001</v>
      </c>
      <c r="EB215" s="76">
        <v>1.0828100000000001</v>
      </c>
      <c r="EC215" s="76">
        <v>23.423539999999999</v>
      </c>
      <c r="ED215" s="76">
        <v>43.697970000000197</v>
      </c>
      <c r="EE215" s="76">
        <v>487.69197000000003</v>
      </c>
      <c r="EF215" s="76">
        <v>51.525770000000001</v>
      </c>
      <c r="EG215" s="76">
        <v>-68.406369999999896</v>
      </c>
      <c r="EH215" s="76">
        <v>229.43096</v>
      </c>
      <c r="EI215" s="76">
        <v>184.69095999999999</v>
      </c>
      <c r="EJ215" s="76">
        <v>-108.62439999999999</v>
      </c>
      <c r="EK215" s="76">
        <v>94.692729999999798</v>
      </c>
      <c r="EL215" s="76">
        <v>521.86321999999996</v>
      </c>
      <c r="EM215" s="76">
        <v>-88.911639999999807</v>
      </c>
      <c r="EN215" s="98">
        <v>3973.8457600000002</v>
      </c>
      <c r="EO215" s="98">
        <v>4170.3276100000003</v>
      </c>
      <c r="EP215" s="98">
        <v>4206.8413799999998</v>
      </c>
      <c r="EQ215" s="98">
        <v>4185.1063700000004</v>
      </c>
      <c r="ER215" s="98">
        <v>4301.4299600000004</v>
      </c>
      <c r="ES215" s="98">
        <v>4613.9779500000004</v>
      </c>
      <c r="ET215" s="98">
        <v>4637.0542299999997</v>
      </c>
      <c r="EU215" s="98">
        <v>4805.9513800000004</v>
      </c>
      <c r="EV215" s="98">
        <v>5242.9217200000003</v>
      </c>
      <c r="EW215" s="98">
        <v>4854.2982899999997</v>
      </c>
      <c r="EX215" s="98">
        <v>2055890</v>
      </c>
      <c r="EY215" s="98">
        <v>2399536</v>
      </c>
      <c r="EZ215" s="98">
        <v>2033542</v>
      </c>
      <c r="FA215" s="98">
        <v>1947524</v>
      </c>
      <c r="FB215" s="98">
        <v>2517434</v>
      </c>
      <c r="FC215" s="98">
        <v>1923900</v>
      </c>
      <c r="FD215" s="98">
        <v>2180215</v>
      </c>
      <c r="FE215" s="98">
        <v>2185741</v>
      </c>
      <c r="FF215" s="98">
        <v>2424616</v>
      </c>
      <c r="FG215" s="103">
        <v>1685536</v>
      </c>
      <c r="FH215" s="76">
        <v>0</v>
      </c>
      <c r="FI215" s="76">
        <v>0</v>
      </c>
      <c r="FJ215" s="76">
        <v>8.5</v>
      </c>
      <c r="FK215" s="76">
        <v>137.72210000000001</v>
      </c>
      <c r="FL215" s="76">
        <v>0</v>
      </c>
      <c r="FM215" s="76">
        <v>1.8</v>
      </c>
      <c r="FN215" s="76">
        <v>15</v>
      </c>
      <c r="FO215" s="76">
        <v>10.334</v>
      </c>
      <c r="FP215" s="76">
        <v>0</v>
      </c>
      <c r="FQ215" s="77">
        <v>162.26769999999999</v>
      </c>
    </row>
    <row r="216" spans="1:173" x14ac:dyDescent="0.25">
      <c r="A216" s="96" t="s">
        <v>204</v>
      </c>
      <c r="B216" s="96">
        <v>5923</v>
      </c>
      <c r="C216" s="96"/>
      <c r="D216" s="76">
        <v>73.906989999999993</v>
      </c>
      <c r="E216" s="76">
        <v>101.5056</v>
      </c>
      <c r="F216" s="76">
        <v>94.838980000000006</v>
      </c>
      <c r="G216" s="76">
        <v>95.80789</v>
      </c>
      <c r="H216" s="76">
        <v>92.260710000000003</v>
      </c>
      <c r="I216" s="76">
        <v>67.635249999999999</v>
      </c>
      <c r="J216" s="76">
        <v>74.675600000000003</v>
      </c>
      <c r="K216" s="76">
        <v>74.743099999999998</v>
      </c>
      <c r="L216" s="76">
        <v>54.857880000000002</v>
      </c>
      <c r="M216" s="76">
        <v>60.423859999999998</v>
      </c>
      <c r="N216" s="97">
        <v>837.93114000000003</v>
      </c>
      <c r="O216" s="97">
        <v>906.39421000000004</v>
      </c>
      <c r="P216" s="97">
        <v>891.96847000000002</v>
      </c>
      <c r="Q216" s="97">
        <v>911.31403999999998</v>
      </c>
      <c r="R216" s="97">
        <v>886.94520999999997</v>
      </c>
      <c r="S216" s="97">
        <v>819.49995999999999</v>
      </c>
      <c r="T216" s="97">
        <v>825.23536000000001</v>
      </c>
      <c r="U216" s="97">
        <v>724.08416999999997</v>
      </c>
      <c r="V216" s="97">
        <v>680.53497000000004</v>
      </c>
      <c r="W216" s="97">
        <v>757.40890999999999</v>
      </c>
      <c r="X216" s="98">
        <v>1016.869</v>
      </c>
      <c r="Y216" s="98">
        <v>1076.703</v>
      </c>
      <c r="Z216" s="98">
        <v>1136.537</v>
      </c>
      <c r="AA216" s="98">
        <v>1196.3710000000001</v>
      </c>
      <c r="AB216" s="98">
        <v>1243.2049999999999</v>
      </c>
      <c r="AC216" s="98">
        <v>1166.539</v>
      </c>
      <c r="AD216" s="98">
        <v>660.70600000000002</v>
      </c>
      <c r="AE216" s="98">
        <v>764.70600000000002</v>
      </c>
      <c r="AF216" s="98">
        <v>126</v>
      </c>
      <c r="AG216" s="98">
        <v>129</v>
      </c>
      <c r="AH216" s="97">
        <v>756.23113999999998</v>
      </c>
      <c r="AI216" s="97">
        <v>798.98451</v>
      </c>
      <c r="AJ216" s="97">
        <v>789.66846999999996</v>
      </c>
      <c r="AK216" s="97">
        <v>808.83884</v>
      </c>
      <c r="AL216" s="97">
        <v>786.44326000000001</v>
      </c>
      <c r="AM216" s="97">
        <v>742.89796000000001</v>
      </c>
      <c r="AN216" s="97">
        <v>742.73536000000001</v>
      </c>
      <c r="AO216" s="97">
        <v>641.58416999999997</v>
      </c>
      <c r="AP216" s="97">
        <v>614.33497</v>
      </c>
      <c r="AQ216" s="97">
        <v>691.15786000000003</v>
      </c>
      <c r="AR216" s="98">
        <v>0</v>
      </c>
      <c r="AS216" s="98">
        <v>71.809700000000007</v>
      </c>
      <c r="AT216" s="98">
        <v>0</v>
      </c>
      <c r="AU216" s="98">
        <v>284.18</v>
      </c>
      <c r="AV216" s="98">
        <v>507.56254999999999</v>
      </c>
      <c r="AW216" s="98">
        <v>367.01655</v>
      </c>
      <c r="AX216" s="98">
        <v>0</v>
      </c>
      <c r="AY216" s="98">
        <v>547.47799999999995</v>
      </c>
      <c r="AZ216" s="98">
        <v>0</v>
      </c>
      <c r="BA216" s="98">
        <v>33.251049999999999</v>
      </c>
      <c r="BB216" s="76">
        <v>0</v>
      </c>
      <c r="BC216" s="76">
        <v>71.210700000000003</v>
      </c>
      <c r="BD216" s="76">
        <v>0</v>
      </c>
      <c r="BE216" s="76">
        <v>26.143000000000001</v>
      </c>
      <c r="BF216" s="76">
        <v>478.59465</v>
      </c>
      <c r="BG216" s="76">
        <v>367.01655</v>
      </c>
      <c r="BH216" s="76">
        <v>0</v>
      </c>
      <c r="BI216" s="76">
        <v>547.47799999999995</v>
      </c>
      <c r="BJ216" s="76">
        <v>0</v>
      </c>
      <c r="BK216" s="76">
        <v>33.251049999999999</v>
      </c>
      <c r="BL216" s="76">
        <v>756.23113999999998</v>
      </c>
      <c r="BM216" s="76">
        <v>870.79421000000002</v>
      </c>
      <c r="BN216" s="76">
        <v>789.66846999999996</v>
      </c>
      <c r="BO216" s="76">
        <v>1093.01884</v>
      </c>
      <c r="BP216" s="76">
        <v>1294.0058100000001</v>
      </c>
      <c r="BQ216" s="76">
        <v>1109.9145100000001</v>
      </c>
      <c r="BR216" s="76">
        <v>742.73536000000001</v>
      </c>
      <c r="BS216" s="76">
        <v>1189.0621699999999</v>
      </c>
      <c r="BT216" s="76">
        <v>614.33497</v>
      </c>
      <c r="BU216" s="76">
        <v>724.40890999999999</v>
      </c>
      <c r="BV216" s="98">
        <v>1137.6199999999999</v>
      </c>
      <c r="BW216" s="98">
        <v>1155.5526600000001</v>
      </c>
      <c r="BX216" s="98">
        <v>1258.33284</v>
      </c>
      <c r="BY216" s="98">
        <v>1285.2781</v>
      </c>
      <c r="BZ216" s="98">
        <v>1370.6035400000001</v>
      </c>
      <c r="CA216" s="98">
        <v>1270.2288000000001</v>
      </c>
      <c r="CB216" s="98">
        <v>736.66935000000001</v>
      </c>
      <c r="CC216" s="98">
        <v>822.86865</v>
      </c>
      <c r="CD216" s="98">
        <v>169.69765000000001</v>
      </c>
      <c r="CE216" s="98">
        <v>184.68045000000001</v>
      </c>
      <c r="CF216" s="76">
        <v>-88.065279999999902</v>
      </c>
      <c r="CG216" s="76">
        <v>-71.527319999999904</v>
      </c>
      <c r="CH216" s="76">
        <v>-4.3939299999999504</v>
      </c>
      <c r="CI216" s="76">
        <v>-13.86131</v>
      </c>
      <c r="CJ216" s="76">
        <v>-54.254010000000001</v>
      </c>
      <c r="CK216" s="76">
        <v>10.64855</v>
      </c>
      <c r="CL216" s="76">
        <v>-40.563919999999897</v>
      </c>
      <c r="CM216" s="76">
        <v>-140.49893</v>
      </c>
      <c r="CN216" s="76">
        <v>-90.721869999999996</v>
      </c>
      <c r="CO216" s="76">
        <v>53.891480000000001</v>
      </c>
      <c r="CP216" s="76">
        <v>-26.527950000000001</v>
      </c>
      <c r="CQ216" s="76">
        <v>143.23732999999999</v>
      </c>
      <c r="CR216" s="76">
        <v>250.96365</v>
      </c>
      <c r="CS216" s="76">
        <v>357.65758</v>
      </c>
      <c r="CT216" s="76">
        <v>447.85109</v>
      </c>
      <c r="CU216" s="76">
        <v>124.0124</v>
      </c>
      <c r="CV216" s="76">
        <v>-177.05070000000001</v>
      </c>
      <c r="CW216" s="76">
        <v>-53.986780000000003</v>
      </c>
      <c r="CX216" s="76">
        <v>-378.46584999999999</v>
      </c>
      <c r="CY216" s="76">
        <v>-221.54398</v>
      </c>
      <c r="CZ216" s="98">
        <v>202</v>
      </c>
      <c r="DA216" s="98">
        <v>201</v>
      </c>
      <c r="DB216" s="98">
        <v>201</v>
      </c>
      <c r="DC216" s="98">
        <v>202</v>
      </c>
      <c r="DD216" s="98">
        <v>196</v>
      </c>
      <c r="DE216" s="98">
        <v>187</v>
      </c>
      <c r="DF216" s="98">
        <v>182</v>
      </c>
      <c r="DG216" s="98">
        <v>182</v>
      </c>
      <c r="DH216" s="98">
        <v>176</v>
      </c>
      <c r="DI216" s="98">
        <v>176</v>
      </c>
      <c r="DJ216" s="76">
        <v>-169.76527999999999</v>
      </c>
      <c r="DK216" s="76">
        <v>-107.72632</v>
      </c>
      <c r="DL216" s="76">
        <v>-106.69392999999999</v>
      </c>
      <c r="DM216" s="76">
        <v>-90.193510000000003</v>
      </c>
      <c r="DN216" s="76">
        <v>323.83868999999999</v>
      </c>
      <c r="DO216" s="76">
        <v>301.06310000000002</v>
      </c>
      <c r="DP216" s="76">
        <v>-123.06392</v>
      </c>
      <c r="DQ216" s="76">
        <v>324.47906999999998</v>
      </c>
      <c r="DR216" s="76">
        <v>-156.92187000000001</v>
      </c>
      <c r="DS216" s="76">
        <v>20.891480000000001</v>
      </c>
      <c r="DT216" s="76">
        <v>-7.7930099999999998</v>
      </c>
      <c r="DU216" s="76">
        <v>-5.9043999999999999</v>
      </c>
      <c r="DV216" s="76">
        <v>-7.4610200000000004</v>
      </c>
      <c r="DW216" s="76">
        <v>-6.6671100000000001</v>
      </c>
      <c r="DX216" s="76">
        <v>-8.2412899999999993</v>
      </c>
      <c r="DY216" s="76">
        <v>-8.9667499999999993</v>
      </c>
      <c r="DZ216" s="76">
        <v>-7.8243999999999998</v>
      </c>
      <c r="EA216" s="76">
        <v>-7.7568999999999999</v>
      </c>
      <c r="EB216" s="76">
        <v>-11.34212</v>
      </c>
      <c r="EC216" s="76">
        <v>-5.82714</v>
      </c>
      <c r="ED216" s="76">
        <v>169.76527999999999</v>
      </c>
      <c r="EE216" s="76">
        <v>178.93701999999999</v>
      </c>
      <c r="EF216" s="76">
        <v>106.69392999999999</v>
      </c>
      <c r="EG216" s="76">
        <v>116.33651</v>
      </c>
      <c r="EH216" s="76">
        <v>154.75595999999999</v>
      </c>
      <c r="EI216" s="76">
        <v>65.953450000000004</v>
      </c>
      <c r="EJ216" s="76">
        <v>123.06392</v>
      </c>
      <c r="EK216" s="76">
        <v>222.99893</v>
      </c>
      <c r="EL216" s="76">
        <v>156.92187000000001</v>
      </c>
      <c r="EM216" s="76">
        <v>12.35957</v>
      </c>
      <c r="EN216" s="98">
        <v>1164.14795</v>
      </c>
      <c r="EO216" s="98">
        <v>1012.31533</v>
      </c>
      <c r="EP216" s="98">
        <v>1007.36919</v>
      </c>
      <c r="EQ216" s="98">
        <v>927.62052000000006</v>
      </c>
      <c r="ER216" s="98">
        <v>922.75244999999995</v>
      </c>
      <c r="ES216" s="98">
        <v>1146.2164</v>
      </c>
      <c r="ET216" s="98">
        <v>913.72005000000001</v>
      </c>
      <c r="EU216" s="98">
        <v>876.85542999999996</v>
      </c>
      <c r="EV216" s="98">
        <v>548.1635</v>
      </c>
      <c r="EW216" s="98">
        <v>406.22442999999998</v>
      </c>
      <c r="EX216" s="98">
        <v>925996</v>
      </c>
      <c r="EY216" s="98">
        <v>977922</v>
      </c>
      <c r="EZ216" s="98">
        <v>896362</v>
      </c>
      <c r="FA216" s="98">
        <v>925175</v>
      </c>
      <c r="FB216" s="98">
        <v>941199</v>
      </c>
      <c r="FC216" s="98">
        <v>808851</v>
      </c>
      <c r="FD216" s="98">
        <v>865799</v>
      </c>
      <c r="FE216" s="98">
        <v>864583</v>
      </c>
      <c r="FF216" s="98">
        <v>771257</v>
      </c>
      <c r="FG216" s="103">
        <v>703517</v>
      </c>
      <c r="FH216" s="76">
        <v>0</v>
      </c>
      <c r="FI216" s="76">
        <v>0.59899999999999998</v>
      </c>
      <c r="FJ216" s="76">
        <v>0</v>
      </c>
      <c r="FK216" s="76">
        <v>258.03699999999998</v>
      </c>
      <c r="FL216" s="76">
        <v>28.9679</v>
      </c>
      <c r="FM216" s="76">
        <v>0</v>
      </c>
      <c r="FN216" s="76">
        <v>0</v>
      </c>
      <c r="FO216" s="76">
        <v>0</v>
      </c>
      <c r="FP216" s="76">
        <v>0</v>
      </c>
      <c r="FQ216" s="77">
        <v>0</v>
      </c>
    </row>
    <row r="217" spans="1:173" x14ac:dyDescent="0.25">
      <c r="A217" s="96" t="s">
        <v>203</v>
      </c>
      <c r="B217" s="96">
        <v>5757</v>
      </c>
      <c r="C217" s="96"/>
      <c r="D217" s="76">
        <v>3876.68451</v>
      </c>
      <c r="E217" s="76">
        <v>4202.1909299999998</v>
      </c>
      <c r="F217" s="76">
        <v>4018.4686099999999</v>
      </c>
      <c r="G217" s="76">
        <v>4091.5211800000002</v>
      </c>
      <c r="H217" s="76">
        <v>3930.85194</v>
      </c>
      <c r="I217" s="76">
        <v>3824.1939000000002</v>
      </c>
      <c r="J217" s="76">
        <v>3858.8743100000002</v>
      </c>
      <c r="K217" s="76">
        <v>3106.9942799999999</v>
      </c>
      <c r="L217" s="76">
        <v>3527.6875799999998</v>
      </c>
      <c r="M217" s="76">
        <v>3723.4196299999999</v>
      </c>
      <c r="N217" s="97">
        <v>40023.293700000002</v>
      </c>
      <c r="O217" s="97">
        <v>40255.030030000002</v>
      </c>
      <c r="P217" s="97">
        <v>38482.969120000002</v>
      </c>
      <c r="Q217" s="97">
        <v>37872.49613</v>
      </c>
      <c r="R217" s="97">
        <v>38786.708149999999</v>
      </c>
      <c r="S217" s="97">
        <v>36850.252840000001</v>
      </c>
      <c r="T217" s="97">
        <v>36933.059970000002</v>
      </c>
      <c r="U217" s="97">
        <v>35946.665079999999</v>
      </c>
      <c r="V217" s="97">
        <v>34226.28168</v>
      </c>
      <c r="W217" s="97">
        <v>33731.639389999997</v>
      </c>
      <c r="X217" s="98">
        <v>75028.5</v>
      </c>
      <c r="Y217" s="98">
        <v>74786.632100000003</v>
      </c>
      <c r="Z217" s="98">
        <v>76825</v>
      </c>
      <c r="AA217" s="98">
        <v>75614.899999999994</v>
      </c>
      <c r="AB217" s="98">
        <v>74965.8</v>
      </c>
      <c r="AC217" s="98">
        <v>75536.7</v>
      </c>
      <c r="AD217" s="98">
        <v>76107.600000000006</v>
      </c>
      <c r="AE217" s="98">
        <v>76678.5</v>
      </c>
      <c r="AF217" s="98">
        <v>65459.4</v>
      </c>
      <c r="AG217" s="98">
        <v>62252.7</v>
      </c>
      <c r="AH217" s="97">
        <v>36609.588620000002</v>
      </c>
      <c r="AI217" s="97">
        <v>36583.440190000001</v>
      </c>
      <c r="AJ217" s="97">
        <v>35187.91977</v>
      </c>
      <c r="AK217" s="97">
        <v>34613.701090000002</v>
      </c>
      <c r="AL217" s="97">
        <v>35493.863570000001</v>
      </c>
      <c r="AM217" s="97">
        <v>33840.687389999999</v>
      </c>
      <c r="AN217" s="97">
        <v>34043.028810000003</v>
      </c>
      <c r="AO217" s="97">
        <v>33738.616179999997</v>
      </c>
      <c r="AP217" s="97">
        <v>31772.255529999999</v>
      </c>
      <c r="AQ217" s="97">
        <v>31238.240570000002</v>
      </c>
      <c r="AR217" s="98">
        <v>10718.366</v>
      </c>
      <c r="AS217" s="98">
        <v>4456.4496200000003</v>
      </c>
      <c r="AT217" s="98">
        <v>8490.1180000000004</v>
      </c>
      <c r="AU217" s="98">
        <v>7290.9125199999999</v>
      </c>
      <c r="AV217" s="98">
        <v>3979.6088599999998</v>
      </c>
      <c r="AW217" s="98">
        <v>2023.77864</v>
      </c>
      <c r="AX217" s="98">
        <v>2861.91</v>
      </c>
      <c r="AY217" s="98">
        <v>8374.2499000000007</v>
      </c>
      <c r="AZ217" s="98">
        <v>6490.0085900000004</v>
      </c>
      <c r="BA217" s="98">
        <v>6151.0122700000002</v>
      </c>
      <c r="BB217" s="76">
        <v>9113.3359999999993</v>
      </c>
      <c r="BC217" s="76">
        <v>4236.6891800000003</v>
      </c>
      <c r="BD217" s="76">
        <v>8127.2809999999999</v>
      </c>
      <c r="BE217" s="76">
        <v>7023.9593699999996</v>
      </c>
      <c r="BF217" s="76">
        <v>3726.4816000000001</v>
      </c>
      <c r="BG217" s="76">
        <v>1852.3633400000001</v>
      </c>
      <c r="BH217" s="76">
        <v>2470.5563499999998</v>
      </c>
      <c r="BI217" s="76">
        <v>7485.0945000000002</v>
      </c>
      <c r="BJ217" s="76">
        <v>6428.41759</v>
      </c>
      <c r="BK217" s="76">
        <v>4716.4324699999997</v>
      </c>
      <c r="BL217" s="76">
        <v>47327.954619999997</v>
      </c>
      <c r="BM217" s="76">
        <v>41039.889810000001</v>
      </c>
      <c r="BN217" s="76">
        <v>43678.037770000003</v>
      </c>
      <c r="BO217" s="76">
        <v>41904.61361</v>
      </c>
      <c r="BP217" s="76">
        <v>39473.472430000002</v>
      </c>
      <c r="BQ217" s="76">
        <v>35864.466030000003</v>
      </c>
      <c r="BR217" s="76">
        <v>36904.93881</v>
      </c>
      <c r="BS217" s="76">
        <v>42112.86608</v>
      </c>
      <c r="BT217" s="76">
        <v>38262.26412</v>
      </c>
      <c r="BU217" s="76">
        <v>37389.252840000001</v>
      </c>
      <c r="BV217" s="98">
        <v>82083.858890000003</v>
      </c>
      <c r="BW217" s="98">
        <v>78253.301980000004</v>
      </c>
      <c r="BX217" s="98">
        <v>83956.356050000002</v>
      </c>
      <c r="BY217" s="98">
        <v>79339.662890000007</v>
      </c>
      <c r="BZ217" s="98">
        <v>78701.172900000005</v>
      </c>
      <c r="CA217" s="98">
        <v>79167.894350000002</v>
      </c>
      <c r="CB217" s="98">
        <v>78729.999179999999</v>
      </c>
      <c r="CC217" s="98">
        <v>79925.606610000003</v>
      </c>
      <c r="CD217" s="98">
        <v>68955.413329999996</v>
      </c>
      <c r="CE217" s="98">
        <v>65297.247730000003</v>
      </c>
      <c r="CF217" s="76">
        <v>-3085.1724300000001</v>
      </c>
      <c r="CG217" s="76">
        <v>-2002.2876200000001</v>
      </c>
      <c r="CH217" s="76">
        <v>-657.435039999997</v>
      </c>
      <c r="CI217" s="76">
        <v>159.897360000003</v>
      </c>
      <c r="CJ217" s="76">
        <v>-4259.5748400000002</v>
      </c>
      <c r="CK217" s="76">
        <v>-339.50003999999899</v>
      </c>
      <c r="CL217" s="76">
        <v>960.12478000000601</v>
      </c>
      <c r="CM217" s="76">
        <v>526.81302000000096</v>
      </c>
      <c r="CN217" s="76">
        <v>1135.5154199999999</v>
      </c>
      <c r="CO217" s="76">
        <v>526.20532999999705</v>
      </c>
      <c r="CP217" s="76">
        <v>51308.074860000001</v>
      </c>
      <c r="CQ217" s="76">
        <v>48693.616110000003</v>
      </c>
      <c r="CR217" s="76">
        <v>50160.297200000001</v>
      </c>
      <c r="CS217" s="76">
        <v>45985.500310000003</v>
      </c>
      <c r="CT217" s="76">
        <v>42060.438620000001</v>
      </c>
      <c r="CU217" s="76">
        <v>45886.37644</v>
      </c>
      <c r="CV217" s="76">
        <v>47383.078589999997</v>
      </c>
      <c r="CW217" s="76">
        <v>46842.428879999999</v>
      </c>
      <c r="CX217" s="76">
        <v>40814.783360000001</v>
      </c>
      <c r="CY217" s="76">
        <v>35704.876499999998</v>
      </c>
      <c r="CZ217" s="98">
        <v>7617</v>
      </c>
      <c r="DA217" s="98">
        <v>7570</v>
      </c>
      <c r="DB217" s="98">
        <v>7124</v>
      </c>
      <c r="DC217" s="98">
        <v>7030</v>
      </c>
      <c r="DD217" s="98">
        <v>6942</v>
      </c>
      <c r="DE217" s="98">
        <v>6985</v>
      </c>
      <c r="DF217" s="98">
        <v>6805</v>
      </c>
      <c r="DG217" s="98">
        <v>6767</v>
      </c>
      <c r="DH217" s="98">
        <v>6738</v>
      </c>
      <c r="DI217" s="98">
        <v>6601</v>
      </c>
      <c r="DJ217" s="76">
        <v>2614.45849</v>
      </c>
      <c r="DK217" s="76">
        <v>-1437.1882800000001</v>
      </c>
      <c r="DL217" s="76">
        <v>4174.7966100000003</v>
      </c>
      <c r="DM217" s="76">
        <v>3925.06169</v>
      </c>
      <c r="DN217" s="76">
        <v>-3825.9378200000001</v>
      </c>
      <c r="DO217" s="76">
        <v>-1496.7021500000001</v>
      </c>
      <c r="DP217" s="76">
        <v>540.64997000000005</v>
      </c>
      <c r="DQ217" s="76">
        <v>5803.85862</v>
      </c>
      <c r="DR217" s="76">
        <v>5109.9068600000001</v>
      </c>
      <c r="DS217" s="76">
        <v>2749.2389800000001</v>
      </c>
      <c r="DT217" s="76">
        <v>462.97951</v>
      </c>
      <c r="DU217" s="76">
        <v>530.60092999999995</v>
      </c>
      <c r="DV217" s="76">
        <v>860.59861000000001</v>
      </c>
      <c r="DW217" s="76">
        <v>912.76418000000001</v>
      </c>
      <c r="DX217" s="76">
        <v>1154.8479400000001</v>
      </c>
      <c r="DY217" s="76">
        <v>1100.4938999999999</v>
      </c>
      <c r="DZ217" s="76">
        <v>1140.11231</v>
      </c>
      <c r="EA217" s="76">
        <v>898.94528000000003</v>
      </c>
      <c r="EB217" s="76">
        <v>1073.66158</v>
      </c>
      <c r="EC217" s="76">
        <v>1230.02063</v>
      </c>
      <c r="ED217" s="76">
        <v>6498.8775100000003</v>
      </c>
      <c r="EE217" s="76">
        <v>5673.8774599999997</v>
      </c>
      <c r="EF217" s="76">
        <v>3952.4843900000001</v>
      </c>
      <c r="EG217" s="76">
        <v>3098.89767999999</v>
      </c>
      <c r="EH217" s="76">
        <v>7552.4194200000002</v>
      </c>
      <c r="EI217" s="76">
        <v>3349.06549</v>
      </c>
      <c r="EJ217" s="76">
        <v>1929.9063799999899</v>
      </c>
      <c r="EK217" s="76">
        <v>1681.23588</v>
      </c>
      <c r="EL217" s="76">
        <v>1318.51073</v>
      </c>
      <c r="EM217" s="76">
        <v>1967.1934900000001</v>
      </c>
      <c r="EN217" s="98">
        <v>30775.784029999999</v>
      </c>
      <c r="EO217" s="98">
        <v>29559.685870000001</v>
      </c>
      <c r="EP217" s="98">
        <v>33796.058850000001</v>
      </c>
      <c r="EQ217" s="98">
        <v>33354.162579999997</v>
      </c>
      <c r="ER217" s="98">
        <v>36640.734279999997</v>
      </c>
      <c r="ES217" s="98">
        <v>33281.517910000002</v>
      </c>
      <c r="ET217" s="98">
        <v>31346.920590000002</v>
      </c>
      <c r="EU217" s="98">
        <v>33083.177730000003</v>
      </c>
      <c r="EV217" s="98">
        <v>28140.629970000002</v>
      </c>
      <c r="EW217" s="98">
        <v>29592.371230000001</v>
      </c>
      <c r="EX217" s="98">
        <v>43108466</v>
      </c>
      <c r="EY217" s="98">
        <v>42257318</v>
      </c>
      <c r="EZ217" s="98">
        <v>39140404</v>
      </c>
      <c r="FA217" s="98">
        <v>37712599</v>
      </c>
      <c r="FB217" s="98">
        <v>43046283</v>
      </c>
      <c r="FC217" s="98">
        <v>37189753</v>
      </c>
      <c r="FD217" s="98">
        <v>35972935</v>
      </c>
      <c r="FE217" s="98">
        <v>35419852</v>
      </c>
      <c r="FF217" s="98">
        <v>33090766</v>
      </c>
      <c r="FG217" s="103">
        <v>33205434</v>
      </c>
      <c r="FH217" s="76">
        <v>1605.03</v>
      </c>
      <c r="FI217" s="76">
        <v>219.76043999999999</v>
      </c>
      <c r="FJ217" s="76">
        <v>362.83699999999999</v>
      </c>
      <c r="FK217" s="76">
        <v>266.95314999999999</v>
      </c>
      <c r="FL217" s="76">
        <v>253.12726000000001</v>
      </c>
      <c r="FM217" s="76">
        <v>171.4153</v>
      </c>
      <c r="FN217" s="76">
        <v>391.35365000000002</v>
      </c>
      <c r="FO217" s="76">
        <v>889.15539999999999</v>
      </c>
      <c r="FP217" s="76">
        <v>61.591000000000001</v>
      </c>
      <c r="FQ217" s="77">
        <v>1434.5798</v>
      </c>
    </row>
    <row r="218" spans="1:173" x14ac:dyDescent="0.25">
      <c r="A218" s="96" t="s">
        <v>202</v>
      </c>
      <c r="B218" s="96">
        <v>5924</v>
      </c>
      <c r="C218" s="96"/>
      <c r="D218" s="76">
        <v>136.81506999999999</v>
      </c>
      <c r="E218" s="76">
        <v>107.72476</v>
      </c>
      <c r="F218" s="76">
        <v>135.59277</v>
      </c>
      <c r="G218" s="76">
        <v>107.80898999999999</v>
      </c>
      <c r="H218" s="76">
        <v>97.477699999999999</v>
      </c>
      <c r="I218" s="76">
        <v>104.88059</v>
      </c>
      <c r="J218" s="76">
        <v>147.53253000000001</v>
      </c>
      <c r="K218" s="76">
        <v>243.30582000000001</v>
      </c>
      <c r="L218" s="76">
        <v>86.619910000000004</v>
      </c>
      <c r="M218" s="76">
        <v>97.862179999999995</v>
      </c>
      <c r="N218" s="97">
        <v>1688.2896499999999</v>
      </c>
      <c r="O218" s="97">
        <v>1536.35501</v>
      </c>
      <c r="P218" s="97">
        <v>1413.7952700000001</v>
      </c>
      <c r="Q218" s="97">
        <v>1310.2618199999999</v>
      </c>
      <c r="R218" s="97">
        <v>1287.17626</v>
      </c>
      <c r="S218" s="97">
        <v>1179.6432400000001</v>
      </c>
      <c r="T218" s="97">
        <v>1079.08872</v>
      </c>
      <c r="U218" s="97">
        <v>1040.91912</v>
      </c>
      <c r="V218" s="97">
        <v>970.52350000000001</v>
      </c>
      <c r="W218" s="97">
        <v>969.45099000000005</v>
      </c>
      <c r="X218" s="98">
        <v>1908.0250000000001</v>
      </c>
      <c r="Y218" s="98">
        <v>1580</v>
      </c>
      <c r="Z218" s="98">
        <v>1580</v>
      </c>
      <c r="AA218" s="98">
        <v>1580</v>
      </c>
      <c r="AB218" s="98">
        <v>1580</v>
      </c>
      <c r="AC218" s="98">
        <v>1580</v>
      </c>
      <c r="AD218" s="98">
        <v>1586</v>
      </c>
      <c r="AE218" s="98">
        <v>1591</v>
      </c>
      <c r="AF218" s="98">
        <v>1596</v>
      </c>
      <c r="AG218" s="98">
        <v>1601</v>
      </c>
      <c r="AH218" s="97">
        <v>1561.4143200000001</v>
      </c>
      <c r="AI218" s="97">
        <v>1425.80682</v>
      </c>
      <c r="AJ218" s="97">
        <v>1281.79619</v>
      </c>
      <c r="AK218" s="97">
        <v>1214.2922900000001</v>
      </c>
      <c r="AL218" s="97">
        <v>1199.23668</v>
      </c>
      <c r="AM218" s="97">
        <v>1086.8868399999999</v>
      </c>
      <c r="AN218" s="97">
        <v>944.28971999999999</v>
      </c>
      <c r="AO218" s="97">
        <v>811.89772000000005</v>
      </c>
      <c r="AP218" s="97">
        <v>897.52350000000001</v>
      </c>
      <c r="AQ218" s="97">
        <v>869.11099000000002</v>
      </c>
      <c r="AR218" s="98">
        <v>346.51765</v>
      </c>
      <c r="AS218" s="98">
        <v>51.133600000000001</v>
      </c>
      <c r="AT218" s="98">
        <v>232.47524000000001</v>
      </c>
      <c r="AU218" s="98">
        <v>58.848210000000002</v>
      </c>
      <c r="AV218" s="98">
        <v>113.72246</v>
      </c>
      <c r="AW218" s="98">
        <v>0</v>
      </c>
      <c r="AX218" s="98">
        <v>69.754400000000004</v>
      </c>
      <c r="AY218" s="98">
        <v>418.04539999999997</v>
      </c>
      <c r="AZ218" s="98">
        <v>44.06</v>
      </c>
      <c r="BA218" s="98">
        <v>33.512700000000002</v>
      </c>
      <c r="BB218" s="76">
        <v>346.51765</v>
      </c>
      <c r="BC218" s="76">
        <v>51.133600000000001</v>
      </c>
      <c r="BD218" s="76">
        <v>232.47524000000001</v>
      </c>
      <c r="BE218" s="76">
        <v>58.848210000000002</v>
      </c>
      <c r="BF218" s="76">
        <v>113.72246</v>
      </c>
      <c r="BG218" s="76">
        <v>0</v>
      </c>
      <c r="BH218" s="76">
        <v>69.754400000000004</v>
      </c>
      <c r="BI218" s="76">
        <v>418.04539999999997</v>
      </c>
      <c r="BJ218" s="76">
        <v>39.06</v>
      </c>
      <c r="BK218" s="76">
        <v>33.512700000000002</v>
      </c>
      <c r="BL218" s="76">
        <v>1907.9319700000001</v>
      </c>
      <c r="BM218" s="76">
        <v>1476.9404199999999</v>
      </c>
      <c r="BN218" s="76">
        <v>1514.27143</v>
      </c>
      <c r="BO218" s="76">
        <v>1273.1405</v>
      </c>
      <c r="BP218" s="76">
        <v>1312.9591399999999</v>
      </c>
      <c r="BQ218" s="76">
        <v>1086.8868399999999</v>
      </c>
      <c r="BR218" s="76">
        <v>1014.04412</v>
      </c>
      <c r="BS218" s="76">
        <v>1229.9431199999999</v>
      </c>
      <c r="BT218" s="76">
        <v>941.58349999999996</v>
      </c>
      <c r="BU218" s="76">
        <v>902.62369000000001</v>
      </c>
      <c r="BV218" s="98">
        <v>2065.0028900000002</v>
      </c>
      <c r="BW218" s="98">
        <v>1726.51884</v>
      </c>
      <c r="BX218" s="98">
        <v>1773.8733999999999</v>
      </c>
      <c r="BY218" s="98">
        <v>1738.38616</v>
      </c>
      <c r="BZ218" s="98">
        <v>1790.68796</v>
      </c>
      <c r="CA218" s="98">
        <v>1748.1845599999999</v>
      </c>
      <c r="CB218" s="98">
        <v>1769.44373</v>
      </c>
      <c r="CC218" s="98">
        <v>1755.0578</v>
      </c>
      <c r="CD218" s="98">
        <v>1775.0918999999999</v>
      </c>
      <c r="CE218" s="98">
        <v>1822.2611999999999</v>
      </c>
      <c r="CF218" s="76">
        <v>-9.7550900000001093</v>
      </c>
      <c r="CG218" s="76">
        <v>-68.2227800000001</v>
      </c>
      <c r="CH218" s="76">
        <v>-108.17491</v>
      </c>
      <c r="CI218" s="76">
        <v>-164.74089000000001</v>
      </c>
      <c r="CJ218" s="76">
        <v>44.353639999999999</v>
      </c>
      <c r="CK218" s="76">
        <v>57.589320000000001</v>
      </c>
      <c r="CL218" s="76">
        <v>-29.695760000000099</v>
      </c>
      <c r="CM218" s="76">
        <v>-40.688820000000099</v>
      </c>
      <c r="CN218" s="76">
        <v>31.376560000000001</v>
      </c>
      <c r="CO218" s="76">
        <v>-52.343919999999898</v>
      </c>
      <c r="CP218" s="76">
        <v>390.74382000000003</v>
      </c>
      <c r="CQ218" s="76">
        <v>180.85659000000001</v>
      </c>
      <c r="CR218" s="76">
        <v>311.70382999999998</v>
      </c>
      <c r="CS218" s="76">
        <v>306.41523000000001</v>
      </c>
      <c r="CT218" s="76">
        <v>508.27744000000001</v>
      </c>
      <c r="CU218" s="76">
        <v>438.14091999999999</v>
      </c>
      <c r="CV218" s="76">
        <v>473.30799999999999</v>
      </c>
      <c r="CW218" s="76">
        <v>550.64675999999997</v>
      </c>
      <c r="CX218" s="76">
        <v>780.93957999999998</v>
      </c>
      <c r="CY218" s="76">
        <v>773.50301999999999</v>
      </c>
      <c r="CZ218" s="98">
        <v>407</v>
      </c>
      <c r="DA218" s="98">
        <v>367</v>
      </c>
      <c r="DB218" s="98">
        <v>343</v>
      </c>
      <c r="DC218" s="98">
        <v>332</v>
      </c>
      <c r="DD218" s="98">
        <v>332</v>
      </c>
      <c r="DE218" s="98">
        <v>336</v>
      </c>
      <c r="DF218" s="98">
        <v>292</v>
      </c>
      <c r="DG218" s="98">
        <v>275</v>
      </c>
      <c r="DH218" s="98">
        <v>274</v>
      </c>
      <c r="DI218" s="98">
        <v>266</v>
      </c>
      <c r="DJ218" s="76">
        <v>209.88722999999999</v>
      </c>
      <c r="DK218" s="76">
        <v>-127.63737</v>
      </c>
      <c r="DL218" s="76">
        <v>-7.6987500000000004</v>
      </c>
      <c r="DM218" s="76">
        <v>-201.86221</v>
      </c>
      <c r="DN218" s="76">
        <v>70.136520000000004</v>
      </c>
      <c r="DO218" s="76">
        <v>-35.167079999999999</v>
      </c>
      <c r="DP218" s="76">
        <v>-94.740359999999995</v>
      </c>
      <c r="DQ218" s="76">
        <v>148.33518000000001</v>
      </c>
      <c r="DR218" s="76">
        <v>-2.5634399999999999</v>
      </c>
      <c r="DS218" s="76">
        <v>-119.17122000000001</v>
      </c>
      <c r="DT218" s="76">
        <v>9.9400700000000004</v>
      </c>
      <c r="DU218" s="76">
        <v>-2.8232400000000002</v>
      </c>
      <c r="DV218" s="76">
        <v>3.5937700000000001</v>
      </c>
      <c r="DW218" s="76">
        <v>11.838990000000001</v>
      </c>
      <c r="DX218" s="76">
        <v>9.5376999999999992</v>
      </c>
      <c r="DY218" s="76">
        <v>12.12459</v>
      </c>
      <c r="DZ218" s="76">
        <v>12.73353</v>
      </c>
      <c r="EA218" s="76">
        <v>14.28482</v>
      </c>
      <c r="EB218" s="76">
        <v>13.619910000000001</v>
      </c>
      <c r="EC218" s="76">
        <v>-2.4778199999999999</v>
      </c>
      <c r="ED218" s="76">
        <v>136.63041999999999</v>
      </c>
      <c r="EE218" s="76">
        <v>178.77097000000001</v>
      </c>
      <c r="EF218" s="76">
        <v>240.17399</v>
      </c>
      <c r="EG218" s="76">
        <v>260.71042</v>
      </c>
      <c r="EH218" s="76">
        <v>43.585939999999901</v>
      </c>
      <c r="EI218" s="76">
        <v>35.167080000000198</v>
      </c>
      <c r="EJ218" s="76">
        <v>164.49476000000001</v>
      </c>
      <c r="EK218" s="76">
        <v>269.71021999999999</v>
      </c>
      <c r="EL218" s="76">
        <v>41.623440000000002</v>
      </c>
      <c r="EM218" s="76">
        <v>152.68392</v>
      </c>
      <c r="EN218" s="98">
        <v>1674.2590700000001</v>
      </c>
      <c r="EO218" s="98">
        <v>1545.6622500000001</v>
      </c>
      <c r="EP218" s="98">
        <v>1462.16957</v>
      </c>
      <c r="EQ218" s="98">
        <v>1431.97093</v>
      </c>
      <c r="ER218" s="98">
        <v>1282.4105199999999</v>
      </c>
      <c r="ES218" s="98">
        <v>1310.0436400000001</v>
      </c>
      <c r="ET218" s="98">
        <v>1296.13573</v>
      </c>
      <c r="EU218" s="98">
        <v>1204.41104</v>
      </c>
      <c r="EV218" s="98">
        <v>994.15232000000003</v>
      </c>
      <c r="EW218" s="98">
        <v>1048.75818</v>
      </c>
      <c r="EX218" s="98">
        <v>1698045</v>
      </c>
      <c r="EY218" s="98">
        <v>1604578</v>
      </c>
      <c r="EZ218" s="98">
        <v>1521970</v>
      </c>
      <c r="FA218" s="98">
        <v>1475003</v>
      </c>
      <c r="FB218" s="98">
        <v>1242823</v>
      </c>
      <c r="FC218" s="98">
        <v>1122054</v>
      </c>
      <c r="FD218" s="98">
        <v>1108784</v>
      </c>
      <c r="FE218" s="98">
        <v>1081608</v>
      </c>
      <c r="FF218" s="98">
        <v>939147</v>
      </c>
      <c r="FG218" s="103">
        <v>1021795</v>
      </c>
      <c r="FH218" s="76">
        <v>0</v>
      </c>
      <c r="FI218" s="76">
        <v>0</v>
      </c>
      <c r="FJ218" s="76">
        <v>0</v>
      </c>
      <c r="FK218" s="76">
        <v>0</v>
      </c>
      <c r="FL218" s="76">
        <v>0</v>
      </c>
      <c r="FM218" s="76">
        <v>0</v>
      </c>
      <c r="FN218" s="76">
        <v>0</v>
      </c>
      <c r="FO218" s="76">
        <v>0</v>
      </c>
      <c r="FP218" s="76">
        <v>5</v>
      </c>
      <c r="FQ218" s="77">
        <v>0</v>
      </c>
    </row>
    <row r="219" spans="1:173" x14ac:dyDescent="0.25">
      <c r="A219" s="96" t="s">
        <v>201</v>
      </c>
      <c r="B219" s="96">
        <v>5410</v>
      </c>
      <c r="C219" s="96"/>
      <c r="D219" s="76">
        <v>926.89435000000003</v>
      </c>
      <c r="E219" s="76">
        <v>1697.1921299999999</v>
      </c>
      <c r="F219" s="76">
        <v>513.93714999999997</v>
      </c>
      <c r="G219" s="76">
        <v>552.87625000000003</v>
      </c>
      <c r="H219" s="76">
        <v>758.47659999999996</v>
      </c>
      <c r="I219" s="76">
        <v>841.23499000000004</v>
      </c>
      <c r="J219" s="76">
        <v>1874.5288800000001</v>
      </c>
      <c r="K219" s="76">
        <v>545.61887000000002</v>
      </c>
      <c r="L219" s="76">
        <v>1096.8398500000001</v>
      </c>
      <c r="M219" s="76">
        <v>209.61284000000001</v>
      </c>
      <c r="N219" s="97">
        <v>7964.3807200000001</v>
      </c>
      <c r="O219" s="97">
        <v>9250.4742100000003</v>
      </c>
      <c r="P219" s="97">
        <v>7312.7746299999999</v>
      </c>
      <c r="Q219" s="97">
        <v>8175.5448200000001</v>
      </c>
      <c r="R219" s="97">
        <v>7672.2087799999999</v>
      </c>
      <c r="S219" s="97">
        <v>7803.1275500000002</v>
      </c>
      <c r="T219" s="97">
        <v>8329.7828100000006</v>
      </c>
      <c r="U219" s="97">
        <v>6622.1771099999996</v>
      </c>
      <c r="V219" s="97">
        <v>6785.4807300000002</v>
      </c>
      <c r="W219" s="97">
        <v>6248.7020599999996</v>
      </c>
      <c r="X219" s="98">
        <v>7512.5586000000003</v>
      </c>
      <c r="Y219" s="98">
        <v>7769.2698</v>
      </c>
      <c r="Z219" s="98">
        <v>8041.3025600000001</v>
      </c>
      <c r="AA219" s="98">
        <v>7639.9450999999999</v>
      </c>
      <c r="AB219" s="98">
        <v>7885.2523700000002</v>
      </c>
      <c r="AC219" s="98">
        <v>8129.2268700000004</v>
      </c>
      <c r="AD219" s="98">
        <v>8323.0744200000008</v>
      </c>
      <c r="AE219" s="98">
        <v>8496.1037199999992</v>
      </c>
      <c r="AF219" s="98">
        <v>6829.0343499999999</v>
      </c>
      <c r="AG219" s="98">
        <v>5672.3916399999998</v>
      </c>
      <c r="AH219" s="97">
        <v>6970.6305899999998</v>
      </c>
      <c r="AI219" s="97">
        <v>7490.0676299999996</v>
      </c>
      <c r="AJ219" s="97">
        <v>6735.3664699999999</v>
      </c>
      <c r="AK219" s="97">
        <v>7558.0258899999999</v>
      </c>
      <c r="AL219" s="97">
        <v>6858.19319</v>
      </c>
      <c r="AM219" s="97">
        <v>6911.1677200000004</v>
      </c>
      <c r="AN219" s="97">
        <v>6416.4909500000003</v>
      </c>
      <c r="AO219" s="97">
        <v>6033.3385600000001</v>
      </c>
      <c r="AP219" s="97">
        <v>5635.2580799999996</v>
      </c>
      <c r="AQ219" s="97">
        <v>5991.4656100000002</v>
      </c>
      <c r="AR219" s="98">
        <v>950.90027999999995</v>
      </c>
      <c r="AS219" s="98">
        <v>1035.1068499999999</v>
      </c>
      <c r="AT219" s="98">
        <v>914.85294999999996</v>
      </c>
      <c r="AU219" s="98">
        <v>1034.61952</v>
      </c>
      <c r="AV219" s="98">
        <v>1506.9674299999999</v>
      </c>
      <c r="AW219" s="98">
        <v>1170.335</v>
      </c>
      <c r="AX219" s="98">
        <v>3313.6972799999999</v>
      </c>
      <c r="AY219" s="98">
        <v>4005.7548700000002</v>
      </c>
      <c r="AZ219" s="98">
        <v>1833.7963199999999</v>
      </c>
      <c r="BA219" s="98">
        <v>788.49860000000001</v>
      </c>
      <c r="BB219" s="76">
        <v>661.40401999999995</v>
      </c>
      <c r="BC219" s="76">
        <v>1005.7729</v>
      </c>
      <c r="BD219" s="76">
        <v>758.39094999999998</v>
      </c>
      <c r="BE219" s="76">
        <v>914.58651999999995</v>
      </c>
      <c r="BF219" s="76">
        <v>1230.68363</v>
      </c>
      <c r="BG219" s="76">
        <v>1035.9356499999999</v>
      </c>
      <c r="BH219" s="76">
        <v>2348.9375399999999</v>
      </c>
      <c r="BI219" s="76">
        <v>3720.22012</v>
      </c>
      <c r="BJ219" s="76">
        <v>1684.0768700000001</v>
      </c>
      <c r="BK219" s="76">
        <v>786.34860000000003</v>
      </c>
      <c r="BL219" s="76">
        <v>7921.5308699999996</v>
      </c>
      <c r="BM219" s="76">
        <v>8525.1744799999997</v>
      </c>
      <c r="BN219" s="76">
        <v>7650.2194200000004</v>
      </c>
      <c r="BO219" s="76">
        <v>8592.6454099999992</v>
      </c>
      <c r="BP219" s="76">
        <v>8365.1606200000006</v>
      </c>
      <c r="BQ219" s="76">
        <v>8081.5027200000004</v>
      </c>
      <c r="BR219" s="76">
        <v>9730.1882299999997</v>
      </c>
      <c r="BS219" s="76">
        <v>10039.093430000001</v>
      </c>
      <c r="BT219" s="76">
        <v>7469.0544</v>
      </c>
      <c r="BU219" s="76">
        <v>6779.9642100000001</v>
      </c>
      <c r="BV219" s="98">
        <v>8312.3350900000005</v>
      </c>
      <c r="BW219" s="98">
        <v>8961.0291500000003</v>
      </c>
      <c r="BX219" s="98">
        <v>8931.0115999999998</v>
      </c>
      <c r="BY219" s="98">
        <v>8610.2288800000006</v>
      </c>
      <c r="BZ219" s="98">
        <v>8889.0447199999999</v>
      </c>
      <c r="CA219" s="98">
        <v>9531.0039899999992</v>
      </c>
      <c r="CB219" s="98">
        <v>9628.6763499999997</v>
      </c>
      <c r="CC219" s="98">
        <v>9559.3497299999999</v>
      </c>
      <c r="CD219" s="98">
        <v>7599.5367100000003</v>
      </c>
      <c r="CE219" s="98">
        <v>6459.9460799999997</v>
      </c>
      <c r="CF219" s="76">
        <v>-797.974729999999</v>
      </c>
      <c r="CG219" s="76">
        <v>-322.52796999999902</v>
      </c>
      <c r="CH219" s="76">
        <v>-661.60256000000004</v>
      </c>
      <c r="CI219" s="76">
        <v>217.54599999999999</v>
      </c>
      <c r="CJ219" s="76">
        <v>-454.26882000000001</v>
      </c>
      <c r="CK219" s="76">
        <v>-728.70408999999995</v>
      </c>
      <c r="CL219" s="76">
        <v>-284.27318000000002</v>
      </c>
      <c r="CM219" s="76">
        <v>-608.44576000000097</v>
      </c>
      <c r="CN219" s="76">
        <v>-313.63312999999999</v>
      </c>
      <c r="CO219" s="76">
        <v>-364.53874000000002</v>
      </c>
      <c r="CP219" s="76">
        <v>1344.66966</v>
      </c>
      <c r="CQ219" s="76">
        <v>2200.5665800000002</v>
      </c>
      <c r="CR219" s="76">
        <v>3327.07233</v>
      </c>
      <c r="CS219" s="76">
        <v>3805.0920999999998</v>
      </c>
      <c r="CT219" s="76">
        <v>3290.4785099999999</v>
      </c>
      <c r="CU219" s="76">
        <v>3328.0792900000001</v>
      </c>
      <c r="CV219" s="76">
        <v>3973.8075600000002</v>
      </c>
      <c r="CW219" s="76">
        <v>3819.8350599999999</v>
      </c>
      <c r="CX219" s="76">
        <v>1300.6548499999999</v>
      </c>
      <c r="CY219" s="76">
        <v>977.83375999999998</v>
      </c>
      <c r="CZ219" s="98">
        <v>1178</v>
      </c>
      <c r="DA219" s="98">
        <v>1162</v>
      </c>
      <c r="DB219" s="98">
        <v>1180</v>
      </c>
      <c r="DC219" s="98">
        <v>1141</v>
      </c>
      <c r="DD219" s="98">
        <v>1121</v>
      </c>
      <c r="DE219" s="98">
        <v>1117</v>
      </c>
      <c r="DF219" s="98">
        <v>1105</v>
      </c>
      <c r="DG219" s="98">
        <v>1119</v>
      </c>
      <c r="DH219" s="98">
        <v>1072</v>
      </c>
      <c r="DI219" s="98">
        <v>1028</v>
      </c>
      <c r="DJ219" s="76">
        <v>-1130.3208400000001</v>
      </c>
      <c r="DK219" s="76">
        <v>-1077.16165</v>
      </c>
      <c r="DL219" s="76">
        <v>-480.61977000000002</v>
      </c>
      <c r="DM219" s="76">
        <v>514.61359000000004</v>
      </c>
      <c r="DN219" s="76">
        <v>-37.60078</v>
      </c>
      <c r="DO219" s="76">
        <v>-584.72826999999995</v>
      </c>
      <c r="DP219" s="76">
        <v>151.3725</v>
      </c>
      <c r="DQ219" s="76">
        <v>2522.9358099999999</v>
      </c>
      <c r="DR219" s="76">
        <v>220.22109</v>
      </c>
      <c r="DS219" s="76">
        <v>164.57341</v>
      </c>
      <c r="DT219" s="76">
        <v>-66.855649999999997</v>
      </c>
      <c r="DU219" s="76">
        <v>-63.214869999999998</v>
      </c>
      <c r="DV219" s="76">
        <v>-63.470849999999999</v>
      </c>
      <c r="DW219" s="76">
        <v>-64.642750000000007</v>
      </c>
      <c r="DX219" s="76">
        <v>-55.539400000000001</v>
      </c>
      <c r="DY219" s="76">
        <v>-50.725009999999997</v>
      </c>
      <c r="DZ219" s="76">
        <v>-38.763120000000001</v>
      </c>
      <c r="EA219" s="76">
        <v>-43.220129999999997</v>
      </c>
      <c r="EB219" s="76">
        <v>-53.383150000000001</v>
      </c>
      <c r="EC219" s="76">
        <v>-47.623159999999999</v>
      </c>
      <c r="ED219" s="76">
        <v>1791.72486</v>
      </c>
      <c r="EE219" s="76">
        <v>2082.9345499999999</v>
      </c>
      <c r="EF219" s="76">
        <v>1239.01072</v>
      </c>
      <c r="EG219" s="76">
        <v>399.97293000000002</v>
      </c>
      <c r="EH219" s="76">
        <v>1268.28441</v>
      </c>
      <c r="EI219" s="76">
        <v>1620.66392</v>
      </c>
      <c r="EJ219" s="76">
        <v>2197.56504</v>
      </c>
      <c r="EK219" s="76">
        <v>1197.28431</v>
      </c>
      <c r="EL219" s="76">
        <v>1463.8557800000001</v>
      </c>
      <c r="EM219" s="76">
        <v>621.77518999999904</v>
      </c>
      <c r="EN219" s="98">
        <v>6967.66543</v>
      </c>
      <c r="EO219" s="98">
        <v>6760.4625699999997</v>
      </c>
      <c r="EP219" s="98">
        <v>5603.9392699999999</v>
      </c>
      <c r="EQ219" s="98">
        <v>4805.1367799999998</v>
      </c>
      <c r="ER219" s="98">
        <v>5598.56621</v>
      </c>
      <c r="ES219" s="98">
        <v>6202.9246999999996</v>
      </c>
      <c r="ET219" s="98">
        <v>5654.8687900000004</v>
      </c>
      <c r="EU219" s="98">
        <v>5739.5146699999996</v>
      </c>
      <c r="EV219" s="98">
        <v>6298.8818600000004</v>
      </c>
      <c r="EW219" s="98">
        <v>5482.1123200000002</v>
      </c>
      <c r="EX219" s="98">
        <v>8762355</v>
      </c>
      <c r="EY219" s="98">
        <v>9573002</v>
      </c>
      <c r="EZ219" s="98">
        <v>7974377</v>
      </c>
      <c r="FA219" s="98">
        <v>7957999</v>
      </c>
      <c r="FB219" s="98">
        <v>8126478</v>
      </c>
      <c r="FC219" s="98">
        <v>8531832</v>
      </c>
      <c r="FD219" s="98">
        <v>8614056</v>
      </c>
      <c r="FE219" s="98">
        <v>7230623</v>
      </c>
      <c r="FF219" s="98">
        <v>7099114</v>
      </c>
      <c r="FG219" s="103">
        <v>6613241</v>
      </c>
      <c r="FH219" s="76">
        <v>289.49626000000001</v>
      </c>
      <c r="FI219" s="76">
        <v>29.333950000000002</v>
      </c>
      <c r="FJ219" s="76">
        <v>156.46199999999999</v>
      </c>
      <c r="FK219" s="76">
        <v>120.033</v>
      </c>
      <c r="FL219" s="76">
        <v>276.28379999999999</v>
      </c>
      <c r="FM219" s="76">
        <v>134.39935</v>
      </c>
      <c r="FN219" s="76">
        <v>964.75973999999997</v>
      </c>
      <c r="FO219" s="76">
        <v>285.53474999999997</v>
      </c>
      <c r="FP219" s="76">
        <v>149.71944999999999</v>
      </c>
      <c r="FQ219" s="77">
        <v>2.15</v>
      </c>
    </row>
    <row r="220" spans="1:173" x14ac:dyDescent="0.25">
      <c r="A220" s="96" t="s">
        <v>200</v>
      </c>
      <c r="B220" s="96">
        <v>5411</v>
      </c>
      <c r="C220" s="96"/>
      <c r="D220" s="76">
        <v>1459.5253299999999</v>
      </c>
      <c r="E220" s="76">
        <v>1286.00872</v>
      </c>
      <c r="F220" s="76">
        <v>2740.5918200000001</v>
      </c>
      <c r="G220" s="76">
        <v>1360.5257899999999</v>
      </c>
      <c r="H220" s="76">
        <v>1494.0418299999999</v>
      </c>
      <c r="I220" s="76">
        <v>1004.87432</v>
      </c>
      <c r="J220" s="76">
        <v>1272.7047399999999</v>
      </c>
      <c r="K220" s="76">
        <v>852.25503000000003</v>
      </c>
      <c r="L220" s="76">
        <v>773.26459999999997</v>
      </c>
      <c r="M220" s="76">
        <v>650.27238</v>
      </c>
      <c r="N220" s="97">
        <v>13269.025960000001</v>
      </c>
      <c r="O220" s="97">
        <v>12311.19859</v>
      </c>
      <c r="P220" s="97">
        <v>14372.02694</v>
      </c>
      <c r="Q220" s="97">
        <v>13681.064410000001</v>
      </c>
      <c r="R220" s="97">
        <v>12995.64717</v>
      </c>
      <c r="S220" s="97">
        <v>12241.188410000001</v>
      </c>
      <c r="T220" s="97">
        <v>11651.63334</v>
      </c>
      <c r="U220" s="97">
        <v>11075.33352</v>
      </c>
      <c r="V220" s="97">
        <v>10655.45469</v>
      </c>
      <c r="W220" s="97">
        <v>10972.25765</v>
      </c>
      <c r="X220" s="98">
        <v>18641.968819999998</v>
      </c>
      <c r="Y220" s="98">
        <v>18976.668819999999</v>
      </c>
      <c r="Z220" s="98">
        <v>19290.605670000001</v>
      </c>
      <c r="AA220" s="98">
        <v>20155.822820000001</v>
      </c>
      <c r="AB220" s="98">
        <v>20783.27277</v>
      </c>
      <c r="AC220" s="98">
        <v>20675.13942</v>
      </c>
      <c r="AD220" s="98">
        <v>21140.720819999999</v>
      </c>
      <c r="AE220" s="98">
        <v>20779.595519999999</v>
      </c>
      <c r="AF220" s="98">
        <v>17705.9997</v>
      </c>
      <c r="AG220" s="98">
        <v>14111.954449999999</v>
      </c>
      <c r="AH220" s="97">
        <v>11859.643249999999</v>
      </c>
      <c r="AI220" s="97">
        <v>11071.98612</v>
      </c>
      <c r="AJ220" s="97">
        <v>11719.93634</v>
      </c>
      <c r="AK220" s="97">
        <v>12417.557709999999</v>
      </c>
      <c r="AL220" s="97">
        <v>11620.622069999999</v>
      </c>
      <c r="AM220" s="97">
        <v>11339.250249999999</v>
      </c>
      <c r="AN220" s="97">
        <v>10567.449689999999</v>
      </c>
      <c r="AO220" s="97">
        <v>10474.93352</v>
      </c>
      <c r="AP220" s="97">
        <v>10205.654689999999</v>
      </c>
      <c r="AQ220" s="97">
        <v>10602.45765</v>
      </c>
      <c r="AR220" s="98">
        <v>1441.62366</v>
      </c>
      <c r="AS220" s="98">
        <v>405.78395</v>
      </c>
      <c r="AT220" s="98">
        <v>901.24712999999997</v>
      </c>
      <c r="AU220" s="98">
        <v>821.99328000000003</v>
      </c>
      <c r="AV220" s="98">
        <v>1336.0283999999999</v>
      </c>
      <c r="AW220" s="98">
        <v>958.99350000000004</v>
      </c>
      <c r="AX220" s="98">
        <v>840.57494999999994</v>
      </c>
      <c r="AY220" s="98">
        <v>3032.4019499999999</v>
      </c>
      <c r="AZ220" s="98">
        <v>3366.20631</v>
      </c>
      <c r="BA220" s="98">
        <v>2108.8058999999998</v>
      </c>
      <c r="BB220" s="76">
        <v>843.82366000000002</v>
      </c>
      <c r="BC220" s="76">
        <v>210.52529999999999</v>
      </c>
      <c r="BD220" s="76">
        <v>673.07888000000003</v>
      </c>
      <c r="BE220" s="76">
        <v>614.49328000000003</v>
      </c>
      <c r="BF220" s="76">
        <v>636.02840000000003</v>
      </c>
      <c r="BG220" s="76">
        <v>706.97865000000002</v>
      </c>
      <c r="BH220" s="76">
        <v>715.05775000000006</v>
      </c>
      <c r="BI220" s="76">
        <v>2835.4761100000001</v>
      </c>
      <c r="BJ220" s="76">
        <v>2862.86231</v>
      </c>
      <c r="BK220" s="76">
        <v>1757.3232499999999</v>
      </c>
      <c r="BL220" s="76">
        <v>13301.26691</v>
      </c>
      <c r="BM220" s="76">
        <v>11477.77007</v>
      </c>
      <c r="BN220" s="76">
        <v>12621.18347</v>
      </c>
      <c r="BO220" s="76">
        <v>13239.55099</v>
      </c>
      <c r="BP220" s="76">
        <v>12956.65047</v>
      </c>
      <c r="BQ220" s="76">
        <v>12298.24375</v>
      </c>
      <c r="BR220" s="76">
        <v>11408.02464</v>
      </c>
      <c r="BS220" s="76">
        <v>13507.33547</v>
      </c>
      <c r="BT220" s="76">
        <v>13571.861000000001</v>
      </c>
      <c r="BU220" s="76">
        <v>12711.26355</v>
      </c>
      <c r="BV220" s="98">
        <v>20189.64545</v>
      </c>
      <c r="BW220" s="98">
        <v>19727.692129999999</v>
      </c>
      <c r="BX220" s="98">
        <v>20423.389729999999</v>
      </c>
      <c r="BY220" s="98">
        <v>22918.36665</v>
      </c>
      <c r="BZ220" s="98">
        <v>22728.474160000002</v>
      </c>
      <c r="CA220" s="98">
        <v>22081.313190000001</v>
      </c>
      <c r="CB220" s="98">
        <v>22200.058349999999</v>
      </c>
      <c r="CC220" s="98">
        <v>22567.919279999998</v>
      </c>
      <c r="CD220" s="98">
        <v>20771.05989</v>
      </c>
      <c r="CE220" s="98">
        <v>18477.373200000002</v>
      </c>
      <c r="CF220" s="76">
        <v>-643.33749999999998</v>
      </c>
      <c r="CG220" s="76">
        <v>-1071.59782</v>
      </c>
      <c r="CH220" s="76">
        <v>2163.0540000000001</v>
      </c>
      <c r="CI220" s="76">
        <v>651.72143000000096</v>
      </c>
      <c r="CJ220" s="76">
        <v>312.63650000000098</v>
      </c>
      <c r="CK220" s="76">
        <v>-184.50532000000001</v>
      </c>
      <c r="CL220" s="76">
        <v>-406.50711999999999</v>
      </c>
      <c r="CM220" s="76">
        <v>-257.50890000000101</v>
      </c>
      <c r="CN220" s="76">
        <v>-172.76007000000001</v>
      </c>
      <c r="CO220" s="76">
        <v>146.77916999999999</v>
      </c>
      <c r="CP220" s="76">
        <v>8307.1052099999997</v>
      </c>
      <c r="CQ220" s="76">
        <v>9868.83878</v>
      </c>
      <c r="CR220" s="76">
        <v>11853.970219999999</v>
      </c>
      <c r="CS220" s="76">
        <v>11898.011140000001</v>
      </c>
      <c r="CT220" s="76">
        <v>11732.70045</v>
      </c>
      <c r="CU220" s="76">
        <v>12117.13725</v>
      </c>
      <c r="CV220" s="76">
        <v>12679.552879999999</v>
      </c>
      <c r="CW220" s="76">
        <v>13411.24065</v>
      </c>
      <c r="CX220" s="76">
        <v>11389.686390000001</v>
      </c>
      <c r="CY220" s="76">
        <v>9128.7162000000008</v>
      </c>
      <c r="CZ220" s="98">
        <v>1425</v>
      </c>
      <c r="DA220" s="98">
        <v>1451</v>
      </c>
      <c r="DB220" s="98">
        <v>1466</v>
      </c>
      <c r="DC220" s="98">
        <v>1434</v>
      </c>
      <c r="DD220" s="98">
        <v>1446</v>
      </c>
      <c r="DE220" s="98">
        <v>1467</v>
      </c>
      <c r="DF220" s="98">
        <v>1479</v>
      </c>
      <c r="DG220" s="98">
        <v>1481</v>
      </c>
      <c r="DH220" s="98">
        <v>1457</v>
      </c>
      <c r="DI220" s="98">
        <v>1467</v>
      </c>
      <c r="DJ220" s="76">
        <v>-1208.8965499999999</v>
      </c>
      <c r="DK220" s="76">
        <v>-2100.2849900000001</v>
      </c>
      <c r="DL220" s="76">
        <v>184.04228000000001</v>
      </c>
      <c r="DM220" s="76">
        <v>2.7080099999999998</v>
      </c>
      <c r="DN220" s="76">
        <v>-426.36020000000002</v>
      </c>
      <c r="DO220" s="76">
        <v>-379.46483000000001</v>
      </c>
      <c r="DP220" s="76">
        <v>-775.63301999999999</v>
      </c>
      <c r="DQ220" s="76">
        <v>1977.5672099999999</v>
      </c>
      <c r="DR220" s="76">
        <v>2240.30224</v>
      </c>
      <c r="DS220" s="76">
        <v>1534.30242</v>
      </c>
      <c r="DT220" s="76">
        <v>50.142330000000001</v>
      </c>
      <c r="DU220" s="76">
        <v>46.796720000000001</v>
      </c>
      <c r="DV220" s="76">
        <v>88.500820000000004</v>
      </c>
      <c r="DW220" s="76">
        <v>97.018789999999996</v>
      </c>
      <c r="DX220" s="76">
        <v>119.01683</v>
      </c>
      <c r="DY220" s="76">
        <v>102.93631999999999</v>
      </c>
      <c r="DZ220" s="76">
        <v>188.52073999999999</v>
      </c>
      <c r="EA220" s="76">
        <v>251.85503</v>
      </c>
      <c r="EB220" s="76">
        <v>323.46460000000002</v>
      </c>
      <c r="EC220" s="76">
        <v>280.47237999999999</v>
      </c>
      <c r="ED220" s="76">
        <v>2052.72021</v>
      </c>
      <c r="EE220" s="76">
        <v>2310.8102899999999</v>
      </c>
      <c r="EF220" s="76">
        <v>489.036599999999</v>
      </c>
      <c r="EG220" s="76">
        <v>611.78526999999997</v>
      </c>
      <c r="EH220" s="76">
        <v>1062.3886</v>
      </c>
      <c r="EI220" s="76">
        <v>1086.4434799999999</v>
      </c>
      <c r="EJ220" s="76">
        <v>1490.6907699999999</v>
      </c>
      <c r="EK220" s="76">
        <v>857.90890000000002</v>
      </c>
      <c r="EL220" s="76">
        <v>622.56007000000102</v>
      </c>
      <c r="EM220" s="76">
        <v>223.02082999999899</v>
      </c>
      <c r="EN220" s="98">
        <v>11882.54024</v>
      </c>
      <c r="EO220" s="98">
        <v>9858.8533499999994</v>
      </c>
      <c r="EP220" s="98">
        <v>8569.4195099999997</v>
      </c>
      <c r="EQ220" s="98">
        <v>11020.355509999999</v>
      </c>
      <c r="ER220" s="98">
        <v>10995.773709999999</v>
      </c>
      <c r="ES220" s="98">
        <v>9964.1759399999992</v>
      </c>
      <c r="ET220" s="98">
        <v>9520.5054700000001</v>
      </c>
      <c r="EU220" s="98">
        <v>9156.6786300000003</v>
      </c>
      <c r="EV220" s="98">
        <v>9381.3734999999997</v>
      </c>
      <c r="EW220" s="98">
        <v>9348.6569999999992</v>
      </c>
      <c r="EX220" s="98">
        <v>13912363</v>
      </c>
      <c r="EY220" s="98">
        <v>13382796</v>
      </c>
      <c r="EZ220" s="98">
        <v>12208973</v>
      </c>
      <c r="FA220" s="98">
        <v>13029343</v>
      </c>
      <c r="FB220" s="98">
        <v>12683011</v>
      </c>
      <c r="FC220" s="98">
        <v>12425694</v>
      </c>
      <c r="FD220" s="98">
        <v>12058140</v>
      </c>
      <c r="FE220" s="98">
        <v>11332842</v>
      </c>
      <c r="FF220" s="98">
        <v>10828215</v>
      </c>
      <c r="FG220" s="103">
        <v>10825478</v>
      </c>
      <c r="FH220" s="76">
        <v>597.79999999999995</v>
      </c>
      <c r="FI220" s="76">
        <v>195.25864999999999</v>
      </c>
      <c r="FJ220" s="76">
        <v>228.16825</v>
      </c>
      <c r="FK220" s="76">
        <v>207.5</v>
      </c>
      <c r="FL220" s="76">
        <v>700</v>
      </c>
      <c r="FM220" s="76">
        <v>252.01485</v>
      </c>
      <c r="FN220" s="76">
        <v>125.5172</v>
      </c>
      <c r="FO220" s="76">
        <v>196.92583999999999</v>
      </c>
      <c r="FP220" s="76">
        <v>503.34399999999999</v>
      </c>
      <c r="FQ220" s="77">
        <v>351.48264999999998</v>
      </c>
    </row>
    <row r="221" spans="1:173" x14ac:dyDescent="0.25">
      <c r="A221" s="96" t="s">
        <v>199</v>
      </c>
      <c r="B221" s="96">
        <v>5493</v>
      </c>
      <c r="C221" s="96"/>
      <c r="D221" s="76">
        <v>18.882470000000001</v>
      </c>
      <c r="E221" s="76">
        <v>213.71603999999999</v>
      </c>
      <c r="F221" s="76">
        <v>14.443289999999999</v>
      </c>
      <c r="G221" s="76">
        <v>19.80302</v>
      </c>
      <c r="H221" s="76">
        <v>93.372159999999994</v>
      </c>
      <c r="I221" s="76">
        <v>16.9635</v>
      </c>
      <c r="J221" s="76">
        <v>26.525189999999998</v>
      </c>
      <c r="K221" s="76">
        <v>195.24788000000001</v>
      </c>
      <c r="L221" s="76">
        <v>39.517969999999998</v>
      </c>
      <c r="M221" s="76">
        <v>21.39453</v>
      </c>
      <c r="N221" s="97">
        <v>1770.1567399999999</v>
      </c>
      <c r="O221" s="97">
        <v>1846.5144700000001</v>
      </c>
      <c r="P221" s="97">
        <v>1446.9062699999999</v>
      </c>
      <c r="Q221" s="97">
        <v>1506.94416</v>
      </c>
      <c r="R221" s="97">
        <v>2491.4633899999999</v>
      </c>
      <c r="S221" s="97">
        <v>1655.90058</v>
      </c>
      <c r="T221" s="97">
        <v>1293.6150700000001</v>
      </c>
      <c r="U221" s="97">
        <v>1387.7742699999999</v>
      </c>
      <c r="V221" s="97">
        <v>1146.1333500000001</v>
      </c>
      <c r="W221" s="97">
        <v>1220.0678499999999</v>
      </c>
      <c r="X221" s="98">
        <v>696</v>
      </c>
      <c r="Y221" s="98">
        <v>738</v>
      </c>
      <c r="Z221" s="98">
        <v>780</v>
      </c>
      <c r="AA221" s="98">
        <v>822</v>
      </c>
      <c r="AB221" s="98">
        <v>864</v>
      </c>
      <c r="AC221" s="98">
        <v>276</v>
      </c>
      <c r="AD221" s="98">
        <v>288</v>
      </c>
      <c r="AE221" s="98">
        <v>310</v>
      </c>
      <c r="AF221" s="98">
        <v>310</v>
      </c>
      <c r="AG221" s="98">
        <v>322.64999999999998</v>
      </c>
      <c r="AH221" s="97">
        <v>1750.7378699999999</v>
      </c>
      <c r="AI221" s="97">
        <v>1631.9771699999999</v>
      </c>
      <c r="AJ221" s="97">
        <v>1426.19327</v>
      </c>
      <c r="AK221" s="97">
        <v>1486.08716</v>
      </c>
      <c r="AL221" s="97">
        <v>2396.6562899999999</v>
      </c>
      <c r="AM221" s="97">
        <v>1638.2725800000001</v>
      </c>
      <c r="AN221" s="97">
        <v>1263.9870699999999</v>
      </c>
      <c r="AO221" s="97">
        <v>1190.768</v>
      </c>
      <c r="AP221" s="97">
        <v>1104.6954000000001</v>
      </c>
      <c r="AQ221" s="97">
        <v>1194.8088499999999</v>
      </c>
      <c r="AR221" s="98">
        <v>0</v>
      </c>
      <c r="AS221" s="98">
        <v>7.6620999999999997</v>
      </c>
      <c r="AT221" s="98">
        <v>17</v>
      </c>
      <c r="AU221" s="98">
        <v>0</v>
      </c>
      <c r="AV221" s="98">
        <v>60.662269999999999</v>
      </c>
      <c r="AW221" s="98">
        <v>29.003699999999998</v>
      </c>
      <c r="AX221" s="98">
        <v>0</v>
      </c>
      <c r="AY221" s="98">
        <v>182.73962</v>
      </c>
      <c r="AZ221" s="98">
        <v>53.088949999999997</v>
      </c>
      <c r="BA221" s="98">
        <v>133.9213</v>
      </c>
      <c r="BB221" s="76">
        <v>0</v>
      </c>
      <c r="BC221" s="76">
        <v>7.6620999999999997</v>
      </c>
      <c r="BD221" s="76">
        <v>17</v>
      </c>
      <c r="BE221" s="76">
        <v>0</v>
      </c>
      <c r="BF221" s="76">
        <v>54.242269999999998</v>
      </c>
      <c r="BG221" s="76">
        <v>-259.04939999999999</v>
      </c>
      <c r="BH221" s="76">
        <v>-6.4198000000000004</v>
      </c>
      <c r="BI221" s="76">
        <v>178.73956999999999</v>
      </c>
      <c r="BJ221" s="76">
        <v>52.928750000000001</v>
      </c>
      <c r="BK221" s="76">
        <v>131.98775000000001</v>
      </c>
      <c r="BL221" s="76">
        <v>1750.7378699999999</v>
      </c>
      <c r="BM221" s="76">
        <v>1639.6392699999999</v>
      </c>
      <c r="BN221" s="76">
        <v>1443.19327</v>
      </c>
      <c r="BO221" s="76">
        <v>1486.08716</v>
      </c>
      <c r="BP221" s="76">
        <v>2457.3185600000002</v>
      </c>
      <c r="BQ221" s="76">
        <v>1667.27628</v>
      </c>
      <c r="BR221" s="76">
        <v>1263.9870699999999</v>
      </c>
      <c r="BS221" s="76">
        <v>1373.5076200000001</v>
      </c>
      <c r="BT221" s="76">
        <v>1157.7843499999999</v>
      </c>
      <c r="BU221" s="76">
        <v>1328.7301500000001</v>
      </c>
      <c r="BV221" s="98">
        <v>759.35889999999995</v>
      </c>
      <c r="BW221" s="98">
        <v>983.14237000000003</v>
      </c>
      <c r="BX221" s="98">
        <v>1656.76423</v>
      </c>
      <c r="BY221" s="98">
        <v>1238.5333599999999</v>
      </c>
      <c r="BZ221" s="98">
        <v>945.79701999999997</v>
      </c>
      <c r="CA221" s="98">
        <v>567.79324999999994</v>
      </c>
      <c r="CB221" s="98">
        <v>428.35458</v>
      </c>
      <c r="CC221" s="98">
        <v>480.89523000000003</v>
      </c>
      <c r="CD221" s="98">
        <v>394.72757000000001</v>
      </c>
      <c r="CE221" s="98">
        <v>454.60259000000002</v>
      </c>
      <c r="CF221" s="76">
        <v>-214.83846</v>
      </c>
      <c r="CG221" s="76">
        <v>121.43013000000001</v>
      </c>
      <c r="CH221" s="76">
        <v>-236.30998</v>
      </c>
      <c r="CI221" s="76">
        <v>-379.70922999999999</v>
      </c>
      <c r="CJ221" s="76">
        <v>363.13341000000003</v>
      </c>
      <c r="CK221" s="76">
        <v>27.141030000000001</v>
      </c>
      <c r="CL221" s="76">
        <v>-145.29310000000001</v>
      </c>
      <c r="CM221" s="76">
        <v>42.515169999999898</v>
      </c>
      <c r="CN221" s="76">
        <v>-144.03225</v>
      </c>
      <c r="CO221" s="76">
        <v>-92.634079999999997</v>
      </c>
      <c r="CP221" s="76">
        <v>-2618.2881200000002</v>
      </c>
      <c r="CQ221" s="76">
        <v>-2384.0307899999998</v>
      </c>
      <c r="CR221" s="76">
        <v>-2297.7857199999999</v>
      </c>
      <c r="CS221" s="76">
        <v>-2057.7627400000001</v>
      </c>
      <c r="CT221" s="76">
        <v>-1657.19651</v>
      </c>
      <c r="CU221" s="76">
        <v>-1979.7650900000001</v>
      </c>
      <c r="CV221" s="76">
        <v>-1730.2287200000001</v>
      </c>
      <c r="CW221" s="76">
        <v>-1548.8878199999999</v>
      </c>
      <c r="CX221" s="76">
        <v>-1573.1362899999999</v>
      </c>
      <c r="CY221" s="76">
        <v>-1440.59484</v>
      </c>
      <c r="CZ221" s="98">
        <v>484</v>
      </c>
      <c r="DA221" s="98">
        <v>480</v>
      </c>
      <c r="DB221" s="98">
        <v>462</v>
      </c>
      <c r="DC221" s="98">
        <v>416</v>
      </c>
      <c r="DD221" s="98">
        <v>368</v>
      </c>
      <c r="DE221" s="98">
        <v>356</v>
      </c>
      <c r="DF221" s="98">
        <v>371</v>
      </c>
      <c r="DG221" s="98">
        <v>375</v>
      </c>
      <c r="DH221" s="98">
        <v>364</v>
      </c>
      <c r="DI221" s="98">
        <v>365</v>
      </c>
      <c r="DJ221" s="76">
        <v>-234.25733</v>
      </c>
      <c r="DK221" s="76">
        <v>-85.445070000000001</v>
      </c>
      <c r="DL221" s="76">
        <v>-240.02297999999999</v>
      </c>
      <c r="DM221" s="76">
        <v>-400.56623000000002</v>
      </c>
      <c r="DN221" s="76">
        <v>322.56858</v>
      </c>
      <c r="DO221" s="76">
        <v>-249.53637000000001</v>
      </c>
      <c r="DP221" s="76">
        <v>-181.3409</v>
      </c>
      <c r="DQ221" s="76">
        <v>24.248470000000001</v>
      </c>
      <c r="DR221" s="76">
        <v>-132.54145</v>
      </c>
      <c r="DS221" s="76">
        <v>14.094670000000001</v>
      </c>
      <c r="DT221" s="76">
        <v>-0.53652999999999995</v>
      </c>
      <c r="DU221" s="76">
        <v>-0.82096000000000002</v>
      </c>
      <c r="DV221" s="76">
        <v>-6.2697099999999999</v>
      </c>
      <c r="DW221" s="76">
        <v>-1.0539799999999999</v>
      </c>
      <c r="DX221" s="76">
        <v>-1.4348399999999999</v>
      </c>
      <c r="DY221" s="76">
        <v>-0.66449999999999998</v>
      </c>
      <c r="DZ221" s="76">
        <v>-3.1028099999999998</v>
      </c>
      <c r="EA221" s="76">
        <v>-1.7581199999999999</v>
      </c>
      <c r="EB221" s="76">
        <v>-1.9200299999999999</v>
      </c>
      <c r="EC221" s="76">
        <v>-3.8644699999999998</v>
      </c>
      <c r="ED221" s="76">
        <v>234.25733</v>
      </c>
      <c r="EE221" s="76">
        <v>93.107170000000195</v>
      </c>
      <c r="EF221" s="76">
        <v>257.02298000000002</v>
      </c>
      <c r="EG221" s="76">
        <v>400.56623000000002</v>
      </c>
      <c r="EH221" s="76">
        <v>-268.32630999999998</v>
      </c>
      <c r="EI221" s="76">
        <v>-9.5130300000000698</v>
      </c>
      <c r="EJ221" s="76">
        <v>174.9211</v>
      </c>
      <c r="EK221" s="76">
        <v>154.49109999999999</v>
      </c>
      <c r="EL221" s="76">
        <v>185.47020000000001</v>
      </c>
      <c r="EM221" s="76">
        <v>117.89308</v>
      </c>
      <c r="EN221" s="98">
        <v>3377.6470199999999</v>
      </c>
      <c r="EO221" s="98">
        <v>3367.1731599999998</v>
      </c>
      <c r="EP221" s="98">
        <v>3954.5499500000001</v>
      </c>
      <c r="EQ221" s="98">
        <v>3296.2961</v>
      </c>
      <c r="ER221" s="98">
        <v>2602.9935300000002</v>
      </c>
      <c r="ES221" s="98">
        <v>2547.55834</v>
      </c>
      <c r="ET221" s="98">
        <v>2158.5832999999998</v>
      </c>
      <c r="EU221" s="98">
        <v>2029.78305</v>
      </c>
      <c r="EV221" s="98">
        <v>1967.8638599999999</v>
      </c>
      <c r="EW221" s="98">
        <v>1895.1974299999999</v>
      </c>
      <c r="EX221" s="98">
        <v>1984995</v>
      </c>
      <c r="EY221" s="98">
        <v>1725084</v>
      </c>
      <c r="EZ221" s="98">
        <v>1683216</v>
      </c>
      <c r="FA221" s="98">
        <v>1886653</v>
      </c>
      <c r="FB221" s="98">
        <v>2128330</v>
      </c>
      <c r="FC221" s="98">
        <v>1628760</v>
      </c>
      <c r="FD221" s="98">
        <v>1438908</v>
      </c>
      <c r="FE221" s="98">
        <v>1345259</v>
      </c>
      <c r="FF221" s="98">
        <v>1290166</v>
      </c>
      <c r="FG221" s="103">
        <v>1312702</v>
      </c>
      <c r="FH221" s="76">
        <v>0</v>
      </c>
      <c r="FI221" s="76">
        <v>0</v>
      </c>
      <c r="FJ221" s="76">
        <v>0</v>
      </c>
      <c r="FK221" s="76">
        <v>0</v>
      </c>
      <c r="FL221" s="76">
        <v>6.42</v>
      </c>
      <c r="FM221" s="76">
        <v>288.05309999999997</v>
      </c>
      <c r="FN221" s="76">
        <v>6.4198000000000004</v>
      </c>
      <c r="FO221" s="76">
        <v>4.0000499999999999</v>
      </c>
      <c r="FP221" s="76">
        <v>0.16020000000000001</v>
      </c>
      <c r="FQ221" s="77">
        <v>1.9335500000000001</v>
      </c>
    </row>
    <row r="222" spans="1:173" x14ac:dyDescent="0.25">
      <c r="A222" s="96" t="s">
        <v>198</v>
      </c>
      <c r="B222" s="96">
        <v>5805</v>
      </c>
      <c r="C222" s="96"/>
      <c r="D222" s="76">
        <v>3741.2616800000001</v>
      </c>
      <c r="E222" s="76">
        <v>1522.6533099999999</v>
      </c>
      <c r="F222" s="76">
        <v>2266.3039199999998</v>
      </c>
      <c r="G222" s="76">
        <v>1708.0595699999999</v>
      </c>
      <c r="H222" s="76">
        <v>1996.8279299999999</v>
      </c>
      <c r="I222" s="76">
        <v>2006.92499</v>
      </c>
      <c r="J222" s="76">
        <v>1869.76162</v>
      </c>
      <c r="K222" s="76">
        <v>1881.1001000000001</v>
      </c>
      <c r="L222" s="76">
        <v>1841.52386</v>
      </c>
      <c r="M222" s="76">
        <v>2037.60897</v>
      </c>
      <c r="N222" s="97">
        <v>28868.75819</v>
      </c>
      <c r="O222" s="97">
        <v>26215.058389999998</v>
      </c>
      <c r="P222" s="97">
        <v>26092.764370000001</v>
      </c>
      <c r="Q222" s="97">
        <v>24797.138439999999</v>
      </c>
      <c r="R222" s="97">
        <v>25047.668030000001</v>
      </c>
      <c r="S222" s="97">
        <v>23583.06653</v>
      </c>
      <c r="T222" s="97">
        <v>23407.525420000002</v>
      </c>
      <c r="U222" s="97">
        <v>23893.29981</v>
      </c>
      <c r="V222" s="97">
        <v>21705.80632</v>
      </c>
      <c r="W222" s="97">
        <v>21833.70448</v>
      </c>
      <c r="X222" s="98">
        <v>54504</v>
      </c>
      <c r="Y222" s="98">
        <v>55116.3</v>
      </c>
      <c r="Z222" s="98">
        <v>30635</v>
      </c>
      <c r="AA222" s="98">
        <v>20833.5</v>
      </c>
      <c r="AB222" s="98">
        <v>21529.200000000001</v>
      </c>
      <c r="AC222" s="98">
        <v>22917.277549999999</v>
      </c>
      <c r="AD222" s="98">
        <v>26330.084750000002</v>
      </c>
      <c r="AE222" s="98">
        <v>27623.784749999999</v>
      </c>
      <c r="AF222" s="98">
        <v>23727.591950000002</v>
      </c>
      <c r="AG222" s="98">
        <v>19724.641950000001</v>
      </c>
      <c r="AH222" s="97">
        <v>25158.33438</v>
      </c>
      <c r="AI222" s="97">
        <v>24688.900130000002</v>
      </c>
      <c r="AJ222" s="97">
        <v>23794.192019999999</v>
      </c>
      <c r="AK222" s="97">
        <v>23038.944289999999</v>
      </c>
      <c r="AL222" s="97">
        <v>23051.868030000001</v>
      </c>
      <c r="AM222" s="97">
        <v>21632.338230000001</v>
      </c>
      <c r="AN222" s="97">
        <v>21612.525420000002</v>
      </c>
      <c r="AO222" s="97">
        <v>22206.29981</v>
      </c>
      <c r="AP222" s="97">
        <v>20052.290969999998</v>
      </c>
      <c r="AQ222" s="97">
        <v>20104.568480000002</v>
      </c>
      <c r="AR222" s="98">
        <v>6290.57906</v>
      </c>
      <c r="AS222" s="98">
        <v>30385.689050000001</v>
      </c>
      <c r="AT222" s="98">
        <v>11749.950049999999</v>
      </c>
      <c r="AU222" s="98">
        <v>10491.92765</v>
      </c>
      <c r="AV222" s="98">
        <v>5082.7138800000002</v>
      </c>
      <c r="AW222" s="98">
        <v>3803.7372799999998</v>
      </c>
      <c r="AX222" s="98">
        <v>3943.6862099999998</v>
      </c>
      <c r="AY222" s="98">
        <v>7061.84328</v>
      </c>
      <c r="AZ222" s="98">
        <v>3891.22372</v>
      </c>
      <c r="BA222" s="98">
        <v>4351.2572700000001</v>
      </c>
      <c r="BB222" s="76">
        <v>5932.4178099999999</v>
      </c>
      <c r="BC222" s="76">
        <v>28709.08353</v>
      </c>
      <c r="BD222" s="76">
        <v>10337.48072</v>
      </c>
      <c r="BE222" s="76">
        <v>9497.5763999999999</v>
      </c>
      <c r="BF222" s="76">
        <v>4046.3222300000002</v>
      </c>
      <c r="BG222" s="76">
        <v>3120.1824799999999</v>
      </c>
      <c r="BH222" s="76">
        <v>3552.9334100000001</v>
      </c>
      <c r="BI222" s="76">
        <v>6922.9029399999999</v>
      </c>
      <c r="BJ222" s="76">
        <v>3142.06547</v>
      </c>
      <c r="BK222" s="76">
        <v>3733.7547599999998</v>
      </c>
      <c r="BL222" s="76">
        <v>31448.91344</v>
      </c>
      <c r="BM222" s="76">
        <v>55074.589180000003</v>
      </c>
      <c r="BN222" s="76">
        <v>35544.142070000002</v>
      </c>
      <c r="BO222" s="76">
        <v>33530.871939999997</v>
      </c>
      <c r="BP222" s="76">
        <v>28134.581910000001</v>
      </c>
      <c r="BQ222" s="76">
        <v>25436.075509999999</v>
      </c>
      <c r="BR222" s="76">
        <v>25556.211630000002</v>
      </c>
      <c r="BS222" s="76">
        <v>29268.143090000001</v>
      </c>
      <c r="BT222" s="76">
        <v>23943.51469</v>
      </c>
      <c r="BU222" s="76">
        <v>24455.82575</v>
      </c>
      <c r="BV222" s="98">
        <v>61904.230620000002</v>
      </c>
      <c r="BW222" s="98">
        <v>61330.311670000003</v>
      </c>
      <c r="BX222" s="98">
        <v>36812.44425</v>
      </c>
      <c r="BY222" s="98">
        <v>27952.739320000001</v>
      </c>
      <c r="BZ222" s="98">
        <v>24730.871439999999</v>
      </c>
      <c r="CA222" s="98">
        <v>27130.278310000002</v>
      </c>
      <c r="CB222" s="98">
        <v>29972.01614</v>
      </c>
      <c r="CC222" s="98">
        <v>30352.90943</v>
      </c>
      <c r="CD222" s="98">
        <v>27305.900239999999</v>
      </c>
      <c r="CE222" s="98">
        <v>22625.636859999999</v>
      </c>
      <c r="CF222" s="76">
        <v>-3060.4731200000001</v>
      </c>
      <c r="CG222" s="76">
        <v>-1455.6819499999999</v>
      </c>
      <c r="CH222" s="76">
        <v>-768.26377999999704</v>
      </c>
      <c r="CI222" s="76">
        <v>-2197.6101399999998</v>
      </c>
      <c r="CJ222" s="76">
        <v>-2565.85385</v>
      </c>
      <c r="CK222" s="76">
        <v>-4055.2838999999999</v>
      </c>
      <c r="CL222" s="76">
        <v>-854.58326999999895</v>
      </c>
      <c r="CM222" s="76">
        <v>-1461.4132500000001</v>
      </c>
      <c r="CN222" s="76">
        <v>-645.13148000000001</v>
      </c>
      <c r="CO222" s="76">
        <v>-1529.16345</v>
      </c>
      <c r="CP222" s="76">
        <v>46672.312400000003</v>
      </c>
      <c r="CQ222" s="76">
        <v>47618.400329999997</v>
      </c>
      <c r="CR222" s="76">
        <v>21960.759760000001</v>
      </c>
      <c r="CS222" s="76">
        <v>14766.63617</v>
      </c>
      <c r="CT222" s="76">
        <v>9219.8080599999994</v>
      </c>
      <c r="CU222" s="76">
        <v>10373.05968</v>
      </c>
      <c r="CV222" s="76">
        <v>13266.846600000001</v>
      </c>
      <c r="CW222" s="76">
        <v>12358.912060000001</v>
      </c>
      <c r="CX222" s="76">
        <v>8563.7313699999995</v>
      </c>
      <c r="CY222" s="76">
        <v>7737.9287299999996</v>
      </c>
      <c r="CZ222" s="98">
        <v>6119</v>
      </c>
      <c r="DA222" s="98">
        <v>6100</v>
      </c>
      <c r="DB222" s="98">
        <v>6052</v>
      </c>
      <c r="DC222" s="98">
        <v>6049</v>
      </c>
      <c r="DD222" s="98">
        <v>5875</v>
      </c>
      <c r="DE222" s="98">
        <v>5809</v>
      </c>
      <c r="DF222" s="98">
        <v>5732</v>
      </c>
      <c r="DG222" s="98">
        <v>5627</v>
      </c>
      <c r="DH222" s="98">
        <v>5510</v>
      </c>
      <c r="DI222" s="98">
        <v>5363</v>
      </c>
      <c r="DJ222" s="76">
        <v>-838.47911999999997</v>
      </c>
      <c r="DK222" s="76">
        <v>25727.243320000001</v>
      </c>
      <c r="DL222" s="76">
        <v>7270.6445899999999</v>
      </c>
      <c r="DM222" s="76">
        <v>5541.7721099999999</v>
      </c>
      <c r="DN222" s="76">
        <v>-515.33162000000004</v>
      </c>
      <c r="DO222" s="76">
        <v>-2885.8297200000002</v>
      </c>
      <c r="DP222" s="76">
        <v>903.35014000000001</v>
      </c>
      <c r="DQ222" s="76">
        <v>3774.4896899999999</v>
      </c>
      <c r="DR222" s="76">
        <v>843.41863999999998</v>
      </c>
      <c r="DS222" s="76">
        <v>475.45531</v>
      </c>
      <c r="DT222" s="76">
        <v>30.837679999999999</v>
      </c>
      <c r="DU222" s="76">
        <v>-3.5046900000000001</v>
      </c>
      <c r="DV222" s="76">
        <v>-32.268079999999998</v>
      </c>
      <c r="DW222" s="76">
        <v>-50.134430000000002</v>
      </c>
      <c r="DX222" s="76">
        <v>1.02793</v>
      </c>
      <c r="DY222" s="76">
        <v>56.19699</v>
      </c>
      <c r="DZ222" s="76">
        <v>74.761619999999994</v>
      </c>
      <c r="EA222" s="76">
        <v>194.1001</v>
      </c>
      <c r="EB222" s="76">
        <v>188.00886</v>
      </c>
      <c r="EC222" s="76">
        <v>308.47296999999998</v>
      </c>
      <c r="ED222" s="76">
        <v>6770.8969299999999</v>
      </c>
      <c r="EE222" s="76">
        <v>2981.8402099999998</v>
      </c>
      <c r="EF222" s="76">
        <v>3066.8361300000001</v>
      </c>
      <c r="EG222" s="76">
        <v>3955.80429</v>
      </c>
      <c r="EH222" s="76">
        <v>4561.6538499999997</v>
      </c>
      <c r="EI222" s="76">
        <v>6006.0122000000001</v>
      </c>
      <c r="EJ222" s="76">
        <v>2649.5832700000001</v>
      </c>
      <c r="EK222" s="76">
        <v>3148.4132500000001</v>
      </c>
      <c r="EL222" s="76">
        <v>2298.6468300000001</v>
      </c>
      <c r="EM222" s="76">
        <v>3258.29945</v>
      </c>
      <c r="EN222" s="98">
        <v>15231.91822</v>
      </c>
      <c r="EO222" s="98">
        <v>13711.911340000001</v>
      </c>
      <c r="EP222" s="98">
        <v>14851.68449</v>
      </c>
      <c r="EQ222" s="98">
        <v>13186.103150000001</v>
      </c>
      <c r="ER222" s="98">
        <v>15511.06338</v>
      </c>
      <c r="ES222" s="98">
        <v>16757.218629999999</v>
      </c>
      <c r="ET222" s="98">
        <v>16705.169539999999</v>
      </c>
      <c r="EU222" s="98">
        <v>17993.997370000001</v>
      </c>
      <c r="EV222" s="98">
        <v>18742.168870000001</v>
      </c>
      <c r="EW222" s="98">
        <v>14887.708130000001</v>
      </c>
      <c r="EX222" s="98">
        <v>31929231</v>
      </c>
      <c r="EY222" s="98">
        <v>27670740</v>
      </c>
      <c r="EZ222" s="98">
        <v>26861028</v>
      </c>
      <c r="FA222" s="98">
        <v>26994749</v>
      </c>
      <c r="FB222" s="98">
        <v>27613522</v>
      </c>
      <c r="FC222" s="98">
        <v>27638350</v>
      </c>
      <c r="FD222" s="98">
        <v>24262109</v>
      </c>
      <c r="FE222" s="98">
        <v>25354713</v>
      </c>
      <c r="FF222" s="98">
        <v>22350938</v>
      </c>
      <c r="FG222" s="103">
        <v>23362868</v>
      </c>
      <c r="FH222" s="76">
        <v>358.16125</v>
      </c>
      <c r="FI222" s="76">
        <v>1676.6055200000001</v>
      </c>
      <c r="FJ222" s="76">
        <v>1412.4693299999999</v>
      </c>
      <c r="FK222" s="76">
        <v>994.35125000000005</v>
      </c>
      <c r="FL222" s="76">
        <v>1036.39165</v>
      </c>
      <c r="FM222" s="76">
        <v>683.5548</v>
      </c>
      <c r="FN222" s="76">
        <v>390.75279999999998</v>
      </c>
      <c r="FO222" s="76">
        <v>138.94033999999999</v>
      </c>
      <c r="FP222" s="76">
        <v>749.15824999999995</v>
      </c>
      <c r="FQ222" s="77">
        <v>617.50251000000003</v>
      </c>
    </row>
    <row r="223" spans="1:173" x14ac:dyDescent="0.25">
      <c r="A223" s="96" t="s">
        <v>197</v>
      </c>
      <c r="B223" s="96">
        <v>5925</v>
      </c>
      <c r="C223" s="96"/>
      <c r="D223" s="76">
        <v>40.317149999999998</v>
      </c>
      <c r="E223" s="76">
        <v>45.172629999999998</v>
      </c>
      <c r="F223" s="76">
        <v>65.006060000000005</v>
      </c>
      <c r="G223" s="76">
        <v>67.322890000000001</v>
      </c>
      <c r="H223" s="76">
        <v>61.264719999999997</v>
      </c>
      <c r="I223" s="76">
        <v>59.783720000000002</v>
      </c>
      <c r="J223" s="76">
        <v>13.101229999999999</v>
      </c>
      <c r="K223" s="76">
        <v>16.76596</v>
      </c>
      <c r="L223" s="76">
        <v>26.780090000000001</v>
      </c>
      <c r="M223" s="76">
        <v>38.15936</v>
      </c>
      <c r="N223" s="97">
        <v>885.65323000000001</v>
      </c>
      <c r="O223" s="97">
        <v>777.51005999999995</v>
      </c>
      <c r="P223" s="97">
        <v>875.12246000000005</v>
      </c>
      <c r="Q223" s="97">
        <v>959.93552</v>
      </c>
      <c r="R223" s="97">
        <v>771.23252000000002</v>
      </c>
      <c r="S223" s="97">
        <v>805.69534999999996</v>
      </c>
      <c r="T223" s="97">
        <v>687.08432000000005</v>
      </c>
      <c r="U223" s="97">
        <v>671.86859000000004</v>
      </c>
      <c r="V223" s="97">
        <v>807.11104999999998</v>
      </c>
      <c r="W223" s="97">
        <v>819.36490000000003</v>
      </c>
      <c r="X223" s="98">
        <v>1130</v>
      </c>
      <c r="Y223" s="98">
        <v>1180</v>
      </c>
      <c r="Z223" s="98">
        <v>1230</v>
      </c>
      <c r="AA223" s="98">
        <v>1280</v>
      </c>
      <c r="AB223" s="98">
        <v>1330</v>
      </c>
      <c r="AC223" s="98">
        <v>1380</v>
      </c>
      <c r="AD223" s="98">
        <v>930</v>
      </c>
      <c r="AE223" s="98">
        <v>330</v>
      </c>
      <c r="AF223" s="98">
        <v>370</v>
      </c>
      <c r="AG223" s="98">
        <v>390</v>
      </c>
      <c r="AH223" s="97">
        <v>837.34923000000003</v>
      </c>
      <c r="AI223" s="97">
        <v>722.53791000000001</v>
      </c>
      <c r="AJ223" s="97">
        <v>800.61746000000005</v>
      </c>
      <c r="AK223" s="97">
        <v>888.18156999999997</v>
      </c>
      <c r="AL223" s="97">
        <v>703.96136999999999</v>
      </c>
      <c r="AM223" s="97">
        <v>738.76238000000001</v>
      </c>
      <c r="AN223" s="97">
        <v>660.58432000000005</v>
      </c>
      <c r="AO223" s="97">
        <v>645.36859000000004</v>
      </c>
      <c r="AP223" s="97">
        <v>775.61204999999995</v>
      </c>
      <c r="AQ223" s="97">
        <v>778.86590000000001</v>
      </c>
      <c r="AR223" s="98">
        <v>10.60605</v>
      </c>
      <c r="AS223" s="98">
        <v>46.219650000000001</v>
      </c>
      <c r="AT223" s="98">
        <v>93.396500000000003</v>
      </c>
      <c r="AU223" s="98">
        <v>24.708850000000002</v>
      </c>
      <c r="AV223" s="98">
        <v>95.4499</v>
      </c>
      <c r="AW223" s="98">
        <v>698.07029999999997</v>
      </c>
      <c r="AX223" s="98">
        <v>2083.6870699999999</v>
      </c>
      <c r="AY223" s="98">
        <v>487.46719999999999</v>
      </c>
      <c r="AZ223" s="98">
        <v>118.1481</v>
      </c>
      <c r="BA223" s="98">
        <v>7.2121500000000003</v>
      </c>
      <c r="BB223" s="76">
        <v>10.60605</v>
      </c>
      <c r="BC223" s="76">
        <v>46.219650000000001</v>
      </c>
      <c r="BD223" s="76">
        <v>93.396500000000003</v>
      </c>
      <c r="BE223" s="76">
        <v>24.708850000000002</v>
      </c>
      <c r="BF223" s="76">
        <v>95.4499</v>
      </c>
      <c r="BG223" s="76">
        <v>506.67200000000003</v>
      </c>
      <c r="BH223" s="76">
        <v>1283.6870699999999</v>
      </c>
      <c r="BI223" s="76">
        <v>-162.53280000000001</v>
      </c>
      <c r="BJ223" s="76">
        <v>36.9968</v>
      </c>
      <c r="BK223" s="76">
        <v>7.2121500000000003</v>
      </c>
      <c r="BL223" s="76">
        <v>847.95528000000002</v>
      </c>
      <c r="BM223" s="76">
        <v>768.75756000000001</v>
      </c>
      <c r="BN223" s="76">
        <v>894.01396</v>
      </c>
      <c r="BO223" s="76">
        <v>912.89041999999995</v>
      </c>
      <c r="BP223" s="76">
        <v>799.41126999999994</v>
      </c>
      <c r="BQ223" s="76">
        <v>1436.83268</v>
      </c>
      <c r="BR223" s="76">
        <v>2744.2713899999999</v>
      </c>
      <c r="BS223" s="76">
        <v>1132.8357900000001</v>
      </c>
      <c r="BT223" s="76">
        <v>893.76014999999995</v>
      </c>
      <c r="BU223" s="76">
        <v>786.07804999999996</v>
      </c>
      <c r="BV223" s="98">
        <v>1328.1855499999999</v>
      </c>
      <c r="BW223" s="98">
        <v>1227.8645300000001</v>
      </c>
      <c r="BX223" s="98">
        <v>1334.3964699999999</v>
      </c>
      <c r="BY223" s="98">
        <v>1343.7146</v>
      </c>
      <c r="BZ223" s="98">
        <v>1400.1120000000001</v>
      </c>
      <c r="CA223" s="98">
        <v>1449.3995</v>
      </c>
      <c r="CB223" s="98">
        <v>1182.25065</v>
      </c>
      <c r="CC223" s="98">
        <v>471.80840000000001</v>
      </c>
      <c r="CD223" s="98">
        <v>457.15325000000001</v>
      </c>
      <c r="CE223" s="98">
        <v>424.30455000000001</v>
      </c>
      <c r="CF223" s="76">
        <v>11.696999999999999</v>
      </c>
      <c r="CG223" s="76">
        <v>-159.68557000000001</v>
      </c>
      <c r="CH223" s="76">
        <v>-113.88037</v>
      </c>
      <c r="CI223" s="76">
        <v>-35.332020000000099</v>
      </c>
      <c r="CJ223" s="76">
        <v>-100.97556</v>
      </c>
      <c r="CK223" s="76">
        <v>43.451149999999998</v>
      </c>
      <c r="CL223" s="76">
        <v>-22.560839999999999</v>
      </c>
      <c r="CM223" s="76">
        <v>-145.98391000000001</v>
      </c>
      <c r="CN223" s="76">
        <v>47.455860000000001</v>
      </c>
      <c r="CO223" s="76">
        <v>-47.373800000000003</v>
      </c>
      <c r="CP223" s="76">
        <v>319.82145000000003</v>
      </c>
      <c r="CQ223" s="76">
        <v>345.82240000000002</v>
      </c>
      <c r="CR223" s="76">
        <v>514.26047000000005</v>
      </c>
      <c r="CS223" s="76">
        <v>509.54933999999997</v>
      </c>
      <c r="CT223" s="76">
        <v>691.62645999999995</v>
      </c>
      <c r="CU223" s="76">
        <v>764.42327</v>
      </c>
      <c r="CV223" s="76">
        <v>281.23309</v>
      </c>
      <c r="CW223" s="76">
        <v>-953.39314000000002</v>
      </c>
      <c r="CX223" s="76">
        <v>-618.37643000000003</v>
      </c>
      <c r="CY223" s="76">
        <v>-671.33009000000004</v>
      </c>
      <c r="CZ223" s="98">
        <v>212</v>
      </c>
      <c r="DA223" s="98">
        <v>202</v>
      </c>
      <c r="DB223" s="98">
        <v>201</v>
      </c>
      <c r="DC223" s="98">
        <v>208</v>
      </c>
      <c r="DD223" s="98">
        <v>196</v>
      </c>
      <c r="DE223" s="98">
        <v>195</v>
      </c>
      <c r="DF223" s="98">
        <v>200</v>
      </c>
      <c r="DG223" s="98">
        <v>211</v>
      </c>
      <c r="DH223" s="98">
        <v>197</v>
      </c>
      <c r="DI223" s="98">
        <v>197</v>
      </c>
      <c r="DJ223" s="76">
        <v>-26.00095</v>
      </c>
      <c r="DK223" s="76">
        <v>-168.43807000000001</v>
      </c>
      <c r="DL223" s="76">
        <v>-94.988870000000006</v>
      </c>
      <c r="DM223" s="76">
        <v>-82.377120000000005</v>
      </c>
      <c r="DN223" s="76">
        <v>-72.796809999999994</v>
      </c>
      <c r="DO223" s="76">
        <v>483.19018</v>
      </c>
      <c r="DP223" s="76">
        <v>1234.6262300000001</v>
      </c>
      <c r="DQ223" s="76">
        <v>-335.01670999999999</v>
      </c>
      <c r="DR223" s="76">
        <v>52.953659999999999</v>
      </c>
      <c r="DS223" s="76">
        <v>-80.660650000000004</v>
      </c>
      <c r="DT223" s="76">
        <v>-7.9868499999999996</v>
      </c>
      <c r="DU223" s="76">
        <v>-9.7993699999999997</v>
      </c>
      <c r="DV223" s="76">
        <v>-9.4989399999999993</v>
      </c>
      <c r="DW223" s="76">
        <v>-4.4311100000000003</v>
      </c>
      <c r="DX223" s="76">
        <v>-6.0062800000000003</v>
      </c>
      <c r="DY223" s="76">
        <v>-7.1492800000000001</v>
      </c>
      <c r="DZ223" s="76">
        <v>-13.398770000000001</v>
      </c>
      <c r="EA223" s="76">
        <v>-9.7340400000000002</v>
      </c>
      <c r="EB223" s="76">
        <v>-4.7189100000000002</v>
      </c>
      <c r="EC223" s="76">
        <v>-2.3396400000000002</v>
      </c>
      <c r="ED223" s="76">
        <v>36.606999999999999</v>
      </c>
      <c r="EE223" s="76">
        <v>214.65772000000001</v>
      </c>
      <c r="EF223" s="76">
        <v>188.38536999999999</v>
      </c>
      <c r="EG223" s="76">
        <v>107.08597</v>
      </c>
      <c r="EH223" s="76">
        <v>168.24671000000001</v>
      </c>
      <c r="EI223" s="76">
        <v>23.481819999999999</v>
      </c>
      <c r="EJ223" s="76">
        <v>49.060839999999999</v>
      </c>
      <c r="EK223" s="76">
        <v>172.48391000000001</v>
      </c>
      <c r="EL223" s="76">
        <v>-15.956860000000001</v>
      </c>
      <c r="EM223" s="76">
        <v>87.872799999999998</v>
      </c>
      <c r="EN223" s="98">
        <v>1008.3641</v>
      </c>
      <c r="EO223" s="98">
        <v>882.04213000000004</v>
      </c>
      <c r="EP223" s="98">
        <v>820.13599999999997</v>
      </c>
      <c r="EQ223" s="98">
        <v>834.16525999999999</v>
      </c>
      <c r="ER223" s="98">
        <v>708.48554000000001</v>
      </c>
      <c r="ES223" s="98">
        <v>684.97622999999999</v>
      </c>
      <c r="ET223" s="98">
        <v>901.01756</v>
      </c>
      <c r="EU223" s="98">
        <v>1425.20154</v>
      </c>
      <c r="EV223" s="98">
        <v>1075.5296800000001</v>
      </c>
      <c r="EW223" s="98">
        <v>1095.63464</v>
      </c>
      <c r="EX223" s="98">
        <v>873956</v>
      </c>
      <c r="EY223" s="98">
        <v>937196</v>
      </c>
      <c r="EZ223" s="98">
        <v>989003</v>
      </c>
      <c r="FA223" s="98">
        <v>995268</v>
      </c>
      <c r="FB223" s="98">
        <v>872208</v>
      </c>
      <c r="FC223" s="98">
        <v>762244</v>
      </c>
      <c r="FD223" s="98">
        <v>709645</v>
      </c>
      <c r="FE223" s="98">
        <v>817853</v>
      </c>
      <c r="FF223" s="98">
        <v>759655</v>
      </c>
      <c r="FG223" s="103">
        <v>866739</v>
      </c>
      <c r="FH223" s="76">
        <v>0</v>
      </c>
      <c r="FI223" s="76">
        <v>0</v>
      </c>
      <c r="FJ223" s="76">
        <v>0</v>
      </c>
      <c r="FK223" s="76">
        <v>0</v>
      </c>
      <c r="FL223" s="76">
        <v>0</v>
      </c>
      <c r="FM223" s="76">
        <v>191.39830000000001</v>
      </c>
      <c r="FN223" s="76">
        <v>800</v>
      </c>
      <c r="FO223" s="76">
        <v>650</v>
      </c>
      <c r="FP223" s="76">
        <v>81.151300000000006</v>
      </c>
      <c r="FQ223" s="77">
        <v>0</v>
      </c>
    </row>
    <row r="224" spans="1:173" ht="25.5" x14ac:dyDescent="0.25">
      <c r="A224" s="96" t="s">
        <v>196</v>
      </c>
      <c r="B224" s="96">
        <v>5529</v>
      </c>
      <c r="C224" s="96"/>
      <c r="D224" s="76">
        <v>356.16424000000001</v>
      </c>
      <c r="E224" s="76">
        <v>211.39743999999999</v>
      </c>
      <c r="F224" s="76">
        <v>171.60482999999999</v>
      </c>
      <c r="G224" s="76">
        <v>276.78057999999999</v>
      </c>
      <c r="H224" s="76">
        <v>165.07937000000001</v>
      </c>
      <c r="I224" s="76">
        <v>173.88328999999999</v>
      </c>
      <c r="J224" s="76">
        <v>178.27607</v>
      </c>
      <c r="K224" s="76">
        <v>201.66754</v>
      </c>
      <c r="L224" s="76">
        <v>137.56564</v>
      </c>
      <c r="M224" s="76">
        <v>135.95872</v>
      </c>
      <c r="N224" s="97">
        <v>2580.1060200000002</v>
      </c>
      <c r="O224" s="97">
        <v>2948.37462</v>
      </c>
      <c r="P224" s="97">
        <v>2520.1818199999998</v>
      </c>
      <c r="Q224" s="97">
        <v>2823.8354899999999</v>
      </c>
      <c r="R224" s="97">
        <v>2839.50695</v>
      </c>
      <c r="S224" s="97">
        <v>2451.1483499999999</v>
      </c>
      <c r="T224" s="97">
        <v>2237.1687700000002</v>
      </c>
      <c r="U224" s="97">
        <v>2294.1651900000002</v>
      </c>
      <c r="V224" s="97">
        <v>2082.7936800000002</v>
      </c>
      <c r="W224" s="97">
        <v>1782.7390700000001</v>
      </c>
      <c r="X224" s="98">
        <v>1026.5</v>
      </c>
      <c r="Y224" s="98">
        <v>1056</v>
      </c>
      <c r="Z224" s="98">
        <v>1085.5</v>
      </c>
      <c r="AA224" s="98">
        <v>1115</v>
      </c>
      <c r="AB224" s="98">
        <v>1271</v>
      </c>
      <c r="AC224" s="98">
        <v>1226.2750000000001</v>
      </c>
      <c r="AD224" s="98">
        <v>1308.9449999999999</v>
      </c>
      <c r="AE224" s="98">
        <v>1823.7851000000001</v>
      </c>
      <c r="AF224" s="98">
        <v>2208.6550999999999</v>
      </c>
      <c r="AG224" s="98">
        <v>2357.7251000000001</v>
      </c>
      <c r="AH224" s="97">
        <v>2217.0386199999998</v>
      </c>
      <c r="AI224" s="97">
        <v>2730.0632700000001</v>
      </c>
      <c r="AJ224" s="97">
        <v>2343.3671199999999</v>
      </c>
      <c r="AK224" s="97">
        <v>2547.0469899999998</v>
      </c>
      <c r="AL224" s="97">
        <v>2678.8569499999999</v>
      </c>
      <c r="AM224" s="97">
        <v>2286.1077500000001</v>
      </c>
      <c r="AN224" s="97">
        <v>2079.4747699999998</v>
      </c>
      <c r="AO224" s="97">
        <v>2123.5363400000001</v>
      </c>
      <c r="AP224" s="97">
        <v>1978.0802799999999</v>
      </c>
      <c r="AQ224" s="97">
        <v>1678.2997700000001</v>
      </c>
      <c r="AR224" s="98">
        <v>15.067399999999999</v>
      </c>
      <c r="AS224" s="98">
        <v>219.81135</v>
      </c>
      <c r="AT224" s="98">
        <v>53.014699999999998</v>
      </c>
      <c r="AU224" s="98">
        <v>290.24450000000002</v>
      </c>
      <c r="AV224" s="98">
        <v>2.5499999999999998</v>
      </c>
      <c r="AW224" s="98">
        <v>89.140600000000006</v>
      </c>
      <c r="AX224" s="98">
        <v>6.5339999999999998</v>
      </c>
      <c r="AY224" s="98">
        <v>516.10585000000003</v>
      </c>
      <c r="AZ224" s="98">
        <v>16.564900000000002</v>
      </c>
      <c r="BA224" s="98">
        <v>0</v>
      </c>
      <c r="BB224" s="76">
        <v>15.067399999999999</v>
      </c>
      <c r="BC224" s="76">
        <v>219.81135</v>
      </c>
      <c r="BD224" s="76">
        <v>53.014699999999998</v>
      </c>
      <c r="BE224" s="76">
        <v>251.1885</v>
      </c>
      <c r="BF224" s="76">
        <v>2.5499999999999998</v>
      </c>
      <c r="BG224" s="76">
        <v>89.140600000000006</v>
      </c>
      <c r="BH224" s="76">
        <v>6.5339999999999998</v>
      </c>
      <c r="BI224" s="76">
        <v>431.62885</v>
      </c>
      <c r="BJ224" s="76">
        <v>16.564900000000002</v>
      </c>
      <c r="BK224" s="76">
        <v>0</v>
      </c>
      <c r="BL224" s="76">
        <v>2232.1060200000002</v>
      </c>
      <c r="BM224" s="76">
        <v>2949.87462</v>
      </c>
      <c r="BN224" s="76">
        <v>2396.3818200000001</v>
      </c>
      <c r="BO224" s="76">
        <v>2837.2914900000001</v>
      </c>
      <c r="BP224" s="76">
        <v>2681.4069500000001</v>
      </c>
      <c r="BQ224" s="76">
        <v>2375.2483499999998</v>
      </c>
      <c r="BR224" s="76">
        <v>2086.0087699999999</v>
      </c>
      <c r="BS224" s="76">
        <v>2639.64219</v>
      </c>
      <c r="BT224" s="76">
        <v>1994.64518</v>
      </c>
      <c r="BU224" s="76">
        <v>1678.2997700000001</v>
      </c>
      <c r="BV224" s="98">
        <v>1227.7619</v>
      </c>
      <c r="BW224" s="98">
        <v>1533.09503</v>
      </c>
      <c r="BX224" s="98">
        <v>1300.16336</v>
      </c>
      <c r="BY224" s="98">
        <v>1561.71111</v>
      </c>
      <c r="BZ224" s="98">
        <v>1516.6185700000001</v>
      </c>
      <c r="CA224" s="98">
        <v>1574.64688</v>
      </c>
      <c r="CB224" s="98">
        <v>1432.9205400000001</v>
      </c>
      <c r="CC224" s="98">
        <v>2108.8931299999999</v>
      </c>
      <c r="CD224" s="98">
        <v>2483.1311500000002</v>
      </c>
      <c r="CE224" s="98">
        <v>2494.27081</v>
      </c>
      <c r="CF224" s="76">
        <v>-258.11919</v>
      </c>
      <c r="CG224" s="76">
        <v>134.07491999999999</v>
      </c>
      <c r="CH224" s="76">
        <v>111.01548</v>
      </c>
      <c r="CI224" s="76">
        <v>347.08260000000001</v>
      </c>
      <c r="CJ224" s="76">
        <v>348.26382000000001</v>
      </c>
      <c r="CK224" s="76">
        <v>-10.604720000000301</v>
      </c>
      <c r="CL224" s="76">
        <v>-303.78354000000002</v>
      </c>
      <c r="CM224" s="76">
        <v>133.19968</v>
      </c>
      <c r="CN224" s="76">
        <v>-260.38697999999999</v>
      </c>
      <c r="CO224" s="76">
        <v>-511.55351999999999</v>
      </c>
      <c r="CP224" s="76">
        <v>-1020.73916</v>
      </c>
      <c r="CQ224" s="76">
        <v>-414.61997000000002</v>
      </c>
      <c r="CR224" s="76">
        <v>-550.19488999999999</v>
      </c>
      <c r="CS224" s="76">
        <v>-537.41036999999994</v>
      </c>
      <c r="CT224" s="76">
        <v>-858.89296999999999</v>
      </c>
      <c r="CU224" s="76">
        <v>-1049.0567900000001</v>
      </c>
      <c r="CV224" s="76">
        <v>-962.55206999999996</v>
      </c>
      <c r="CW224" s="76">
        <v>-507.60852999999997</v>
      </c>
      <c r="CX224" s="76">
        <v>-901.80821000000003</v>
      </c>
      <c r="CY224" s="76">
        <v>-553.27273000000002</v>
      </c>
      <c r="CZ224" s="98">
        <v>606</v>
      </c>
      <c r="DA224" s="98">
        <v>619</v>
      </c>
      <c r="DB224" s="98">
        <v>618</v>
      </c>
      <c r="DC224" s="98">
        <v>615</v>
      </c>
      <c r="DD224" s="98">
        <v>611</v>
      </c>
      <c r="DE224" s="98">
        <v>577</v>
      </c>
      <c r="DF224" s="98">
        <v>560</v>
      </c>
      <c r="DG224" s="98">
        <v>532</v>
      </c>
      <c r="DH224" s="98">
        <v>529</v>
      </c>
      <c r="DI224" s="98">
        <v>540</v>
      </c>
      <c r="DJ224" s="76">
        <v>-606.11919</v>
      </c>
      <c r="DK224" s="76">
        <v>135.57491999999999</v>
      </c>
      <c r="DL224" s="76">
        <v>-12.784520000000001</v>
      </c>
      <c r="DM224" s="76">
        <v>321.48259999999999</v>
      </c>
      <c r="DN224" s="76">
        <v>190.16381999999999</v>
      </c>
      <c r="DO224" s="76">
        <v>-86.504720000000006</v>
      </c>
      <c r="DP224" s="76">
        <v>-454.94353999999998</v>
      </c>
      <c r="DQ224" s="76">
        <v>394.19968</v>
      </c>
      <c r="DR224" s="76">
        <v>-348.53548000000001</v>
      </c>
      <c r="DS224" s="76">
        <v>-615.99282000000005</v>
      </c>
      <c r="DT224" s="76">
        <v>-6.9027599999999998</v>
      </c>
      <c r="DU224" s="76">
        <v>-6.9135600000000004</v>
      </c>
      <c r="DV224" s="76">
        <v>-5.2101699999999997</v>
      </c>
      <c r="DW224" s="76">
        <v>-8.4200000000000004E-3</v>
      </c>
      <c r="DX224" s="76">
        <v>4.4293699999999996</v>
      </c>
      <c r="DY224" s="76">
        <v>8.8422900000000002</v>
      </c>
      <c r="DZ224" s="76">
        <v>20.582070000000002</v>
      </c>
      <c r="EA224" s="76">
        <v>31.038540000000001</v>
      </c>
      <c r="EB224" s="76">
        <v>32.852640000000001</v>
      </c>
      <c r="EC224" s="76">
        <v>31.51972</v>
      </c>
      <c r="ED224" s="76">
        <v>621.18659000000002</v>
      </c>
      <c r="EE224" s="76">
        <v>84.236429999999899</v>
      </c>
      <c r="EF224" s="76">
        <v>65.799220000000304</v>
      </c>
      <c r="EG224" s="76">
        <v>-70.294099999999602</v>
      </c>
      <c r="EH224" s="76">
        <v>-187.61382</v>
      </c>
      <c r="EI224" s="76">
        <v>175.64532</v>
      </c>
      <c r="EJ224" s="76">
        <v>461.47753999999998</v>
      </c>
      <c r="EK224" s="76">
        <v>37.4291699999999</v>
      </c>
      <c r="EL224" s="76">
        <v>365.10037999999997</v>
      </c>
      <c r="EM224" s="76">
        <v>615.99282000000005</v>
      </c>
      <c r="EN224" s="98">
        <v>2248.5010600000001</v>
      </c>
      <c r="EO224" s="98">
        <v>1947.7149999999999</v>
      </c>
      <c r="EP224" s="98">
        <v>1850.35825</v>
      </c>
      <c r="EQ224" s="98">
        <v>2099.1214799999998</v>
      </c>
      <c r="ER224" s="98">
        <v>2375.51154</v>
      </c>
      <c r="ES224" s="98">
        <v>2623.7036699999999</v>
      </c>
      <c r="ET224" s="98">
        <v>2395.4726099999998</v>
      </c>
      <c r="EU224" s="98">
        <v>2616.5016599999999</v>
      </c>
      <c r="EV224" s="98">
        <v>3384.9393599999999</v>
      </c>
      <c r="EW224" s="98">
        <v>3047.5435400000001</v>
      </c>
      <c r="EX224" s="98">
        <v>2838225</v>
      </c>
      <c r="EY224" s="98">
        <v>2814300</v>
      </c>
      <c r="EZ224" s="98">
        <v>2409166</v>
      </c>
      <c r="FA224" s="98">
        <v>2476753</v>
      </c>
      <c r="FB224" s="98">
        <v>2491243</v>
      </c>
      <c r="FC224" s="98">
        <v>2461753</v>
      </c>
      <c r="FD224" s="98">
        <v>2540952</v>
      </c>
      <c r="FE224" s="98">
        <v>2160966</v>
      </c>
      <c r="FF224" s="98">
        <v>2343181</v>
      </c>
      <c r="FG224" s="103">
        <v>2294293</v>
      </c>
      <c r="FH224" s="76">
        <v>0</v>
      </c>
      <c r="FI224" s="76">
        <v>0</v>
      </c>
      <c r="FJ224" s="76">
        <v>0</v>
      </c>
      <c r="FK224" s="76">
        <v>39.055999999999997</v>
      </c>
      <c r="FL224" s="76">
        <v>0</v>
      </c>
      <c r="FM224" s="76">
        <v>0</v>
      </c>
      <c r="FN224" s="76">
        <v>0</v>
      </c>
      <c r="FO224" s="76">
        <v>84.477000000000004</v>
      </c>
      <c r="FP224" s="76">
        <v>0</v>
      </c>
      <c r="FQ224" s="77">
        <v>0</v>
      </c>
    </row>
    <row r="225" spans="1:173" x14ac:dyDescent="0.25">
      <c r="A225" s="96" t="s">
        <v>195</v>
      </c>
      <c r="B225" s="96">
        <v>5530</v>
      </c>
      <c r="C225" s="96"/>
      <c r="D225" s="76">
        <v>367.74628000000001</v>
      </c>
      <c r="E225" s="76">
        <v>362.80149</v>
      </c>
      <c r="F225" s="76">
        <v>387.23097000000001</v>
      </c>
      <c r="G225" s="76">
        <v>393.51785000000001</v>
      </c>
      <c r="H225" s="76">
        <v>363.38619</v>
      </c>
      <c r="I225" s="76">
        <v>345.02571</v>
      </c>
      <c r="J225" s="76">
        <v>362.28922999999998</v>
      </c>
      <c r="K225" s="76">
        <v>349.23946000000001</v>
      </c>
      <c r="L225" s="76">
        <v>365.46422000000001</v>
      </c>
      <c r="M225" s="76">
        <v>413.55513000000002</v>
      </c>
      <c r="N225" s="97">
        <v>2954.4755100000002</v>
      </c>
      <c r="O225" s="97">
        <v>3719.8277899999998</v>
      </c>
      <c r="P225" s="97">
        <v>3337.4496399999998</v>
      </c>
      <c r="Q225" s="97">
        <v>3532.40796</v>
      </c>
      <c r="R225" s="97">
        <v>2950.1113999999998</v>
      </c>
      <c r="S225" s="97">
        <v>3139.6595900000002</v>
      </c>
      <c r="T225" s="97">
        <v>2912.7005899999999</v>
      </c>
      <c r="U225" s="97">
        <v>2594.6525799999999</v>
      </c>
      <c r="V225" s="97">
        <v>2729.2224700000002</v>
      </c>
      <c r="W225" s="97">
        <v>2471.5376200000001</v>
      </c>
      <c r="X225" s="98">
        <v>2561.0500000000002</v>
      </c>
      <c r="Y225" s="98">
        <v>3188.35</v>
      </c>
      <c r="Z225" s="98">
        <v>3769.15</v>
      </c>
      <c r="AA225" s="98">
        <v>3612.95</v>
      </c>
      <c r="AB225" s="98">
        <v>4086.75</v>
      </c>
      <c r="AC225" s="98">
        <v>4574.55</v>
      </c>
      <c r="AD225" s="98">
        <v>3710.35</v>
      </c>
      <c r="AE225" s="98">
        <v>3871.9</v>
      </c>
      <c r="AF225" s="98">
        <v>3998.2</v>
      </c>
      <c r="AG225" s="98">
        <v>4244.1945999999998</v>
      </c>
      <c r="AH225" s="97">
        <v>2580.2255100000002</v>
      </c>
      <c r="AI225" s="97">
        <v>3357.5777899999998</v>
      </c>
      <c r="AJ225" s="97">
        <v>2960.0906399999999</v>
      </c>
      <c r="AK225" s="97">
        <v>3155.65796</v>
      </c>
      <c r="AL225" s="97">
        <v>2607.1113999999998</v>
      </c>
      <c r="AM225" s="97">
        <v>2835.59719</v>
      </c>
      <c r="AN225" s="97">
        <v>2595.8449900000001</v>
      </c>
      <c r="AO225" s="97">
        <v>2284.7525799999999</v>
      </c>
      <c r="AP225" s="97">
        <v>2419.3224700000001</v>
      </c>
      <c r="AQ225" s="97">
        <v>2123.5376200000001</v>
      </c>
      <c r="AR225" s="98">
        <v>923.61243999999999</v>
      </c>
      <c r="AS225" s="98">
        <v>245.12125</v>
      </c>
      <c r="AT225" s="98">
        <v>14</v>
      </c>
      <c r="AU225" s="98">
        <v>84.7179</v>
      </c>
      <c r="AV225" s="98">
        <v>290.08890000000002</v>
      </c>
      <c r="AW225" s="98">
        <v>834.45785000000001</v>
      </c>
      <c r="AX225" s="98">
        <v>216.0624</v>
      </c>
      <c r="AY225" s="98">
        <v>228.36375000000001</v>
      </c>
      <c r="AZ225" s="98">
        <v>275.35604999999998</v>
      </c>
      <c r="BA225" s="98">
        <v>271.95314999999999</v>
      </c>
      <c r="BB225" s="76">
        <v>874.28404</v>
      </c>
      <c r="BC225" s="76">
        <v>135.35225</v>
      </c>
      <c r="BD225" s="76">
        <v>14</v>
      </c>
      <c r="BE225" s="76">
        <v>-2.5421</v>
      </c>
      <c r="BF225" s="76">
        <v>22.742899999999999</v>
      </c>
      <c r="BG225" s="76">
        <v>834.45785000000001</v>
      </c>
      <c r="BH225" s="76">
        <v>216.0624</v>
      </c>
      <c r="BI225" s="76">
        <v>228.36375000000001</v>
      </c>
      <c r="BJ225" s="76">
        <v>275.35604999999998</v>
      </c>
      <c r="BK225" s="76">
        <v>254.12715</v>
      </c>
      <c r="BL225" s="76">
        <v>3503.8379500000001</v>
      </c>
      <c r="BM225" s="76">
        <v>3602.69904</v>
      </c>
      <c r="BN225" s="76">
        <v>2974.0906399999999</v>
      </c>
      <c r="BO225" s="76">
        <v>3240.3758600000001</v>
      </c>
      <c r="BP225" s="76">
        <v>2897.2003</v>
      </c>
      <c r="BQ225" s="76">
        <v>3670.0550400000002</v>
      </c>
      <c r="BR225" s="76">
        <v>2811.9073899999999</v>
      </c>
      <c r="BS225" s="76">
        <v>2513.1163299999998</v>
      </c>
      <c r="BT225" s="76">
        <v>2694.6785199999999</v>
      </c>
      <c r="BU225" s="76">
        <v>2395.4907699999999</v>
      </c>
      <c r="BV225" s="98">
        <v>3439.6414100000002</v>
      </c>
      <c r="BW225" s="98">
        <v>3474.5731099999998</v>
      </c>
      <c r="BX225" s="98">
        <v>4093.4581699999999</v>
      </c>
      <c r="BY225" s="98">
        <v>4192.0268999999998</v>
      </c>
      <c r="BZ225" s="98">
        <v>4375.6233000000002</v>
      </c>
      <c r="CA225" s="98">
        <v>4907.8171499999999</v>
      </c>
      <c r="CB225" s="98">
        <v>4085.4697000000001</v>
      </c>
      <c r="CC225" s="98">
        <v>4178.7142000000003</v>
      </c>
      <c r="CD225" s="98">
        <v>4356.7479999999996</v>
      </c>
      <c r="CE225" s="98">
        <v>4577.3714600000003</v>
      </c>
      <c r="CF225" s="76">
        <v>-554.03779999999995</v>
      </c>
      <c r="CG225" s="76">
        <v>-96.206689999999995</v>
      </c>
      <c r="CH225" s="76">
        <v>178.05965</v>
      </c>
      <c r="CI225" s="76">
        <v>152.83569</v>
      </c>
      <c r="CJ225" s="76">
        <v>-541.41935999999998</v>
      </c>
      <c r="CK225" s="76">
        <v>-14.52234</v>
      </c>
      <c r="CL225" s="76">
        <v>135.75882999999999</v>
      </c>
      <c r="CM225" s="76">
        <v>-228.55562</v>
      </c>
      <c r="CN225" s="76">
        <v>-110.14060000000001</v>
      </c>
      <c r="CO225" s="76">
        <v>-53.496850000000002</v>
      </c>
      <c r="CP225" s="76">
        <v>1528.23966</v>
      </c>
      <c r="CQ225" s="76">
        <v>1582.24342</v>
      </c>
      <c r="CR225" s="76">
        <v>1905.3478600000001</v>
      </c>
      <c r="CS225" s="76">
        <v>2090.6472100000001</v>
      </c>
      <c r="CT225" s="76">
        <v>2317.1036199999999</v>
      </c>
      <c r="CU225" s="76">
        <v>3178.78008</v>
      </c>
      <c r="CV225" s="76">
        <v>2662.90697</v>
      </c>
      <c r="CW225" s="76">
        <v>2627.9413399999999</v>
      </c>
      <c r="CX225" s="76">
        <v>2938.0332100000001</v>
      </c>
      <c r="CY225" s="76">
        <v>3082.71776</v>
      </c>
      <c r="CZ225" s="98">
        <v>566</v>
      </c>
      <c r="DA225" s="98">
        <v>575</v>
      </c>
      <c r="DB225" s="98">
        <v>567</v>
      </c>
      <c r="DC225" s="98">
        <v>563</v>
      </c>
      <c r="DD225" s="98">
        <v>561</v>
      </c>
      <c r="DE225" s="98">
        <v>543</v>
      </c>
      <c r="DF225" s="98">
        <v>534</v>
      </c>
      <c r="DG225" s="98">
        <v>533</v>
      </c>
      <c r="DH225" s="98">
        <v>524</v>
      </c>
      <c r="DI225" s="98">
        <v>501</v>
      </c>
      <c r="DJ225" s="76">
        <v>-54.00376</v>
      </c>
      <c r="DK225" s="76">
        <v>-323.10444000000001</v>
      </c>
      <c r="DL225" s="76">
        <v>-185.29935</v>
      </c>
      <c r="DM225" s="76">
        <v>-226.45641000000001</v>
      </c>
      <c r="DN225" s="76">
        <v>-861.67646000000002</v>
      </c>
      <c r="DO225" s="76">
        <v>515.87311</v>
      </c>
      <c r="DP225" s="76">
        <v>34.965629999999997</v>
      </c>
      <c r="DQ225" s="76">
        <v>-310.09186999999997</v>
      </c>
      <c r="DR225" s="76">
        <v>-144.68455</v>
      </c>
      <c r="DS225" s="76">
        <v>-147.36969999999999</v>
      </c>
      <c r="DT225" s="76">
        <v>-6.5037200000000004</v>
      </c>
      <c r="DU225" s="76">
        <v>0.55149000000000004</v>
      </c>
      <c r="DV225" s="76">
        <v>9.8719699999999992</v>
      </c>
      <c r="DW225" s="76">
        <v>16.767849999999999</v>
      </c>
      <c r="DX225" s="76">
        <v>20.386189999999999</v>
      </c>
      <c r="DY225" s="76">
        <v>40.963709999999999</v>
      </c>
      <c r="DZ225" s="76">
        <v>45.433230000000002</v>
      </c>
      <c r="EA225" s="76">
        <v>39.339460000000003</v>
      </c>
      <c r="EB225" s="76">
        <v>55.564219999999999</v>
      </c>
      <c r="EC225" s="76">
        <v>65.555130000000005</v>
      </c>
      <c r="ED225" s="76">
        <v>928.28779999999995</v>
      </c>
      <c r="EE225" s="76">
        <v>458.45668999999998</v>
      </c>
      <c r="EF225" s="76">
        <v>199.29935</v>
      </c>
      <c r="EG225" s="76">
        <v>223.91431</v>
      </c>
      <c r="EH225" s="76">
        <v>884.41935999999998</v>
      </c>
      <c r="EI225" s="76">
        <v>318.58474000000001</v>
      </c>
      <c r="EJ225" s="76">
        <v>181.09676999999999</v>
      </c>
      <c r="EK225" s="76">
        <v>538.45561999999995</v>
      </c>
      <c r="EL225" s="76">
        <v>420.04059999999998</v>
      </c>
      <c r="EM225" s="76">
        <v>401.49684999999999</v>
      </c>
      <c r="EN225" s="98">
        <v>1911.40175</v>
      </c>
      <c r="EO225" s="98">
        <v>1892.32969</v>
      </c>
      <c r="EP225" s="98">
        <v>2188.11031</v>
      </c>
      <c r="EQ225" s="98">
        <v>2101.3796900000002</v>
      </c>
      <c r="ER225" s="98">
        <v>2058.5196799999999</v>
      </c>
      <c r="ES225" s="98">
        <v>1729.0370700000001</v>
      </c>
      <c r="ET225" s="98">
        <v>1422.5627300000001</v>
      </c>
      <c r="EU225" s="98">
        <v>1550.77286</v>
      </c>
      <c r="EV225" s="98">
        <v>1418.71479</v>
      </c>
      <c r="EW225" s="98">
        <v>1494.6537000000001</v>
      </c>
      <c r="EX225" s="98">
        <v>3508513</v>
      </c>
      <c r="EY225" s="98">
        <v>3816034</v>
      </c>
      <c r="EZ225" s="98">
        <v>3159390</v>
      </c>
      <c r="FA225" s="98">
        <v>3379572</v>
      </c>
      <c r="FB225" s="98">
        <v>3491531</v>
      </c>
      <c r="FC225" s="98">
        <v>3154182</v>
      </c>
      <c r="FD225" s="98">
        <v>2776942</v>
      </c>
      <c r="FE225" s="98">
        <v>2823208</v>
      </c>
      <c r="FF225" s="98">
        <v>2839363</v>
      </c>
      <c r="FG225" s="103">
        <v>2525034</v>
      </c>
      <c r="FH225" s="76">
        <v>49.328400000000002</v>
      </c>
      <c r="FI225" s="76">
        <v>109.76900000000001</v>
      </c>
      <c r="FJ225" s="76">
        <v>0</v>
      </c>
      <c r="FK225" s="76">
        <v>87.26</v>
      </c>
      <c r="FL225" s="76">
        <v>267.346</v>
      </c>
      <c r="FM225" s="76">
        <v>0</v>
      </c>
      <c r="FN225" s="76">
        <v>0</v>
      </c>
      <c r="FO225" s="76">
        <v>0</v>
      </c>
      <c r="FP225" s="76">
        <v>0</v>
      </c>
      <c r="FQ225" s="77">
        <v>17.826000000000001</v>
      </c>
    </row>
    <row r="226" spans="1:173" x14ac:dyDescent="0.25">
      <c r="A226" s="96" t="s">
        <v>194</v>
      </c>
      <c r="B226" s="96">
        <v>5588</v>
      </c>
      <c r="C226" s="96"/>
      <c r="D226" s="76">
        <v>488.85388</v>
      </c>
      <c r="E226" s="76">
        <v>2202.3134700000001</v>
      </c>
      <c r="F226" s="76">
        <v>372.77276999999998</v>
      </c>
      <c r="G226" s="76">
        <v>305.64154000000002</v>
      </c>
      <c r="H226" s="76">
        <v>-49.698740000000001</v>
      </c>
      <c r="I226" s="76">
        <v>228.45121</v>
      </c>
      <c r="J226" s="76">
        <v>188.57593</v>
      </c>
      <c r="K226" s="76">
        <v>343.92110000000002</v>
      </c>
      <c r="L226" s="76">
        <v>92.296289999999999</v>
      </c>
      <c r="M226" s="76">
        <v>105.31782</v>
      </c>
      <c r="N226" s="97">
        <v>12742.361419999999</v>
      </c>
      <c r="O226" s="97">
        <v>19510.870579999999</v>
      </c>
      <c r="P226" s="97">
        <v>12412.82979</v>
      </c>
      <c r="Q226" s="97">
        <v>12701.500389999999</v>
      </c>
      <c r="R226" s="97">
        <v>12180.58373</v>
      </c>
      <c r="S226" s="97">
        <v>13242.85727</v>
      </c>
      <c r="T226" s="97">
        <v>12449.071610000001</v>
      </c>
      <c r="U226" s="97">
        <v>12580.143700000001</v>
      </c>
      <c r="V226" s="97">
        <v>12939.543390000001</v>
      </c>
      <c r="W226" s="97">
        <v>11891.669330000001</v>
      </c>
      <c r="X226" s="98">
        <v>11979.5</v>
      </c>
      <c r="Y226" s="98">
        <v>12455.66668</v>
      </c>
      <c r="Z226" s="98">
        <v>14931.833339999999</v>
      </c>
      <c r="AA226" s="98">
        <v>15408</v>
      </c>
      <c r="AB226" s="98">
        <v>4067.5</v>
      </c>
      <c r="AC226" s="98">
        <v>4160.5</v>
      </c>
      <c r="AD226" s="98">
        <v>4315.5</v>
      </c>
      <c r="AE226" s="98">
        <v>4420.5</v>
      </c>
      <c r="AF226" s="98">
        <v>4575.5</v>
      </c>
      <c r="AG226" s="98">
        <v>3</v>
      </c>
      <c r="AH226" s="97">
        <v>12349.691349999999</v>
      </c>
      <c r="AI226" s="97">
        <v>17434.592499999999</v>
      </c>
      <c r="AJ226" s="97">
        <v>12182.690790000001</v>
      </c>
      <c r="AK226" s="97">
        <v>12506.20839</v>
      </c>
      <c r="AL226" s="97">
        <v>12005.111730000001</v>
      </c>
      <c r="AM226" s="97">
        <v>13009.52317</v>
      </c>
      <c r="AN226" s="97">
        <v>12279.47061</v>
      </c>
      <c r="AO226" s="97">
        <v>12273.89783</v>
      </c>
      <c r="AP226" s="97">
        <v>12780.22673</v>
      </c>
      <c r="AQ226" s="97">
        <v>11740.69238</v>
      </c>
      <c r="AR226" s="98">
        <v>74.396079999999998</v>
      </c>
      <c r="AS226" s="98">
        <v>1425.93445</v>
      </c>
      <c r="AT226" s="98">
        <v>3257.3739099999998</v>
      </c>
      <c r="AU226" s="98">
        <v>4275.8919100000003</v>
      </c>
      <c r="AV226" s="98">
        <v>3073.2276299999999</v>
      </c>
      <c r="AW226" s="98">
        <v>949.95498999999995</v>
      </c>
      <c r="AX226" s="98">
        <v>490.93840999999998</v>
      </c>
      <c r="AY226" s="98">
        <v>409.08087</v>
      </c>
      <c r="AZ226" s="98">
        <v>396.96077000000002</v>
      </c>
      <c r="BA226" s="98">
        <v>394.911</v>
      </c>
      <c r="BB226" s="76">
        <v>64.220590000000001</v>
      </c>
      <c r="BC226" s="76">
        <v>1210.6420499999999</v>
      </c>
      <c r="BD226" s="76">
        <v>3256.3739099999998</v>
      </c>
      <c r="BE226" s="76">
        <v>4274.8919100000003</v>
      </c>
      <c r="BF226" s="76">
        <v>2885.8863099999999</v>
      </c>
      <c r="BG226" s="76">
        <v>916.50099</v>
      </c>
      <c r="BH226" s="76">
        <v>450.92741000000001</v>
      </c>
      <c r="BI226" s="76">
        <v>409.08087</v>
      </c>
      <c r="BJ226" s="76">
        <v>237.43877000000001</v>
      </c>
      <c r="BK226" s="76">
        <v>268.76175000000001</v>
      </c>
      <c r="BL226" s="76">
        <v>12424.08743</v>
      </c>
      <c r="BM226" s="76">
        <v>18860.526949999999</v>
      </c>
      <c r="BN226" s="76">
        <v>15440.064700000001</v>
      </c>
      <c r="BO226" s="76">
        <v>16782.100299999998</v>
      </c>
      <c r="BP226" s="76">
        <v>15078.33936</v>
      </c>
      <c r="BQ226" s="76">
        <v>13959.478160000001</v>
      </c>
      <c r="BR226" s="76">
        <v>12770.409019999999</v>
      </c>
      <c r="BS226" s="76">
        <v>12682.9787</v>
      </c>
      <c r="BT226" s="76">
        <v>13177.1875</v>
      </c>
      <c r="BU226" s="76">
        <v>12135.60338</v>
      </c>
      <c r="BV226" s="98">
        <v>17288.971420000002</v>
      </c>
      <c r="BW226" s="98">
        <v>20238.554189999999</v>
      </c>
      <c r="BX226" s="98">
        <v>17786.250909999999</v>
      </c>
      <c r="BY226" s="98">
        <v>17077.949710000001</v>
      </c>
      <c r="BZ226" s="98">
        <v>6867.6940999999997</v>
      </c>
      <c r="CA226" s="98">
        <v>6066.6366500000004</v>
      </c>
      <c r="CB226" s="98">
        <v>6457.9841699999997</v>
      </c>
      <c r="CC226" s="98">
        <v>6371.7184299999999</v>
      </c>
      <c r="CD226" s="98">
        <v>5886.7230799999998</v>
      </c>
      <c r="CE226" s="98">
        <v>1566.71729</v>
      </c>
      <c r="CF226" s="76">
        <v>139.390749999999</v>
      </c>
      <c r="CG226" s="76">
        <v>2187.9144799999999</v>
      </c>
      <c r="CH226" s="76">
        <v>136.7122</v>
      </c>
      <c r="CI226" s="76">
        <v>299.93306999999902</v>
      </c>
      <c r="CJ226" s="76">
        <v>-529.80967999999996</v>
      </c>
      <c r="CK226" s="76">
        <v>1332.1052</v>
      </c>
      <c r="CL226" s="76">
        <v>-891.08289000000002</v>
      </c>
      <c r="CM226" s="76">
        <v>-743.13148999999999</v>
      </c>
      <c r="CN226" s="76">
        <v>-225.748179999999</v>
      </c>
      <c r="CO226" s="76">
        <v>-399.53949999999901</v>
      </c>
      <c r="CP226" s="76">
        <v>-2648.8938899999998</v>
      </c>
      <c r="CQ226" s="76">
        <v>-2459.8351600000001</v>
      </c>
      <c r="CR226" s="76">
        <v>-3671.1131999999998</v>
      </c>
      <c r="CS226" s="76">
        <v>-6832.5703100000001</v>
      </c>
      <c r="CT226" s="76">
        <v>-11148.203289999999</v>
      </c>
      <c r="CU226" s="76">
        <v>-13328.807919999999</v>
      </c>
      <c r="CV226" s="76">
        <v>-15344.08001</v>
      </c>
      <c r="CW226" s="76">
        <v>-14734.32353</v>
      </c>
      <c r="CX226" s="76">
        <v>-14094.027040000001</v>
      </c>
      <c r="CY226" s="76">
        <v>-13946.400970000001</v>
      </c>
      <c r="CZ226" s="98">
        <v>1550</v>
      </c>
      <c r="DA226" s="98">
        <v>1545</v>
      </c>
      <c r="DB226" s="98">
        <v>1538</v>
      </c>
      <c r="DC226" s="98">
        <v>1532</v>
      </c>
      <c r="DD226" s="98">
        <v>1507</v>
      </c>
      <c r="DE226" s="98">
        <v>1480</v>
      </c>
      <c r="DF226" s="98">
        <v>1473</v>
      </c>
      <c r="DG226" s="98">
        <v>1485</v>
      </c>
      <c r="DH226" s="98">
        <v>1454</v>
      </c>
      <c r="DI226" s="98">
        <v>1416</v>
      </c>
      <c r="DJ226" s="76">
        <v>-189.05873</v>
      </c>
      <c r="DK226" s="76">
        <v>1322.27845</v>
      </c>
      <c r="DL226" s="76">
        <v>3162.9471100000001</v>
      </c>
      <c r="DM226" s="76">
        <v>4379.53298</v>
      </c>
      <c r="DN226" s="76">
        <v>2180.6046299999998</v>
      </c>
      <c r="DO226" s="76">
        <v>2015.2720899999999</v>
      </c>
      <c r="DP226" s="76">
        <v>-609.75648000000001</v>
      </c>
      <c r="DQ226" s="76">
        <v>-640.29648999999995</v>
      </c>
      <c r="DR226" s="76">
        <v>-147.62607</v>
      </c>
      <c r="DS226" s="76">
        <v>-281.75470000000001</v>
      </c>
      <c r="DT226" s="76">
        <v>96.183880000000002</v>
      </c>
      <c r="DU226" s="76">
        <v>126.03547</v>
      </c>
      <c r="DV226" s="76">
        <v>142.63377</v>
      </c>
      <c r="DW226" s="76">
        <v>110.34954</v>
      </c>
      <c r="DX226" s="76">
        <v>-225.17074</v>
      </c>
      <c r="DY226" s="76">
        <v>-4.88279</v>
      </c>
      <c r="DZ226" s="76">
        <v>18.974930000000001</v>
      </c>
      <c r="EA226" s="76">
        <v>37.6751</v>
      </c>
      <c r="EB226" s="76">
        <v>-67.020709999999994</v>
      </c>
      <c r="EC226" s="76">
        <v>-45.659179999999999</v>
      </c>
      <c r="ED226" s="76">
        <v>253.27932000000101</v>
      </c>
      <c r="EE226" s="76">
        <v>-111.636399999999</v>
      </c>
      <c r="EF226" s="76">
        <v>93.426799999999304</v>
      </c>
      <c r="EG226" s="76">
        <v>-104.64107</v>
      </c>
      <c r="EH226" s="76">
        <v>705.28168000000005</v>
      </c>
      <c r="EI226" s="76">
        <v>-1098.7710999999999</v>
      </c>
      <c r="EJ226" s="76">
        <v>1060.68389</v>
      </c>
      <c r="EK226" s="76">
        <v>1049.37736</v>
      </c>
      <c r="EL226" s="76">
        <v>385.06483999999898</v>
      </c>
      <c r="EM226" s="76">
        <v>550.51644999999905</v>
      </c>
      <c r="EN226" s="98">
        <v>19937.865310000001</v>
      </c>
      <c r="EO226" s="98">
        <v>22698.389350000001</v>
      </c>
      <c r="EP226" s="98">
        <v>21457.364109999999</v>
      </c>
      <c r="EQ226" s="98">
        <v>23910.52002</v>
      </c>
      <c r="ER226" s="98">
        <v>18015.897389999998</v>
      </c>
      <c r="ES226" s="98">
        <v>19395.44457</v>
      </c>
      <c r="ET226" s="98">
        <v>21802.064180000001</v>
      </c>
      <c r="EU226" s="98">
        <v>21106.041959999999</v>
      </c>
      <c r="EV226" s="98">
        <v>19980.750120000001</v>
      </c>
      <c r="EW226" s="98">
        <v>15513.118259999999</v>
      </c>
      <c r="EX226" s="98">
        <v>12602971</v>
      </c>
      <c r="EY226" s="98">
        <v>17322956</v>
      </c>
      <c r="EZ226" s="98">
        <v>12276118</v>
      </c>
      <c r="FA226" s="98">
        <v>12401567</v>
      </c>
      <c r="FB226" s="98">
        <v>12710393</v>
      </c>
      <c r="FC226" s="98">
        <v>11910752</v>
      </c>
      <c r="FD226" s="98">
        <v>13340155</v>
      </c>
      <c r="FE226" s="98">
        <v>13323275</v>
      </c>
      <c r="FF226" s="98">
        <v>13165292</v>
      </c>
      <c r="FG226" s="103">
        <v>12291209</v>
      </c>
      <c r="FH226" s="76">
        <v>10.17549</v>
      </c>
      <c r="FI226" s="76">
        <v>215.29239999999999</v>
      </c>
      <c r="FJ226" s="76">
        <v>1</v>
      </c>
      <c r="FK226" s="76">
        <v>1</v>
      </c>
      <c r="FL226" s="76">
        <v>187.34132</v>
      </c>
      <c r="FM226" s="76">
        <v>33.454000000000001</v>
      </c>
      <c r="FN226" s="76">
        <v>40.011000000000003</v>
      </c>
      <c r="FO226" s="76">
        <v>0</v>
      </c>
      <c r="FP226" s="76">
        <v>159.52199999999999</v>
      </c>
      <c r="FQ226" s="77">
        <v>126.14924999999999</v>
      </c>
    </row>
    <row r="227" spans="1:173" x14ac:dyDescent="0.25">
      <c r="A227" s="96" t="s">
        <v>193</v>
      </c>
      <c r="B227" s="96">
        <v>5822</v>
      </c>
      <c r="C227" s="96"/>
      <c r="D227" s="76">
        <v>2543.9095000000002</v>
      </c>
      <c r="E227" s="76">
        <v>2629.0037299999999</v>
      </c>
      <c r="F227" s="76">
        <v>2521.6282099999999</v>
      </c>
      <c r="G227" s="76">
        <v>2648.54601</v>
      </c>
      <c r="H227" s="76">
        <v>2774.7411200000001</v>
      </c>
      <c r="I227" s="76">
        <v>2525.8599599999998</v>
      </c>
      <c r="J227" s="76">
        <v>2105.8415</v>
      </c>
      <c r="K227" s="76">
        <v>1992.63958</v>
      </c>
      <c r="L227" s="76">
        <v>1925.3346100000001</v>
      </c>
      <c r="M227" s="76">
        <v>1617.7360100000001</v>
      </c>
      <c r="N227" s="97">
        <v>46017.716139999997</v>
      </c>
      <c r="O227" s="97">
        <v>44552.916799999999</v>
      </c>
      <c r="P227" s="97">
        <v>43101.581420000002</v>
      </c>
      <c r="Q227" s="97">
        <v>43461.190069999997</v>
      </c>
      <c r="R227" s="97">
        <v>41359.080139999998</v>
      </c>
      <c r="S227" s="97">
        <v>40384.430910000003</v>
      </c>
      <c r="T227" s="97">
        <v>39167.536690000001</v>
      </c>
      <c r="U227" s="97">
        <v>38389.016600000003</v>
      </c>
      <c r="V227" s="97">
        <v>36806.629650000003</v>
      </c>
      <c r="W227" s="97">
        <v>32677.0762</v>
      </c>
      <c r="X227" s="98">
        <v>39381.74</v>
      </c>
      <c r="Y227" s="98">
        <v>39866.74</v>
      </c>
      <c r="Z227" s="98">
        <v>40748.04</v>
      </c>
      <c r="AA227" s="98">
        <v>42179.34</v>
      </c>
      <c r="AB227" s="98">
        <v>39379.158000000003</v>
      </c>
      <c r="AC227" s="98">
        <v>35952.94</v>
      </c>
      <c r="AD227" s="98">
        <v>36683.51</v>
      </c>
      <c r="AE227" s="98">
        <v>37668.080000000002</v>
      </c>
      <c r="AF227" s="98">
        <v>43305.65</v>
      </c>
      <c r="AG227" s="98">
        <v>48223.22</v>
      </c>
      <c r="AH227" s="97">
        <v>43455.27996</v>
      </c>
      <c r="AI227" s="97">
        <v>41874.207029999998</v>
      </c>
      <c r="AJ227" s="97">
        <v>40568.082199999997</v>
      </c>
      <c r="AK227" s="97">
        <v>40844.22522</v>
      </c>
      <c r="AL227" s="97">
        <v>38681.815439999998</v>
      </c>
      <c r="AM227" s="97">
        <v>37952.741110000003</v>
      </c>
      <c r="AN227" s="97">
        <v>37036.359680000001</v>
      </c>
      <c r="AO227" s="97">
        <v>36463.846460000001</v>
      </c>
      <c r="AP227" s="97">
        <v>34971.49742</v>
      </c>
      <c r="AQ227" s="97">
        <v>31215.3662</v>
      </c>
      <c r="AR227" s="98">
        <v>4493.1670800000002</v>
      </c>
      <c r="AS227" s="98">
        <v>4933.8298599999998</v>
      </c>
      <c r="AT227" s="98">
        <v>6123.0503799999997</v>
      </c>
      <c r="AU227" s="98">
        <v>5972.0538999999999</v>
      </c>
      <c r="AV227" s="98">
        <v>5660.4501300000002</v>
      </c>
      <c r="AW227" s="98">
        <v>6341.0217300000004</v>
      </c>
      <c r="AX227" s="98">
        <v>5332.2495500000005</v>
      </c>
      <c r="AY227" s="98">
        <v>8595.9135900000001</v>
      </c>
      <c r="AZ227" s="98">
        <v>7033.6875300000002</v>
      </c>
      <c r="BA227" s="98">
        <v>5849.86402</v>
      </c>
      <c r="BB227" s="76">
        <v>2734.4602799999998</v>
      </c>
      <c r="BC227" s="76">
        <v>4415.0246100000004</v>
      </c>
      <c r="BD227" s="76">
        <v>5802.1351299999997</v>
      </c>
      <c r="BE227" s="76">
        <v>5601.1129000000001</v>
      </c>
      <c r="BF227" s="76">
        <v>5045.32413</v>
      </c>
      <c r="BG227" s="76">
        <v>4882.3385799999996</v>
      </c>
      <c r="BH227" s="76">
        <v>5179.8916499999996</v>
      </c>
      <c r="BI227" s="76">
        <v>7220.8055899999999</v>
      </c>
      <c r="BJ227" s="76">
        <v>6762.2205800000002</v>
      </c>
      <c r="BK227" s="76">
        <v>5145.0414199999996</v>
      </c>
      <c r="BL227" s="76">
        <v>47948.447039999999</v>
      </c>
      <c r="BM227" s="76">
        <v>46808.036890000003</v>
      </c>
      <c r="BN227" s="76">
        <v>46691.132579999998</v>
      </c>
      <c r="BO227" s="76">
        <v>46816.279119999999</v>
      </c>
      <c r="BP227" s="76">
        <v>44342.265570000003</v>
      </c>
      <c r="BQ227" s="76">
        <v>44293.762840000003</v>
      </c>
      <c r="BR227" s="76">
        <v>42368.609230000002</v>
      </c>
      <c r="BS227" s="76">
        <v>45059.760049999997</v>
      </c>
      <c r="BT227" s="76">
        <v>42005.184950000003</v>
      </c>
      <c r="BU227" s="76">
        <v>37065.230219999998</v>
      </c>
      <c r="BV227" s="98">
        <v>43409.594859999997</v>
      </c>
      <c r="BW227" s="98">
        <v>44806.125789999998</v>
      </c>
      <c r="BX227" s="98">
        <v>44612.71888</v>
      </c>
      <c r="BY227" s="98">
        <v>47260.297039999998</v>
      </c>
      <c r="BZ227" s="98">
        <v>42150.122410000004</v>
      </c>
      <c r="CA227" s="98">
        <v>41048.083919999997</v>
      </c>
      <c r="CB227" s="98">
        <v>41812.1777</v>
      </c>
      <c r="CC227" s="98">
        <v>42559.872190000002</v>
      </c>
      <c r="CD227" s="98">
        <v>47178.052080000001</v>
      </c>
      <c r="CE227" s="98">
        <v>51602.586569999999</v>
      </c>
      <c r="CF227" s="76">
        <v>-3710.0210499999998</v>
      </c>
      <c r="CG227" s="76">
        <v>-4149.5986400000002</v>
      </c>
      <c r="CH227" s="76">
        <v>-2295.53791</v>
      </c>
      <c r="CI227" s="76">
        <v>-1362.14715</v>
      </c>
      <c r="CJ227" s="76">
        <v>-2565.81466</v>
      </c>
      <c r="CK227" s="76">
        <v>-4474.4693900000002</v>
      </c>
      <c r="CL227" s="76">
        <v>-6058.0852599999998</v>
      </c>
      <c r="CM227" s="76">
        <v>-3100.12059</v>
      </c>
      <c r="CN227" s="76">
        <v>-5247.8800099999999</v>
      </c>
      <c r="CO227" s="76">
        <v>-1391.9009000000001</v>
      </c>
      <c r="CP227" s="76">
        <v>-7727.4120800000001</v>
      </c>
      <c r="CQ227" s="76">
        <v>-4189.41428</v>
      </c>
      <c r="CR227" s="76">
        <v>-1777.0606299999999</v>
      </c>
      <c r="CS227" s="76">
        <v>-2752.5761299999999</v>
      </c>
      <c r="CT227" s="76">
        <v>-5774.5770300000004</v>
      </c>
      <c r="CU227" s="76">
        <v>-5576.8217999999997</v>
      </c>
      <c r="CV227" s="76">
        <v>-3553.00119</v>
      </c>
      <c r="CW227" s="76">
        <v>-543.63057000000003</v>
      </c>
      <c r="CX227" s="76">
        <v>-2739.14543</v>
      </c>
      <c r="CY227" s="76">
        <v>-2418.3537700000002</v>
      </c>
      <c r="CZ227" s="98">
        <v>10372</v>
      </c>
      <c r="DA227" s="98">
        <v>10258</v>
      </c>
      <c r="DB227" s="98">
        <v>10108</v>
      </c>
      <c r="DC227" s="98">
        <v>10072</v>
      </c>
      <c r="DD227" s="98">
        <v>9971</v>
      </c>
      <c r="DE227" s="98">
        <v>9716</v>
      </c>
      <c r="DF227" s="98">
        <v>9301</v>
      </c>
      <c r="DG227" s="98">
        <v>9302</v>
      </c>
      <c r="DH227" s="98">
        <v>9207</v>
      </c>
      <c r="DI227" s="98">
        <v>9131</v>
      </c>
      <c r="DJ227" s="76">
        <v>-3537.9969500000002</v>
      </c>
      <c r="DK227" s="76">
        <v>-2413.2838000000002</v>
      </c>
      <c r="DL227" s="76">
        <v>973.09799999999996</v>
      </c>
      <c r="DM227" s="76">
        <v>1622.0009</v>
      </c>
      <c r="DN227" s="76">
        <v>-197.75523000000001</v>
      </c>
      <c r="DO227" s="76">
        <v>-2023.82061</v>
      </c>
      <c r="DP227" s="76">
        <v>-3009.3706200000001</v>
      </c>
      <c r="DQ227" s="76">
        <v>2195.5148600000002</v>
      </c>
      <c r="DR227" s="76">
        <v>-320.79165999999998</v>
      </c>
      <c r="DS227" s="76">
        <v>2291.4305199999999</v>
      </c>
      <c r="DT227" s="76">
        <v>-18.526499999999999</v>
      </c>
      <c r="DU227" s="76">
        <v>-49.706270000000004</v>
      </c>
      <c r="DV227" s="76">
        <v>-11.87079</v>
      </c>
      <c r="DW227" s="76">
        <v>31.581009999999999</v>
      </c>
      <c r="DX227" s="76">
        <v>97.476119999999995</v>
      </c>
      <c r="DY227" s="76">
        <v>94.169960000000003</v>
      </c>
      <c r="DZ227" s="76">
        <v>-25.3355</v>
      </c>
      <c r="EA227" s="76">
        <v>67.469579999999993</v>
      </c>
      <c r="EB227" s="76">
        <v>90.202610000000007</v>
      </c>
      <c r="EC227" s="76">
        <v>156.02601000000001</v>
      </c>
      <c r="ED227" s="76">
        <v>6272.45723</v>
      </c>
      <c r="EE227" s="76">
        <v>6828.3084100000096</v>
      </c>
      <c r="EF227" s="76">
        <v>4829.0371299999997</v>
      </c>
      <c r="EG227" s="76">
        <v>3979.1120000000001</v>
      </c>
      <c r="EH227" s="76">
        <v>5243.0793599999997</v>
      </c>
      <c r="EI227" s="76">
        <v>6906.1591900000003</v>
      </c>
      <c r="EJ227" s="76">
        <v>8189.2622700000002</v>
      </c>
      <c r="EK227" s="76">
        <v>5025.2907299999997</v>
      </c>
      <c r="EL227" s="76">
        <v>7083.01224</v>
      </c>
      <c r="EM227" s="76">
        <v>2853.6109000000001</v>
      </c>
      <c r="EN227" s="98">
        <v>51137.006939999999</v>
      </c>
      <c r="EO227" s="98">
        <v>48995.540070000003</v>
      </c>
      <c r="EP227" s="98">
        <v>46389.77951</v>
      </c>
      <c r="EQ227" s="98">
        <v>50012.873169999999</v>
      </c>
      <c r="ER227" s="98">
        <v>47924.699439999997</v>
      </c>
      <c r="ES227" s="98">
        <v>46624.905720000002</v>
      </c>
      <c r="ET227" s="98">
        <v>45365.178890000003</v>
      </c>
      <c r="EU227" s="98">
        <v>43103.502760000003</v>
      </c>
      <c r="EV227" s="98">
        <v>49917.197509999998</v>
      </c>
      <c r="EW227" s="98">
        <v>54020.940340000001</v>
      </c>
      <c r="EX227" s="98">
        <v>49727737</v>
      </c>
      <c r="EY227" s="98">
        <v>48702515</v>
      </c>
      <c r="EZ227" s="98">
        <v>45397119</v>
      </c>
      <c r="FA227" s="98">
        <v>44823337</v>
      </c>
      <c r="FB227" s="98">
        <v>43924895</v>
      </c>
      <c r="FC227" s="98">
        <v>44858900</v>
      </c>
      <c r="FD227" s="98">
        <v>45225622</v>
      </c>
      <c r="FE227" s="98">
        <v>41489137</v>
      </c>
      <c r="FF227" s="98">
        <v>42054510</v>
      </c>
      <c r="FG227" s="103">
        <v>34068977</v>
      </c>
      <c r="FH227" s="76">
        <v>1758.7067999999999</v>
      </c>
      <c r="FI227" s="76">
        <v>518.80525</v>
      </c>
      <c r="FJ227" s="76">
        <v>320.91525000000001</v>
      </c>
      <c r="FK227" s="76">
        <v>370.94099999999997</v>
      </c>
      <c r="FL227" s="76">
        <v>615.12599999999998</v>
      </c>
      <c r="FM227" s="76">
        <v>1458.6831500000001</v>
      </c>
      <c r="FN227" s="76">
        <v>152.3579</v>
      </c>
      <c r="FO227" s="76">
        <v>1375.1079999999999</v>
      </c>
      <c r="FP227" s="76">
        <v>271.46695</v>
      </c>
      <c r="FQ227" s="77">
        <v>704.82259999999997</v>
      </c>
    </row>
    <row r="228" spans="1:173" x14ac:dyDescent="0.25">
      <c r="A228" s="96" t="s">
        <v>192</v>
      </c>
      <c r="B228" s="96">
        <v>5495</v>
      </c>
      <c r="C228" s="96"/>
      <c r="D228" s="76">
        <v>918.72457999999995</v>
      </c>
      <c r="E228" s="76">
        <v>1072.00524</v>
      </c>
      <c r="F228" s="76">
        <v>951.38043000000005</v>
      </c>
      <c r="G228" s="76">
        <v>1961.2958900000001</v>
      </c>
      <c r="H228" s="76">
        <v>2067.90409</v>
      </c>
      <c r="I228" s="76">
        <v>904.72389999999996</v>
      </c>
      <c r="J228" s="76">
        <v>1500.64795</v>
      </c>
      <c r="K228" s="76">
        <v>1810.5343600000001</v>
      </c>
      <c r="L228" s="76">
        <v>1872.5202300000001</v>
      </c>
      <c r="M228" s="76">
        <v>1795.9679699999999</v>
      </c>
      <c r="N228" s="97">
        <v>15019.72762</v>
      </c>
      <c r="O228" s="97">
        <v>13468.373729999999</v>
      </c>
      <c r="P228" s="97">
        <v>13482.50728</v>
      </c>
      <c r="Q228" s="97">
        <v>14566.65998</v>
      </c>
      <c r="R228" s="97">
        <v>14550.18441</v>
      </c>
      <c r="S228" s="97">
        <v>13506.936739999999</v>
      </c>
      <c r="T228" s="97">
        <v>14235.172989999999</v>
      </c>
      <c r="U228" s="97">
        <v>12907.834290000001</v>
      </c>
      <c r="V228" s="97">
        <v>12706.26575</v>
      </c>
      <c r="W228" s="97">
        <v>13152.54948</v>
      </c>
      <c r="X228" s="98">
        <v>11296.025</v>
      </c>
      <c r="Y228" s="98">
        <v>12327.575000000001</v>
      </c>
      <c r="Z228" s="98">
        <v>12216.4</v>
      </c>
      <c r="AA228" s="98">
        <v>12794.704900000001</v>
      </c>
      <c r="AB228" s="98">
        <v>12961.14235</v>
      </c>
      <c r="AC228" s="98">
        <v>11957.573350000001</v>
      </c>
      <c r="AD228" s="98">
        <v>12315.3513</v>
      </c>
      <c r="AE228" s="98">
        <v>12314.29485</v>
      </c>
      <c r="AF228" s="98">
        <v>11449.23525</v>
      </c>
      <c r="AG228" s="98">
        <v>12854.104649999999</v>
      </c>
      <c r="AH228" s="97">
        <v>14086.252619999999</v>
      </c>
      <c r="AI228" s="97">
        <v>12372.956679999999</v>
      </c>
      <c r="AJ228" s="97">
        <v>12503.20132</v>
      </c>
      <c r="AK228" s="97">
        <v>12607.1404</v>
      </c>
      <c r="AL228" s="97">
        <v>12522.34417</v>
      </c>
      <c r="AM228" s="97">
        <v>12664.00272</v>
      </c>
      <c r="AN228" s="97">
        <v>12781.65504</v>
      </c>
      <c r="AO228" s="97">
        <v>11213.48265</v>
      </c>
      <c r="AP228" s="97">
        <v>10964.19606</v>
      </c>
      <c r="AQ228" s="97">
        <v>11507.94081</v>
      </c>
      <c r="AR228" s="98">
        <v>1333.8244199999999</v>
      </c>
      <c r="AS228" s="98">
        <v>1322.17335</v>
      </c>
      <c r="AT228" s="98">
        <v>250.32225</v>
      </c>
      <c r="AU228" s="98">
        <v>1321.48954</v>
      </c>
      <c r="AV228" s="98">
        <v>3327.26197</v>
      </c>
      <c r="AW228" s="98">
        <v>2150.43885</v>
      </c>
      <c r="AX228" s="98">
        <v>3348.1422699999998</v>
      </c>
      <c r="AY228" s="98">
        <v>2725.6643600000002</v>
      </c>
      <c r="AZ228" s="98">
        <v>2279.9796900000001</v>
      </c>
      <c r="BA228" s="98">
        <v>3541.6819700000001</v>
      </c>
      <c r="BB228" s="76">
        <v>1209.0332699999999</v>
      </c>
      <c r="BC228" s="76">
        <v>1248.5715</v>
      </c>
      <c r="BD228" s="76">
        <v>-205.77775</v>
      </c>
      <c r="BE228" s="76">
        <v>850.44498999999996</v>
      </c>
      <c r="BF228" s="76">
        <v>3259.7755699999998</v>
      </c>
      <c r="BG228" s="76">
        <v>2101.92065</v>
      </c>
      <c r="BH228" s="76">
        <v>3272.1982699999999</v>
      </c>
      <c r="BI228" s="76">
        <v>1604.8303599999999</v>
      </c>
      <c r="BJ228" s="76">
        <v>2018.47569</v>
      </c>
      <c r="BK228" s="76">
        <v>3067.0324700000001</v>
      </c>
      <c r="BL228" s="76">
        <v>15420.07704</v>
      </c>
      <c r="BM228" s="76">
        <v>13695.13003</v>
      </c>
      <c r="BN228" s="76">
        <v>12753.523569999999</v>
      </c>
      <c r="BO228" s="76">
        <v>13928.629940000001</v>
      </c>
      <c r="BP228" s="76">
        <v>15849.60614</v>
      </c>
      <c r="BQ228" s="76">
        <v>14814.441570000001</v>
      </c>
      <c r="BR228" s="76">
        <v>16129.79731</v>
      </c>
      <c r="BS228" s="76">
        <v>13939.147010000001</v>
      </c>
      <c r="BT228" s="76">
        <v>13244.17575</v>
      </c>
      <c r="BU228" s="76">
        <v>15049.62278</v>
      </c>
      <c r="BV228" s="98">
        <v>14800.306769999999</v>
      </c>
      <c r="BW228" s="98">
        <v>14294.73582</v>
      </c>
      <c r="BX228" s="98">
        <v>13016.89385</v>
      </c>
      <c r="BY228" s="98">
        <v>14472.35915</v>
      </c>
      <c r="BZ228" s="98">
        <v>15053.96571</v>
      </c>
      <c r="CA228" s="98">
        <v>13137.66819</v>
      </c>
      <c r="CB228" s="98">
        <v>14471.11823</v>
      </c>
      <c r="CC228" s="98">
        <v>13674.290559999999</v>
      </c>
      <c r="CD228" s="98">
        <v>12789.2009</v>
      </c>
      <c r="CE228" s="98">
        <v>13953.363369999999</v>
      </c>
      <c r="CF228" s="76">
        <v>-1125.35626</v>
      </c>
      <c r="CG228" s="76">
        <v>-718.81758000000104</v>
      </c>
      <c r="CH228" s="76">
        <v>-434.26837999999998</v>
      </c>
      <c r="CI228" s="76">
        <v>660.70456000000001</v>
      </c>
      <c r="CJ228" s="76">
        <v>916.62649999999996</v>
      </c>
      <c r="CK228" s="76">
        <v>-1077.1475600000001</v>
      </c>
      <c r="CL228" s="76">
        <v>186.76650999999899</v>
      </c>
      <c r="CM228" s="76">
        <v>-2345.0055499999999</v>
      </c>
      <c r="CN228" s="76">
        <v>510.01900999999998</v>
      </c>
      <c r="CO228" s="76">
        <v>537.95902999999998</v>
      </c>
      <c r="CP228" s="76">
        <v>2785.7554399999999</v>
      </c>
      <c r="CQ228" s="76">
        <v>3635.5534299999999</v>
      </c>
      <c r="CR228" s="76">
        <v>4201.2165599999998</v>
      </c>
      <c r="CS228" s="76">
        <v>5820.5686500000002</v>
      </c>
      <c r="CT228" s="76">
        <v>6268.9386800000002</v>
      </c>
      <c r="CU228" s="76">
        <v>4140.6971899999999</v>
      </c>
      <c r="CV228" s="76">
        <v>3958.8581199999999</v>
      </c>
      <c r="CW228" s="76">
        <v>1953.41129</v>
      </c>
      <c r="CX228" s="76">
        <v>4387.9381199999998</v>
      </c>
      <c r="CY228" s="76">
        <v>3601.5131099999999</v>
      </c>
      <c r="CZ228" s="98">
        <v>3214</v>
      </c>
      <c r="DA228" s="98">
        <v>3210</v>
      </c>
      <c r="DB228" s="98">
        <v>3207</v>
      </c>
      <c r="DC228" s="98">
        <v>3257</v>
      </c>
      <c r="DD228" s="98">
        <v>3283</v>
      </c>
      <c r="DE228" s="98">
        <v>3282</v>
      </c>
      <c r="DF228" s="98">
        <v>3252</v>
      </c>
      <c r="DG228" s="98">
        <v>3241</v>
      </c>
      <c r="DH228" s="98">
        <v>3150</v>
      </c>
      <c r="DI228" s="98">
        <v>3009</v>
      </c>
      <c r="DJ228" s="76">
        <v>-849.79799000000003</v>
      </c>
      <c r="DK228" s="76">
        <v>-565.66313000000002</v>
      </c>
      <c r="DL228" s="76">
        <v>-1619.3520900000001</v>
      </c>
      <c r="DM228" s="76">
        <v>-448.37002999999999</v>
      </c>
      <c r="DN228" s="76">
        <v>2148.5618300000001</v>
      </c>
      <c r="DO228" s="76">
        <v>181.83906999999999</v>
      </c>
      <c r="DP228" s="76">
        <v>2005.4468300000001</v>
      </c>
      <c r="DQ228" s="76">
        <v>-2434.5268299999998</v>
      </c>
      <c r="DR228" s="76">
        <v>786.42501000000004</v>
      </c>
      <c r="DS228" s="76">
        <v>1960.38283</v>
      </c>
      <c r="DT228" s="76">
        <v>-14.75042</v>
      </c>
      <c r="DU228" s="76">
        <v>-23.411760000000001</v>
      </c>
      <c r="DV228" s="76">
        <v>-27.92557</v>
      </c>
      <c r="DW228" s="76">
        <v>1.77589</v>
      </c>
      <c r="DX228" s="76">
        <v>40.06409</v>
      </c>
      <c r="DY228" s="76">
        <v>61.789900000000003</v>
      </c>
      <c r="DZ228" s="76">
        <v>47.129950000000001</v>
      </c>
      <c r="EA228" s="76">
        <v>116.18236</v>
      </c>
      <c r="EB228" s="76">
        <v>130.45023</v>
      </c>
      <c r="EC228" s="76">
        <v>151.35897</v>
      </c>
      <c r="ED228" s="76">
        <v>2058.8312599999999</v>
      </c>
      <c r="EE228" s="76">
        <v>1814.2346299999999</v>
      </c>
      <c r="EF228" s="76">
        <v>1413.5743399999999</v>
      </c>
      <c r="EG228" s="76">
        <v>1298.81502</v>
      </c>
      <c r="EH228" s="76">
        <v>1111.2137399999999</v>
      </c>
      <c r="EI228" s="76">
        <v>1920.08158</v>
      </c>
      <c r="EJ228" s="76">
        <v>1266.75144</v>
      </c>
      <c r="EK228" s="76">
        <v>4039.3571900000002</v>
      </c>
      <c r="EL228" s="76">
        <v>1232.0506800000001</v>
      </c>
      <c r="EM228" s="76">
        <v>1106.6496400000001</v>
      </c>
      <c r="EN228" s="98">
        <v>12014.55133</v>
      </c>
      <c r="EO228" s="98">
        <v>10659.18239</v>
      </c>
      <c r="EP228" s="98">
        <v>8815.6772899999996</v>
      </c>
      <c r="EQ228" s="98">
        <v>8651.7904999999992</v>
      </c>
      <c r="ER228" s="98">
        <v>8785.0270299999993</v>
      </c>
      <c r="ES228" s="98">
        <v>8996.9709999999995</v>
      </c>
      <c r="ET228" s="98">
        <v>10512.260109999999</v>
      </c>
      <c r="EU228" s="98">
        <v>11720.879269999999</v>
      </c>
      <c r="EV228" s="98">
        <v>8401.2627799999991</v>
      </c>
      <c r="EW228" s="98">
        <v>10351.850259999999</v>
      </c>
      <c r="EX228" s="98">
        <v>16145084</v>
      </c>
      <c r="EY228" s="98">
        <v>14187191</v>
      </c>
      <c r="EZ228" s="98">
        <v>13916776</v>
      </c>
      <c r="FA228" s="98">
        <v>13905955</v>
      </c>
      <c r="FB228" s="98">
        <v>13633558</v>
      </c>
      <c r="FC228" s="98">
        <v>14584084</v>
      </c>
      <c r="FD228" s="98">
        <v>14048406</v>
      </c>
      <c r="FE228" s="98">
        <v>15252840</v>
      </c>
      <c r="FF228" s="98">
        <v>12196247</v>
      </c>
      <c r="FG228" s="103">
        <v>12614590</v>
      </c>
      <c r="FH228" s="76">
        <v>124.79115</v>
      </c>
      <c r="FI228" s="76">
        <v>73.601849999999999</v>
      </c>
      <c r="FJ228" s="76">
        <v>456.1</v>
      </c>
      <c r="FK228" s="76">
        <v>471.04455000000002</v>
      </c>
      <c r="FL228" s="76">
        <v>67.486400000000003</v>
      </c>
      <c r="FM228" s="76">
        <v>48.5182</v>
      </c>
      <c r="FN228" s="76">
        <v>75.944000000000003</v>
      </c>
      <c r="FO228" s="76">
        <v>1120.8340000000001</v>
      </c>
      <c r="FP228" s="76">
        <v>261.50400000000002</v>
      </c>
      <c r="FQ228" s="77">
        <v>474.64949999999999</v>
      </c>
    </row>
    <row r="229" spans="1:173" x14ac:dyDescent="0.25">
      <c r="A229" s="96" t="s">
        <v>191</v>
      </c>
      <c r="B229" s="96">
        <v>5496</v>
      </c>
      <c r="C229" s="96"/>
      <c r="D229" s="76">
        <v>270.51866000000001</v>
      </c>
      <c r="E229" s="76">
        <v>294.54124999999999</v>
      </c>
      <c r="F229" s="76">
        <v>380.93371999999999</v>
      </c>
      <c r="G229" s="76">
        <v>686.62338999999997</v>
      </c>
      <c r="H229" s="76">
        <v>1605.60421</v>
      </c>
      <c r="I229" s="76">
        <v>382.88508000000002</v>
      </c>
      <c r="J229" s="76">
        <v>320.35980999999998</v>
      </c>
      <c r="K229" s="76">
        <v>278.59354999999999</v>
      </c>
      <c r="L229" s="76">
        <v>653.36928999999998</v>
      </c>
      <c r="M229" s="76">
        <v>460.12074000000001</v>
      </c>
      <c r="N229" s="97">
        <v>7246.1485199999997</v>
      </c>
      <c r="O229" s="97">
        <v>7511.0624100000005</v>
      </c>
      <c r="P229" s="97">
        <v>7052.9692100000002</v>
      </c>
      <c r="Q229" s="97">
        <v>7596.8439099999996</v>
      </c>
      <c r="R229" s="97">
        <v>8367.6429800000005</v>
      </c>
      <c r="S229" s="97">
        <v>6806.1283100000001</v>
      </c>
      <c r="T229" s="97">
        <v>6363.2418100000004</v>
      </c>
      <c r="U229" s="97">
        <v>6593.2605599999997</v>
      </c>
      <c r="V229" s="97">
        <v>6499.0099700000001</v>
      </c>
      <c r="W229" s="97">
        <v>6353.9313499999998</v>
      </c>
      <c r="X229" s="98">
        <v>4928</v>
      </c>
      <c r="Y229" s="98">
        <v>6043</v>
      </c>
      <c r="Z229" s="98">
        <v>6242.33</v>
      </c>
      <c r="AA229" s="98">
        <v>6495.9970000000003</v>
      </c>
      <c r="AB229" s="98">
        <v>6789.6639999999998</v>
      </c>
      <c r="AC229" s="98">
        <v>7220.3310000000001</v>
      </c>
      <c r="AD229" s="98">
        <v>6439.9979999999996</v>
      </c>
      <c r="AE229" s="98">
        <v>3764.665</v>
      </c>
      <c r="AF229" s="98">
        <v>3984.8265000000001</v>
      </c>
      <c r="AG229" s="98">
        <v>4203.9989999999998</v>
      </c>
      <c r="AH229" s="97">
        <v>6962.09022</v>
      </c>
      <c r="AI229" s="97">
        <v>7217.0206699999999</v>
      </c>
      <c r="AJ229" s="97">
        <v>6709.5398100000002</v>
      </c>
      <c r="AK229" s="97">
        <v>6955.8898200000003</v>
      </c>
      <c r="AL229" s="97">
        <v>6763.9275200000002</v>
      </c>
      <c r="AM229" s="97">
        <v>6270.1936100000003</v>
      </c>
      <c r="AN229" s="97">
        <v>6091.6278599999996</v>
      </c>
      <c r="AO229" s="97">
        <v>6321.6466099999998</v>
      </c>
      <c r="AP229" s="97">
        <v>5922.7460199999996</v>
      </c>
      <c r="AQ229" s="97">
        <v>5948.9674000000005</v>
      </c>
      <c r="AR229" s="98">
        <v>231.6448</v>
      </c>
      <c r="AS229" s="98">
        <v>426.78881000000001</v>
      </c>
      <c r="AT229" s="98">
        <v>789.57856000000004</v>
      </c>
      <c r="AU229" s="98">
        <v>159.07621</v>
      </c>
      <c r="AV229" s="98">
        <v>1273.3552400000001</v>
      </c>
      <c r="AW229" s="98">
        <v>1623.3717999999999</v>
      </c>
      <c r="AX229" s="98">
        <v>1887.2581</v>
      </c>
      <c r="AY229" s="98">
        <v>333.74765000000002</v>
      </c>
      <c r="AZ229" s="98">
        <v>62.466549999999998</v>
      </c>
      <c r="BA229" s="98">
        <v>492.21154999999999</v>
      </c>
      <c r="BB229" s="76">
        <v>231.6448</v>
      </c>
      <c r="BC229" s="76">
        <v>399.57981000000001</v>
      </c>
      <c r="BD229" s="76">
        <v>722.81155999999999</v>
      </c>
      <c r="BE229" s="76">
        <v>26.131699999999999</v>
      </c>
      <c r="BF229" s="76">
        <v>1104.1042399999999</v>
      </c>
      <c r="BG229" s="76">
        <v>1623.3717999999999</v>
      </c>
      <c r="BH229" s="76">
        <v>1887.2581</v>
      </c>
      <c r="BI229" s="76">
        <v>333.74765000000002</v>
      </c>
      <c r="BJ229" s="76">
        <v>62.466549999999998</v>
      </c>
      <c r="BK229" s="76">
        <v>492.21154999999999</v>
      </c>
      <c r="BL229" s="76">
        <v>7193.7350200000001</v>
      </c>
      <c r="BM229" s="76">
        <v>7643.8094799999999</v>
      </c>
      <c r="BN229" s="76">
        <v>7499.1183700000001</v>
      </c>
      <c r="BO229" s="76">
        <v>7114.9660299999996</v>
      </c>
      <c r="BP229" s="76">
        <v>8037.2827600000001</v>
      </c>
      <c r="BQ229" s="76">
        <v>7893.5654100000002</v>
      </c>
      <c r="BR229" s="76">
        <v>7978.8859599999996</v>
      </c>
      <c r="BS229" s="76">
        <v>6655.39426</v>
      </c>
      <c r="BT229" s="76">
        <v>5985.2125699999997</v>
      </c>
      <c r="BU229" s="76">
        <v>6441.1789500000004</v>
      </c>
      <c r="BV229" s="98">
        <v>5956.0498299999999</v>
      </c>
      <c r="BW229" s="98">
        <v>7120.5133999999998</v>
      </c>
      <c r="BX229" s="98">
        <v>7390.7915899999998</v>
      </c>
      <c r="BY229" s="98">
        <v>8071.0672800000002</v>
      </c>
      <c r="BZ229" s="98">
        <v>8843.5766500000009</v>
      </c>
      <c r="CA229" s="98">
        <v>9074.6676800000005</v>
      </c>
      <c r="CB229" s="98">
        <v>8541.77729</v>
      </c>
      <c r="CC229" s="98">
        <v>5131.3702199999998</v>
      </c>
      <c r="CD229" s="98">
        <v>4944.4186600000003</v>
      </c>
      <c r="CE229" s="98">
        <v>5479.6714899999997</v>
      </c>
      <c r="CF229" s="76">
        <v>-461.3449</v>
      </c>
      <c r="CG229" s="76">
        <v>-1008.37609</v>
      </c>
      <c r="CH229" s="76">
        <v>-568.94884000000002</v>
      </c>
      <c r="CI229" s="76">
        <v>-28.1371000000008</v>
      </c>
      <c r="CJ229" s="76">
        <v>961.92199000000096</v>
      </c>
      <c r="CK229" s="76">
        <v>-53.590570000000298</v>
      </c>
      <c r="CL229" s="76">
        <v>-167.16782999999899</v>
      </c>
      <c r="CM229" s="76">
        <v>-653.83538999999996</v>
      </c>
      <c r="CN229" s="76">
        <v>-177.60785000000001</v>
      </c>
      <c r="CO229" s="76">
        <v>702.42927999999995</v>
      </c>
      <c r="CP229" s="76">
        <v>1823.1152300000001</v>
      </c>
      <c r="CQ229" s="76">
        <v>2387.87363</v>
      </c>
      <c r="CR229" s="76">
        <v>3290.7116500000002</v>
      </c>
      <c r="CS229" s="76">
        <v>3480.2783300000001</v>
      </c>
      <c r="CT229" s="76">
        <v>4123.2378200000003</v>
      </c>
      <c r="CU229" s="76">
        <v>3660.9270499999998</v>
      </c>
      <c r="CV229" s="76">
        <v>2627.08052</v>
      </c>
      <c r="CW229" s="76">
        <v>1239.3802499999999</v>
      </c>
      <c r="CX229" s="76">
        <v>1893.04249</v>
      </c>
      <c r="CY229" s="76">
        <v>2650.2815399999999</v>
      </c>
      <c r="CZ229" s="98">
        <v>1923</v>
      </c>
      <c r="DA229" s="98">
        <v>1890</v>
      </c>
      <c r="DB229" s="98">
        <v>1855</v>
      </c>
      <c r="DC229" s="98">
        <v>1760</v>
      </c>
      <c r="DD229" s="98">
        <v>1747</v>
      </c>
      <c r="DE229" s="98">
        <v>1726</v>
      </c>
      <c r="DF229" s="98">
        <v>1703</v>
      </c>
      <c r="DG229" s="98">
        <v>1653</v>
      </c>
      <c r="DH229" s="98">
        <v>1666</v>
      </c>
      <c r="DI229" s="98">
        <v>1654</v>
      </c>
      <c r="DJ229" s="76">
        <v>-513.75840000000005</v>
      </c>
      <c r="DK229" s="76">
        <v>-902.83802000000003</v>
      </c>
      <c r="DL229" s="76">
        <v>-189.56667999999999</v>
      </c>
      <c r="DM229" s="76">
        <v>-642.95948999999996</v>
      </c>
      <c r="DN229" s="76">
        <v>462.31076999999999</v>
      </c>
      <c r="DO229" s="76">
        <v>1033.84653</v>
      </c>
      <c r="DP229" s="76">
        <v>1448.47632</v>
      </c>
      <c r="DQ229" s="76">
        <v>-591.70168999999999</v>
      </c>
      <c r="DR229" s="76">
        <v>-691.40525000000002</v>
      </c>
      <c r="DS229" s="76">
        <v>789.67687999999998</v>
      </c>
      <c r="DT229" s="76">
        <v>-13.539339999999999</v>
      </c>
      <c r="DU229" s="76">
        <v>0.49925000000000003</v>
      </c>
      <c r="DV229" s="76">
        <v>37.504719999999999</v>
      </c>
      <c r="DW229" s="76">
        <v>45.66939</v>
      </c>
      <c r="DX229" s="76">
        <v>61.29121</v>
      </c>
      <c r="DY229" s="76">
        <v>36.95008</v>
      </c>
      <c r="DZ229" s="76">
        <v>48.745809999999999</v>
      </c>
      <c r="EA229" s="76">
        <v>6.9795499999999997</v>
      </c>
      <c r="EB229" s="76">
        <v>77.105289999999997</v>
      </c>
      <c r="EC229" s="76">
        <v>55.156739999999999</v>
      </c>
      <c r="ED229" s="76">
        <v>745.40319999999997</v>
      </c>
      <c r="EE229" s="76">
        <v>1302.4178300000001</v>
      </c>
      <c r="EF229" s="76">
        <v>912.37824000000001</v>
      </c>
      <c r="EG229" s="76">
        <v>669.09118999999998</v>
      </c>
      <c r="EH229" s="76">
        <v>641.79346999999996</v>
      </c>
      <c r="EI229" s="76">
        <v>589.52526999999998</v>
      </c>
      <c r="EJ229" s="76">
        <v>438.78178000000003</v>
      </c>
      <c r="EK229" s="76">
        <v>925.44934000000001</v>
      </c>
      <c r="EL229" s="76">
        <v>753.87180000000103</v>
      </c>
      <c r="EM229" s="76">
        <v>-297.46533000000102</v>
      </c>
      <c r="EN229" s="98">
        <v>4132.9345999999996</v>
      </c>
      <c r="EO229" s="98">
        <v>4732.6397699999998</v>
      </c>
      <c r="EP229" s="98">
        <v>4100.0799399999996</v>
      </c>
      <c r="EQ229" s="98">
        <v>4590.7889500000001</v>
      </c>
      <c r="ER229" s="98">
        <v>4720.3388299999997</v>
      </c>
      <c r="ES229" s="98">
        <v>5413.7406300000002</v>
      </c>
      <c r="ET229" s="98">
        <v>5914.6967699999996</v>
      </c>
      <c r="EU229" s="98">
        <v>3891.9899700000001</v>
      </c>
      <c r="EV229" s="98">
        <v>3051.37617</v>
      </c>
      <c r="EW229" s="98">
        <v>2829.3899500000002</v>
      </c>
      <c r="EX229" s="98">
        <v>7707493</v>
      </c>
      <c r="EY229" s="98">
        <v>8519439</v>
      </c>
      <c r="EZ229" s="98">
        <v>7621918</v>
      </c>
      <c r="FA229" s="98">
        <v>7624981</v>
      </c>
      <c r="FB229" s="98">
        <v>7405721</v>
      </c>
      <c r="FC229" s="98">
        <v>6859719</v>
      </c>
      <c r="FD229" s="98">
        <v>6530410</v>
      </c>
      <c r="FE229" s="98">
        <v>7247096</v>
      </c>
      <c r="FF229" s="98">
        <v>6676618</v>
      </c>
      <c r="FG229" s="103">
        <v>5651502</v>
      </c>
      <c r="FH229" s="76">
        <v>0</v>
      </c>
      <c r="FI229" s="76">
        <v>27.209</v>
      </c>
      <c r="FJ229" s="76">
        <v>66.766999999999996</v>
      </c>
      <c r="FK229" s="76">
        <v>132.94451000000001</v>
      </c>
      <c r="FL229" s="76">
        <v>169.251</v>
      </c>
      <c r="FM229" s="76">
        <v>0</v>
      </c>
      <c r="FN229" s="76">
        <v>0</v>
      </c>
      <c r="FO229" s="76">
        <v>0</v>
      </c>
      <c r="FP229" s="76">
        <v>0</v>
      </c>
      <c r="FQ229" s="77">
        <v>0</v>
      </c>
    </row>
    <row r="230" spans="1:173" x14ac:dyDescent="0.25">
      <c r="A230" s="96" t="s">
        <v>190</v>
      </c>
      <c r="B230" s="96">
        <v>5531</v>
      </c>
      <c r="C230" s="96"/>
      <c r="D230" s="76">
        <v>145.79474999999999</v>
      </c>
      <c r="E230" s="76">
        <v>163.98295999999999</v>
      </c>
      <c r="F230" s="76">
        <v>180.65285</v>
      </c>
      <c r="G230" s="76">
        <v>178.74484000000001</v>
      </c>
      <c r="H230" s="76">
        <v>211.12105</v>
      </c>
      <c r="I230" s="76">
        <v>214.06066999999999</v>
      </c>
      <c r="J230" s="76">
        <v>192.86387999999999</v>
      </c>
      <c r="K230" s="76">
        <v>191.83485999999999</v>
      </c>
      <c r="L230" s="76">
        <v>192.41274999999999</v>
      </c>
      <c r="M230" s="76">
        <v>200.31898000000001</v>
      </c>
      <c r="N230" s="97">
        <v>1576.6384499999999</v>
      </c>
      <c r="O230" s="97">
        <v>1442.00055</v>
      </c>
      <c r="P230" s="97">
        <v>1426.0607399999999</v>
      </c>
      <c r="Q230" s="97">
        <v>1459.0539799999999</v>
      </c>
      <c r="R230" s="97">
        <v>1606.2135800000001</v>
      </c>
      <c r="S230" s="97">
        <v>1450.25784</v>
      </c>
      <c r="T230" s="97">
        <v>1422.40471</v>
      </c>
      <c r="U230" s="97">
        <v>1358.7844299999999</v>
      </c>
      <c r="V230" s="97">
        <v>1325.67579</v>
      </c>
      <c r="W230" s="97">
        <v>1405.9407799999999</v>
      </c>
      <c r="X230" s="98">
        <v>2618.6824499999998</v>
      </c>
      <c r="Y230" s="98">
        <v>2770.1824499999998</v>
      </c>
      <c r="Z230" s="98">
        <v>2651.6824499999998</v>
      </c>
      <c r="AA230" s="98">
        <v>2809.1824499999998</v>
      </c>
      <c r="AB230" s="98">
        <v>2966.6824499999998</v>
      </c>
      <c r="AC230" s="98">
        <v>3124.1824499999998</v>
      </c>
      <c r="AD230" s="98">
        <v>3281.6824499999998</v>
      </c>
      <c r="AE230" s="98">
        <v>2714.1824499999998</v>
      </c>
      <c r="AF230" s="98">
        <v>2272.32285</v>
      </c>
      <c r="AG230" s="98">
        <v>2389.1514000000002</v>
      </c>
      <c r="AH230" s="97">
        <v>1439.0034000000001</v>
      </c>
      <c r="AI230" s="97">
        <v>1286.00955</v>
      </c>
      <c r="AJ230" s="97">
        <v>1255.17974</v>
      </c>
      <c r="AK230" s="97">
        <v>1291.4345800000001</v>
      </c>
      <c r="AL230" s="97">
        <v>1415.2135800000001</v>
      </c>
      <c r="AM230" s="97">
        <v>1259.25684</v>
      </c>
      <c r="AN230" s="97">
        <v>1250.90471</v>
      </c>
      <c r="AO230" s="97">
        <v>1187.2844299999999</v>
      </c>
      <c r="AP230" s="97">
        <v>1166.94849</v>
      </c>
      <c r="AQ230" s="97">
        <v>1242.9407799999999</v>
      </c>
      <c r="AR230" s="98">
        <v>0</v>
      </c>
      <c r="AS230" s="98">
        <v>329.8956</v>
      </c>
      <c r="AT230" s="98">
        <v>0</v>
      </c>
      <c r="AU230" s="98">
        <v>436.02429999999998</v>
      </c>
      <c r="AV230" s="98">
        <v>377.82650000000001</v>
      </c>
      <c r="AW230" s="98">
        <v>167.17304999999999</v>
      </c>
      <c r="AX230" s="98">
        <v>698.99175000000002</v>
      </c>
      <c r="AY230" s="98">
        <v>813.22445000000005</v>
      </c>
      <c r="AZ230" s="98">
        <v>215.11134999999999</v>
      </c>
      <c r="BA230" s="98">
        <v>377.78125</v>
      </c>
      <c r="BB230" s="76">
        <v>-21.492999999999999</v>
      </c>
      <c r="BC230" s="76">
        <v>329.8956</v>
      </c>
      <c r="BD230" s="76">
        <v>-4.53</v>
      </c>
      <c r="BE230" s="76">
        <v>310.70075000000003</v>
      </c>
      <c r="BF230" s="76">
        <v>247.60050000000001</v>
      </c>
      <c r="BG230" s="76">
        <v>167.17304999999999</v>
      </c>
      <c r="BH230" s="76">
        <v>571.78575000000001</v>
      </c>
      <c r="BI230" s="76">
        <v>813.22445000000005</v>
      </c>
      <c r="BJ230" s="76">
        <v>215.11134999999999</v>
      </c>
      <c r="BK230" s="76">
        <v>59.709099999999999</v>
      </c>
      <c r="BL230" s="76">
        <v>1439.0034000000001</v>
      </c>
      <c r="BM230" s="76">
        <v>1615.90515</v>
      </c>
      <c r="BN230" s="76">
        <v>1255.17974</v>
      </c>
      <c r="BO230" s="76">
        <v>1727.4588799999999</v>
      </c>
      <c r="BP230" s="76">
        <v>1793.04008</v>
      </c>
      <c r="BQ230" s="76">
        <v>1426.4298899999999</v>
      </c>
      <c r="BR230" s="76">
        <v>1949.8964599999999</v>
      </c>
      <c r="BS230" s="76">
        <v>2000.5088800000001</v>
      </c>
      <c r="BT230" s="76">
        <v>1382.0598399999999</v>
      </c>
      <c r="BU230" s="76">
        <v>1620.7220299999999</v>
      </c>
      <c r="BV230" s="98">
        <v>2847.5854300000001</v>
      </c>
      <c r="BW230" s="98">
        <v>2843.5236500000001</v>
      </c>
      <c r="BX230" s="98">
        <v>2745.5270999999998</v>
      </c>
      <c r="BY230" s="98">
        <v>2914.7707300000002</v>
      </c>
      <c r="BZ230" s="98">
        <v>3267.6664999999998</v>
      </c>
      <c r="CA230" s="98">
        <v>3242.8629999999998</v>
      </c>
      <c r="CB230" s="98">
        <v>3360.61951</v>
      </c>
      <c r="CC230" s="98">
        <v>2782.7997099999998</v>
      </c>
      <c r="CD230" s="98">
        <v>2386.76287</v>
      </c>
      <c r="CE230" s="98">
        <v>2464.79241</v>
      </c>
      <c r="CF230" s="76">
        <v>-141.76473999999999</v>
      </c>
      <c r="CG230" s="76">
        <v>-108.43416000000001</v>
      </c>
      <c r="CH230" s="76">
        <v>-31.477220000000202</v>
      </c>
      <c r="CI230" s="76">
        <v>-63.771220000000099</v>
      </c>
      <c r="CJ230" s="76">
        <v>-127.11438</v>
      </c>
      <c r="CK230" s="76">
        <v>-198.60637</v>
      </c>
      <c r="CL230" s="76">
        <v>-27.515349999999899</v>
      </c>
      <c r="CM230" s="76">
        <v>67.164000000000001</v>
      </c>
      <c r="CN230" s="76">
        <v>-131.18207000000001</v>
      </c>
      <c r="CO230" s="76">
        <v>17.582089999999901</v>
      </c>
      <c r="CP230" s="76">
        <v>1279.69388</v>
      </c>
      <c r="CQ230" s="76">
        <v>1591.2116699999999</v>
      </c>
      <c r="CR230" s="76">
        <v>1525.7412300000001</v>
      </c>
      <c r="CS230" s="76">
        <v>1743.00135</v>
      </c>
      <c r="CT230" s="76">
        <v>1674.3162199999999</v>
      </c>
      <c r="CU230" s="76">
        <v>1744.8300999999999</v>
      </c>
      <c r="CV230" s="76">
        <v>1887.62202</v>
      </c>
      <c r="CW230" s="76">
        <v>1514.8516199999999</v>
      </c>
      <c r="CX230" s="76">
        <v>805.96316999999999</v>
      </c>
      <c r="CY230" s="76">
        <v>880.76119000000006</v>
      </c>
      <c r="CZ230" s="98">
        <v>433</v>
      </c>
      <c r="DA230" s="98">
        <v>417</v>
      </c>
      <c r="DB230" s="98">
        <v>419</v>
      </c>
      <c r="DC230" s="98">
        <v>421</v>
      </c>
      <c r="DD230" s="98">
        <v>421</v>
      </c>
      <c r="DE230" s="98">
        <v>418</v>
      </c>
      <c r="DF230" s="98">
        <v>411</v>
      </c>
      <c r="DG230" s="98">
        <v>389</v>
      </c>
      <c r="DH230" s="98">
        <v>387</v>
      </c>
      <c r="DI230" s="98">
        <v>372</v>
      </c>
      <c r="DJ230" s="76">
        <v>-300.89278999999999</v>
      </c>
      <c r="DK230" s="76">
        <v>65.470439999999996</v>
      </c>
      <c r="DL230" s="76">
        <v>-206.88821999999999</v>
      </c>
      <c r="DM230" s="76">
        <v>79.310130000000001</v>
      </c>
      <c r="DN230" s="76">
        <v>-70.51388</v>
      </c>
      <c r="DO230" s="76">
        <v>-222.43432000000001</v>
      </c>
      <c r="DP230" s="76">
        <v>372.7704</v>
      </c>
      <c r="DQ230" s="76">
        <v>708.88845000000003</v>
      </c>
      <c r="DR230" s="76">
        <v>-74.798019999999994</v>
      </c>
      <c r="DS230" s="76">
        <v>-85.70881</v>
      </c>
      <c r="DT230" s="76">
        <v>8.1597500000000007</v>
      </c>
      <c r="DU230" s="76">
        <v>7.9919599999999997</v>
      </c>
      <c r="DV230" s="76">
        <v>9.7718500000000006</v>
      </c>
      <c r="DW230" s="76">
        <v>11.12584</v>
      </c>
      <c r="DX230" s="76">
        <v>20.12105</v>
      </c>
      <c r="DY230" s="76">
        <v>23.059670000000001</v>
      </c>
      <c r="DZ230" s="76">
        <v>21.363880000000002</v>
      </c>
      <c r="EA230" s="76">
        <v>20.334859999999999</v>
      </c>
      <c r="EB230" s="76">
        <v>33.685749999999999</v>
      </c>
      <c r="EC230" s="76">
        <v>37.318980000000003</v>
      </c>
      <c r="ED230" s="76">
        <v>279.39979</v>
      </c>
      <c r="EE230" s="76">
        <v>264.42516000000001</v>
      </c>
      <c r="EF230" s="76">
        <v>202.35821999999999</v>
      </c>
      <c r="EG230" s="76">
        <v>231.39062000000001</v>
      </c>
      <c r="EH230" s="76">
        <v>318.11437999999998</v>
      </c>
      <c r="EI230" s="76">
        <v>389.60737</v>
      </c>
      <c r="EJ230" s="76">
        <v>199.01535000000001</v>
      </c>
      <c r="EK230" s="76">
        <v>104.336</v>
      </c>
      <c r="EL230" s="76">
        <v>289.90937000000002</v>
      </c>
      <c r="EM230" s="76">
        <v>145.41791000000001</v>
      </c>
      <c r="EN230" s="98">
        <v>1567.8915500000001</v>
      </c>
      <c r="EO230" s="98">
        <v>1252.3119799999999</v>
      </c>
      <c r="EP230" s="98">
        <v>1219.7858699999999</v>
      </c>
      <c r="EQ230" s="98">
        <v>1171.76938</v>
      </c>
      <c r="ER230" s="98">
        <v>1593.3502800000001</v>
      </c>
      <c r="ES230" s="98">
        <v>1498.0328999999999</v>
      </c>
      <c r="ET230" s="98">
        <v>1472.99749</v>
      </c>
      <c r="EU230" s="98">
        <v>1267.9480900000001</v>
      </c>
      <c r="EV230" s="98">
        <v>1580.7997</v>
      </c>
      <c r="EW230" s="98">
        <v>1584.0312200000001</v>
      </c>
      <c r="EX230" s="98">
        <v>1718403</v>
      </c>
      <c r="EY230" s="98">
        <v>1550435</v>
      </c>
      <c r="EZ230" s="98">
        <v>1457538</v>
      </c>
      <c r="FA230" s="98">
        <v>1522825</v>
      </c>
      <c r="FB230" s="98">
        <v>1733328</v>
      </c>
      <c r="FC230" s="98">
        <v>1648864</v>
      </c>
      <c r="FD230" s="98">
        <v>1449920</v>
      </c>
      <c r="FE230" s="98">
        <v>1291620</v>
      </c>
      <c r="FF230" s="98">
        <v>1456858</v>
      </c>
      <c r="FG230" s="103">
        <v>1388359</v>
      </c>
      <c r="FH230" s="76">
        <v>21.492999999999999</v>
      </c>
      <c r="FI230" s="76">
        <v>0</v>
      </c>
      <c r="FJ230" s="76">
        <v>4.53</v>
      </c>
      <c r="FK230" s="76">
        <v>125.32355</v>
      </c>
      <c r="FL230" s="76">
        <v>130.226</v>
      </c>
      <c r="FM230" s="76">
        <v>0</v>
      </c>
      <c r="FN230" s="76">
        <v>127.206</v>
      </c>
      <c r="FO230" s="76">
        <v>0</v>
      </c>
      <c r="FP230" s="76">
        <v>0</v>
      </c>
      <c r="FQ230" s="77">
        <v>318.07215000000002</v>
      </c>
    </row>
    <row r="231" spans="1:173" x14ac:dyDescent="0.25">
      <c r="A231" s="96" t="s">
        <v>189</v>
      </c>
      <c r="B231" s="96">
        <v>5860</v>
      </c>
      <c r="C231" s="96"/>
      <c r="D231" s="76">
        <v>163.50978000000001</v>
      </c>
      <c r="E231" s="76">
        <v>108.78346000000001</v>
      </c>
      <c r="F231" s="76">
        <v>-636.42400999999995</v>
      </c>
      <c r="G231" s="76">
        <v>129.81611000000001</v>
      </c>
      <c r="H231" s="76">
        <v>132.73002</v>
      </c>
      <c r="I231" s="76">
        <v>174.18473</v>
      </c>
      <c r="J231" s="76">
        <v>186.45204000000001</v>
      </c>
      <c r="K231" s="76">
        <v>190.20285999999999</v>
      </c>
      <c r="L231" s="76">
        <v>246.11502999999999</v>
      </c>
      <c r="M231" s="76">
        <v>246.94560999999999</v>
      </c>
      <c r="N231" s="97">
        <v>13933.407139999999</v>
      </c>
      <c r="O231" s="97">
        <v>15519.53802</v>
      </c>
      <c r="P231" s="97">
        <v>14848.759910000001</v>
      </c>
      <c r="Q231" s="97">
        <v>12702.78386</v>
      </c>
      <c r="R231" s="97">
        <v>8950.82402</v>
      </c>
      <c r="S231" s="97">
        <v>9369.3601899999994</v>
      </c>
      <c r="T231" s="97">
        <v>8584.5197900000003</v>
      </c>
      <c r="U231" s="97">
        <v>7828.2245400000002</v>
      </c>
      <c r="V231" s="97">
        <v>8076.5671599999996</v>
      </c>
      <c r="W231" s="97">
        <v>8586.6479199999994</v>
      </c>
      <c r="X231" s="98">
        <v>10665.374</v>
      </c>
      <c r="Y231" s="98">
        <v>11780</v>
      </c>
      <c r="Z231" s="98">
        <v>13660</v>
      </c>
      <c r="AA231" s="98">
        <v>13802.5</v>
      </c>
      <c r="AB231" s="98">
        <v>10095</v>
      </c>
      <c r="AC231" s="98">
        <v>9387.51145</v>
      </c>
      <c r="AD231" s="98">
        <v>9280</v>
      </c>
      <c r="AE231" s="98">
        <v>8372.5</v>
      </c>
      <c r="AF231" s="98">
        <v>9465</v>
      </c>
      <c r="AG231" s="98">
        <v>9241.7839000000004</v>
      </c>
      <c r="AH231" s="97">
        <v>13747.907139999999</v>
      </c>
      <c r="AI231" s="97">
        <v>15352.93802</v>
      </c>
      <c r="AJ231" s="97">
        <v>14712.249659999999</v>
      </c>
      <c r="AK231" s="97">
        <v>12552.681060000001</v>
      </c>
      <c r="AL231" s="97">
        <v>8829.5640199999998</v>
      </c>
      <c r="AM231" s="97">
        <v>9258.3001899999999</v>
      </c>
      <c r="AN231" s="97">
        <v>8473.4597900000008</v>
      </c>
      <c r="AO231" s="97">
        <v>7721.3645399999996</v>
      </c>
      <c r="AP231" s="97">
        <v>7967.3571599999996</v>
      </c>
      <c r="AQ231" s="97">
        <v>8478.5343200000007</v>
      </c>
      <c r="AR231" s="98">
        <v>158.33662000000001</v>
      </c>
      <c r="AS231" s="98">
        <v>96.179550000000006</v>
      </c>
      <c r="AT231" s="98">
        <v>494.03210999999999</v>
      </c>
      <c r="AU231" s="98">
        <v>208.56558000000001</v>
      </c>
      <c r="AV231" s="98">
        <v>1335.3363999999999</v>
      </c>
      <c r="AW231" s="98">
        <v>210.35315</v>
      </c>
      <c r="AX231" s="98">
        <v>54.119540000000001</v>
      </c>
      <c r="AY231" s="98">
        <v>247.9511</v>
      </c>
      <c r="AZ231" s="98">
        <v>143.73060000000001</v>
      </c>
      <c r="BA231" s="98">
        <v>130.61967999999999</v>
      </c>
      <c r="BB231" s="76">
        <v>158.33662000000001</v>
      </c>
      <c r="BC231" s="76">
        <v>-595.56631000000004</v>
      </c>
      <c r="BD231" s="76">
        <v>494.03210999999999</v>
      </c>
      <c r="BE231" s="76">
        <v>208.56558000000001</v>
      </c>
      <c r="BF231" s="76">
        <v>1335.3363999999999</v>
      </c>
      <c r="BG231" s="76">
        <v>210.35315</v>
      </c>
      <c r="BH231" s="76">
        <v>54.119540000000001</v>
      </c>
      <c r="BI231" s="76">
        <v>247.9511</v>
      </c>
      <c r="BJ231" s="76">
        <v>108.62690000000001</v>
      </c>
      <c r="BK231" s="76">
        <v>91.730789999999999</v>
      </c>
      <c r="BL231" s="76">
        <v>13906.243759999999</v>
      </c>
      <c r="BM231" s="76">
        <v>15449.11757</v>
      </c>
      <c r="BN231" s="76">
        <v>15206.28177</v>
      </c>
      <c r="BO231" s="76">
        <v>12761.246639999999</v>
      </c>
      <c r="BP231" s="76">
        <v>10164.90042</v>
      </c>
      <c r="BQ231" s="76">
        <v>9468.6533400000008</v>
      </c>
      <c r="BR231" s="76">
        <v>8527.5793300000005</v>
      </c>
      <c r="BS231" s="76">
        <v>7969.3156399999998</v>
      </c>
      <c r="BT231" s="76">
        <v>8111.0877600000003</v>
      </c>
      <c r="BU231" s="76">
        <v>8609.1540000000005</v>
      </c>
      <c r="BV231" s="98">
        <v>11840.483490000001</v>
      </c>
      <c r="BW231" s="98">
        <v>14947.832179999999</v>
      </c>
      <c r="BX231" s="98">
        <v>19193.42209</v>
      </c>
      <c r="BY231" s="98">
        <v>14678.29523</v>
      </c>
      <c r="BZ231" s="98">
        <v>10852.213959999999</v>
      </c>
      <c r="CA231" s="98">
        <v>9836.9233600000007</v>
      </c>
      <c r="CB231" s="98">
        <v>10985.30701</v>
      </c>
      <c r="CC231" s="98">
        <v>9087.8183300000001</v>
      </c>
      <c r="CD231" s="98">
        <v>10352.2855</v>
      </c>
      <c r="CE231" s="98">
        <v>9911.8770700000005</v>
      </c>
      <c r="CF231" s="76">
        <v>-105.72314</v>
      </c>
      <c r="CG231" s="76">
        <v>-560.08878000000004</v>
      </c>
      <c r="CH231" s="76">
        <v>-799.94772</v>
      </c>
      <c r="CI231" s="76">
        <v>1252.70409</v>
      </c>
      <c r="CJ231" s="76">
        <v>-224.36587</v>
      </c>
      <c r="CK231" s="76">
        <v>228.496299999999</v>
      </c>
      <c r="CL231" s="76">
        <v>-67.521909999999494</v>
      </c>
      <c r="CM231" s="76">
        <v>-1107.52404</v>
      </c>
      <c r="CN231" s="76">
        <v>-294.72257000000099</v>
      </c>
      <c r="CO231" s="76">
        <v>687.46662999999899</v>
      </c>
      <c r="CP231" s="76">
        <v>-1160.1291100000001</v>
      </c>
      <c r="CQ231" s="76">
        <v>-1027.2425900000001</v>
      </c>
      <c r="CR231" s="76">
        <v>298.01249999999999</v>
      </c>
      <c r="CS231" s="76">
        <v>740.43835999999999</v>
      </c>
      <c r="CT231" s="76">
        <v>-570.72851000000003</v>
      </c>
      <c r="CU231" s="76">
        <v>-1560.43904</v>
      </c>
      <c r="CV231" s="76">
        <v>-1888.22849</v>
      </c>
      <c r="CW231" s="76">
        <v>-1763.76612</v>
      </c>
      <c r="CX231" s="76">
        <v>-797.33317999999997</v>
      </c>
      <c r="CY231" s="76">
        <v>-502.02751000000001</v>
      </c>
      <c r="CZ231" s="98">
        <v>1542</v>
      </c>
      <c r="DA231" s="98">
        <v>1514</v>
      </c>
      <c r="DB231" s="98">
        <v>1518</v>
      </c>
      <c r="DC231" s="98">
        <v>1497</v>
      </c>
      <c r="DD231" s="98">
        <v>1542</v>
      </c>
      <c r="DE231" s="98">
        <v>1514</v>
      </c>
      <c r="DF231" s="98">
        <v>1453</v>
      </c>
      <c r="DG231" s="98">
        <v>1464</v>
      </c>
      <c r="DH231" s="98">
        <v>1395</v>
      </c>
      <c r="DI231" s="98">
        <v>1391</v>
      </c>
      <c r="DJ231" s="76">
        <v>-132.88651999999999</v>
      </c>
      <c r="DK231" s="76">
        <v>-1322.2550900000001</v>
      </c>
      <c r="DL231" s="76">
        <v>-442.42586</v>
      </c>
      <c r="DM231" s="76">
        <v>1311.16687</v>
      </c>
      <c r="DN231" s="76">
        <v>989.71052999999995</v>
      </c>
      <c r="DO231" s="76">
        <v>327.78944999999999</v>
      </c>
      <c r="DP231" s="76">
        <v>-124.46237000000001</v>
      </c>
      <c r="DQ231" s="76">
        <v>-966.43294000000003</v>
      </c>
      <c r="DR231" s="76">
        <v>-295.30567000000002</v>
      </c>
      <c r="DS231" s="76">
        <v>671.08381999999995</v>
      </c>
      <c r="DT231" s="76">
        <v>-21.990220000000001</v>
      </c>
      <c r="DU231" s="76">
        <v>-57.816540000000003</v>
      </c>
      <c r="DV231" s="76">
        <v>-772.93400999999994</v>
      </c>
      <c r="DW231" s="76">
        <v>-20.28689</v>
      </c>
      <c r="DX231" s="76">
        <v>11.47002</v>
      </c>
      <c r="DY231" s="76">
        <v>63.12473</v>
      </c>
      <c r="DZ231" s="76">
        <v>75.392039999999994</v>
      </c>
      <c r="EA231" s="76">
        <v>83.342860000000002</v>
      </c>
      <c r="EB231" s="76">
        <v>136.90503000000001</v>
      </c>
      <c r="EC231" s="76">
        <v>138.83161000000001</v>
      </c>
      <c r="ED231" s="76">
        <v>291.22314</v>
      </c>
      <c r="EE231" s="76">
        <v>726.68877999999995</v>
      </c>
      <c r="EF231" s="76">
        <v>936.45797000000096</v>
      </c>
      <c r="EG231" s="76">
        <v>-1102.6012900000001</v>
      </c>
      <c r="EH231" s="76">
        <v>345.62587000000002</v>
      </c>
      <c r="EI231" s="76">
        <v>-117.43629999999899</v>
      </c>
      <c r="EJ231" s="76">
        <v>178.581909999999</v>
      </c>
      <c r="EK231" s="76">
        <v>1214.3840399999999</v>
      </c>
      <c r="EL231" s="76">
        <v>403.93257000000102</v>
      </c>
      <c r="EM231" s="76">
        <v>-579.35302999999999</v>
      </c>
      <c r="EN231" s="98">
        <v>13000.6126</v>
      </c>
      <c r="EO231" s="98">
        <v>15975.074769999999</v>
      </c>
      <c r="EP231" s="98">
        <v>18895.409589999999</v>
      </c>
      <c r="EQ231" s="98">
        <v>13937.85687</v>
      </c>
      <c r="ER231" s="98">
        <v>11422.94247</v>
      </c>
      <c r="ES231" s="98">
        <v>11397.3624</v>
      </c>
      <c r="ET231" s="98">
        <v>12873.5355</v>
      </c>
      <c r="EU231" s="98">
        <v>10851.58445</v>
      </c>
      <c r="EV231" s="98">
        <v>11149.61868</v>
      </c>
      <c r="EW231" s="98">
        <v>10413.90458</v>
      </c>
      <c r="EX231" s="98">
        <v>14039130</v>
      </c>
      <c r="EY231" s="98">
        <v>16079627</v>
      </c>
      <c r="EZ231" s="98">
        <v>15648708</v>
      </c>
      <c r="FA231" s="98">
        <v>11450080</v>
      </c>
      <c r="FB231" s="98">
        <v>9175190</v>
      </c>
      <c r="FC231" s="98">
        <v>9140864</v>
      </c>
      <c r="FD231" s="98">
        <v>8652042</v>
      </c>
      <c r="FE231" s="98">
        <v>8935749</v>
      </c>
      <c r="FF231" s="98">
        <v>8371290</v>
      </c>
      <c r="FG231" s="103">
        <v>7899181</v>
      </c>
      <c r="FH231" s="76">
        <v>0</v>
      </c>
      <c r="FI231" s="76">
        <v>691.74585999999999</v>
      </c>
      <c r="FJ231" s="76">
        <v>0</v>
      </c>
      <c r="FK231" s="76">
        <v>0</v>
      </c>
      <c r="FL231" s="76">
        <v>0</v>
      </c>
      <c r="FM231" s="76">
        <v>0</v>
      </c>
      <c r="FN231" s="76">
        <v>0</v>
      </c>
      <c r="FO231" s="76">
        <v>0</v>
      </c>
      <c r="FP231" s="76">
        <v>35.103700000000003</v>
      </c>
      <c r="FQ231" s="77">
        <v>38.888890000000004</v>
      </c>
    </row>
    <row r="232" spans="1:173" x14ac:dyDescent="0.25">
      <c r="A232" s="96" t="s">
        <v>188</v>
      </c>
      <c r="B232" s="96">
        <v>5533</v>
      </c>
      <c r="C232" s="96"/>
      <c r="D232" s="76">
        <v>173.82433</v>
      </c>
      <c r="E232" s="76">
        <v>179.64003</v>
      </c>
      <c r="F232" s="76">
        <v>226.27597</v>
      </c>
      <c r="G232" s="76">
        <v>232.20423</v>
      </c>
      <c r="H232" s="76">
        <v>149.33402000000001</v>
      </c>
      <c r="I232" s="76">
        <v>116.33051</v>
      </c>
      <c r="J232" s="76">
        <v>112.46315</v>
      </c>
      <c r="K232" s="76">
        <v>126.41701999999999</v>
      </c>
      <c r="L232" s="76">
        <v>179.54234</v>
      </c>
      <c r="M232" s="76">
        <v>128.50103999999999</v>
      </c>
      <c r="N232" s="97">
        <v>3504.1656899999998</v>
      </c>
      <c r="O232" s="97">
        <v>3130.8860100000002</v>
      </c>
      <c r="P232" s="97">
        <v>3181.69652</v>
      </c>
      <c r="Q232" s="97">
        <v>3406.6648399999999</v>
      </c>
      <c r="R232" s="97">
        <v>3089.6479599999998</v>
      </c>
      <c r="S232" s="97">
        <v>3329.2696799999999</v>
      </c>
      <c r="T232" s="97">
        <v>2895.6719199999998</v>
      </c>
      <c r="U232" s="97">
        <v>2911.9823299999998</v>
      </c>
      <c r="V232" s="97">
        <v>2604.4613800000002</v>
      </c>
      <c r="W232" s="97">
        <v>3006.7956100000001</v>
      </c>
      <c r="X232" s="98">
        <v>6519.0649999999996</v>
      </c>
      <c r="Y232" s="98">
        <v>6501.5050000000001</v>
      </c>
      <c r="Z232" s="98">
        <v>7462.9449999999997</v>
      </c>
      <c r="AA232" s="98">
        <v>7727.26</v>
      </c>
      <c r="AB232" s="98">
        <v>7982.2</v>
      </c>
      <c r="AC232" s="98">
        <v>8114.7</v>
      </c>
      <c r="AD232" s="98">
        <v>2528</v>
      </c>
      <c r="AE232" s="98">
        <v>2594.5</v>
      </c>
      <c r="AF232" s="98">
        <v>3410</v>
      </c>
      <c r="AG232" s="98">
        <v>2024</v>
      </c>
      <c r="AH232" s="97">
        <v>3318.1326899999999</v>
      </c>
      <c r="AI232" s="97">
        <v>2965.3860100000002</v>
      </c>
      <c r="AJ232" s="97">
        <v>2984.9215199999999</v>
      </c>
      <c r="AK232" s="97">
        <v>3203.1648399999999</v>
      </c>
      <c r="AL232" s="97">
        <v>2978.1479599999998</v>
      </c>
      <c r="AM232" s="97">
        <v>3217.7696799999999</v>
      </c>
      <c r="AN232" s="97">
        <v>2784.1719199999998</v>
      </c>
      <c r="AO232" s="97">
        <v>2800.4823299999998</v>
      </c>
      <c r="AP232" s="97">
        <v>2455.3272200000001</v>
      </c>
      <c r="AQ232" s="97">
        <v>2905.4956099999999</v>
      </c>
      <c r="AR232" s="98">
        <v>596.07335</v>
      </c>
      <c r="AS232" s="98">
        <v>555.57371000000001</v>
      </c>
      <c r="AT232" s="98">
        <v>539.399</v>
      </c>
      <c r="AU232" s="98">
        <v>270.04685000000001</v>
      </c>
      <c r="AV232" s="98">
        <v>4265.3976499999999</v>
      </c>
      <c r="AW232" s="98">
        <v>1198.41975</v>
      </c>
      <c r="AX232" s="98">
        <v>20.716660000000001</v>
      </c>
      <c r="AY232" s="98">
        <v>209.85900000000001</v>
      </c>
      <c r="AZ232" s="98">
        <v>416.15757000000002</v>
      </c>
      <c r="BA232" s="98">
        <v>998.87707999999998</v>
      </c>
      <c r="BB232" s="76">
        <v>405.28134999999997</v>
      </c>
      <c r="BC232" s="76">
        <v>457.79671000000002</v>
      </c>
      <c r="BD232" s="76">
        <v>539.399</v>
      </c>
      <c r="BE232" s="76">
        <v>270.04685000000001</v>
      </c>
      <c r="BF232" s="76">
        <v>4265.3976499999999</v>
      </c>
      <c r="BG232" s="76">
        <v>1075.19975</v>
      </c>
      <c r="BH232" s="76">
        <v>-31.483339999999998</v>
      </c>
      <c r="BI232" s="76">
        <v>209.85900000000001</v>
      </c>
      <c r="BJ232" s="76">
        <v>416.15757000000002</v>
      </c>
      <c r="BK232" s="76">
        <v>912.57623000000001</v>
      </c>
      <c r="BL232" s="76">
        <v>3914.20604</v>
      </c>
      <c r="BM232" s="76">
        <v>3520.9597199999998</v>
      </c>
      <c r="BN232" s="76">
        <v>3524.3205200000002</v>
      </c>
      <c r="BO232" s="76">
        <v>3473.2116900000001</v>
      </c>
      <c r="BP232" s="76">
        <v>7243.5456100000001</v>
      </c>
      <c r="BQ232" s="76">
        <v>4416.1894300000004</v>
      </c>
      <c r="BR232" s="76">
        <v>2804.8885799999998</v>
      </c>
      <c r="BS232" s="76">
        <v>3010.3413300000002</v>
      </c>
      <c r="BT232" s="76">
        <v>2871.48479</v>
      </c>
      <c r="BU232" s="76">
        <v>3904.3726900000001</v>
      </c>
      <c r="BV232" s="98">
        <v>6781.8</v>
      </c>
      <c r="BW232" s="98">
        <v>6997.1455299999998</v>
      </c>
      <c r="BX232" s="98">
        <v>7758.3939099999998</v>
      </c>
      <c r="BY232" s="98">
        <v>7991.0014799999999</v>
      </c>
      <c r="BZ232" s="98">
        <v>8230.3832500000008</v>
      </c>
      <c r="CA232" s="98">
        <v>8735.4225100000003</v>
      </c>
      <c r="CB232" s="98">
        <v>2770.4628400000001</v>
      </c>
      <c r="CC232" s="98">
        <v>2825.4655899999998</v>
      </c>
      <c r="CD232" s="98">
        <v>3636.5738900000001</v>
      </c>
      <c r="CE232" s="98">
        <v>2403.8694799999998</v>
      </c>
      <c r="CF232" s="76">
        <v>-317.10860000000002</v>
      </c>
      <c r="CG232" s="76">
        <v>-395.38134000000002</v>
      </c>
      <c r="CH232" s="76">
        <v>-581.65710999999999</v>
      </c>
      <c r="CI232" s="76">
        <v>-73.147069999999999</v>
      </c>
      <c r="CJ232" s="76">
        <v>-59.834870000000102</v>
      </c>
      <c r="CK232" s="76">
        <v>117.05056</v>
      </c>
      <c r="CL232" s="76">
        <v>-217.08709999999999</v>
      </c>
      <c r="CM232" s="76">
        <v>63.581690000000002</v>
      </c>
      <c r="CN232" s="76">
        <v>-449.11594000000002</v>
      </c>
      <c r="CO232" s="76">
        <v>568.28956000000005</v>
      </c>
      <c r="CP232" s="76">
        <v>3868.4405700000002</v>
      </c>
      <c r="CQ232" s="76">
        <v>3966.3008199999999</v>
      </c>
      <c r="CR232" s="76">
        <v>4069.3854500000002</v>
      </c>
      <c r="CS232" s="76">
        <v>4308.4185600000001</v>
      </c>
      <c r="CT232" s="76">
        <v>4315.0187800000003</v>
      </c>
      <c r="CU232" s="76">
        <v>220.95599999999999</v>
      </c>
      <c r="CV232" s="76">
        <v>-859.79431</v>
      </c>
      <c r="CW232" s="76">
        <v>-499.72386999999998</v>
      </c>
      <c r="CX232" s="76">
        <v>-661.66456000000005</v>
      </c>
      <c r="CY232" s="76">
        <v>-479.57202999999998</v>
      </c>
      <c r="CZ232" s="98">
        <v>848</v>
      </c>
      <c r="DA232" s="98">
        <v>833</v>
      </c>
      <c r="DB232" s="98">
        <v>829</v>
      </c>
      <c r="DC232" s="98">
        <v>829</v>
      </c>
      <c r="DD232" s="98">
        <v>846</v>
      </c>
      <c r="DE232" s="98">
        <v>849</v>
      </c>
      <c r="DF232" s="98">
        <v>844</v>
      </c>
      <c r="DG232" s="98">
        <v>815</v>
      </c>
      <c r="DH232" s="98">
        <v>802</v>
      </c>
      <c r="DI232" s="98">
        <v>757</v>
      </c>
      <c r="DJ232" s="76">
        <v>-97.860249999999994</v>
      </c>
      <c r="DK232" s="76">
        <v>-103.08463</v>
      </c>
      <c r="DL232" s="76">
        <v>-239.03310999999999</v>
      </c>
      <c r="DM232" s="76">
        <v>-6.6002200000000002</v>
      </c>
      <c r="DN232" s="76">
        <v>4094.0627800000002</v>
      </c>
      <c r="DO232" s="76">
        <v>1080.7503099999999</v>
      </c>
      <c r="DP232" s="76">
        <v>-360.07044000000002</v>
      </c>
      <c r="DQ232" s="76">
        <v>161.94068999999999</v>
      </c>
      <c r="DR232" s="76">
        <v>-182.09253000000001</v>
      </c>
      <c r="DS232" s="76">
        <v>1379.5657900000001</v>
      </c>
      <c r="DT232" s="76">
        <v>-12.20867</v>
      </c>
      <c r="DU232" s="76">
        <v>14.140029999999999</v>
      </c>
      <c r="DV232" s="76">
        <v>29.500969999999999</v>
      </c>
      <c r="DW232" s="76">
        <v>28.704229999999999</v>
      </c>
      <c r="DX232" s="76">
        <v>37.834020000000002</v>
      </c>
      <c r="DY232" s="76">
        <v>4.8305100000000003</v>
      </c>
      <c r="DZ232" s="76">
        <v>0.96314999999999995</v>
      </c>
      <c r="EA232" s="76">
        <v>14.917020000000001</v>
      </c>
      <c r="EB232" s="76">
        <v>30.408339999999999</v>
      </c>
      <c r="EC232" s="76">
        <v>27.201039999999999</v>
      </c>
      <c r="ED232" s="76">
        <v>503.14159999999998</v>
      </c>
      <c r="EE232" s="76">
        <v>560.88134000000002</v>
      </c>
      <c r="EF232" s="76">
        <v>778.43210999999997</v>
      </c>
      <c r="EG232" s="76">
        <v>276.64706999999999</v>
      </c>
      <c r="EH232" s="76">
        <v>171.33487</v>
      </c>
      <c r="EI232" s="76">
        <v>-5.5505599999996802</v>
      </c>
      <c r="EJ232" s="76">
        <v>328.58710000000002</v>
      </c>
      <c r="EK232" s="76">
        <v>47.918309999999998</v>
      </c>
      <c r="EL232" s="76">
        <v>598.25009999999997</v>
      </c>
      <c r="EM232" s="76">
        <v>-466.98955999999998</v>
      </c>
      <c r="EN232" s="98">
        <v>2913.35943</v>
      </c>
      <c r="EO232" s="98">
        <v>3030.8447099999998</v>
      </c>
      <c r="EP232" s="98">
        <v>3689.00846</v>
      </c>
      <c r="EQ232" s="98">
        <v>3682.5829199999998</v>
      </c>
      <c r="ER232" s="98">
        <v>3915.36447</v>
      </c>
      <c r="ES232" s="98">
        <v>8514.4665100000002</v>
      </c>
      <c r="ET232" s="98">
        <v>3630.2571499999999</v>
      </c>
      <c r="EU232" s="98">
        <v>3325.1894600000001</v>
      </c>
      <c r="EV232" s="98">
        <v>4298.2384499999998</v>
      </c>
      <c r="EW232" s="98">
        <v>2883.4415100000001</v>
      </c>
      <c r="EX232" s="98">
        <v>3821274</v>
      </c>
      <c r="EY232" s="98">
        <v>3526267</v>
      </c>
      <c r="EZ232" s="98">
        <v>3763354</v>
      </c>
      <c r="FA232" s="98">
        <v>3479812</v>
      </c>
      <c r="FB232" s="98">
        <v>3149483</v>
      </c>
      <c r="FC232" s="98">
        <v>3212219</v>
      </c>
      <c r="FD232" s="98">
        <v>3112759</v>
      </c>
      <c r="FE232" s="98">
        <v>2848401</v>
      </c>
      <c r="FF232" s="98">
        <v>3053577</v>
      </c>
      <c r="FG232" s="103">
        <v>2438506</v>
      </c>
      <c r="FH232" s="76">
        <v>190.792</v>
      </c>
      <c r="FI232" s="76">
        <v>97.777000000000001</v>
      </c>
      <c r="FJ232" s="76">
        <v>0</v>
      </c>
      <c r="FK232" s="76">
        <v>0</v>
      </c>
      <c r="FL232" s="76">
        <v>0</v>
      </c>
      <c r="FM232" s="76">
        <v>123.22</v>
      </c>
      <c r="FN232" s="76">
        <v>52.2</v>
      </c>
      <c r="FO232" s="76">
        <v>0</v>
      </c>
      <c r="FP232" s="76">
        <v>0</v>
      </c>
      <c r="FQ232" s="77">
        <v>86.300849999999997</v>
      </c>
    </row>
    <row r="233" spans="1:173" x14ac:dyDescent="0.25">
      <c r="A233" s="96" t="s">
        <v>187</v>
      </c>
      <c r="B233" s="96">
        <v>5497</v>
      </c>
      <c r="C233" s="96"/>
      <c r="D233" s="76">
        <v>1.26295</v>
      </c>
      <c r="E233" s="76">
        <v>594.10154999999997</v>
      </c>
      <c r="F233" s="76">
        <v>60.621470000000002</v>
      </c>
      <c r="G233" s="76">
        <v>1.57972</v>
      </c>
      <c r="H233" s="76">
        <v>2.4523199999999998</v>
      </c>
      <c r="I233" s="76">
        <v>154.77561</v>
      </c>
      <c r="J233" s="76">
        <v>101.18676000000001</v>
      </c>
      <c r="K233" s="76">
        <v>56.96031</v>
      </c>
      <c r="L233" s="76">
        <v>770.95677999999998</v>
      </c>
      <c r="M233" s="76">
        <v>115.3206</v>
      </c>
      <c r="N233" s="97">
        <v>2493.9437699999999</v>
      </c>
      <c r="O233" s="97">
        <v>3730.44751</v>
      </c>
      <c r="P233" s="97">
        <v>2676.4893200000001</v>
      </c>
      <c r="Q233" s="97">
        <v>2842.2783199999999</v>
      </c>
      <c r="R233" s="97">
        <v>2558.2510900000002</v>
      </c>
      <c r="S233" s="97">
        <v>2797.1664099999998</v>
      </c>
      <c r="T233" s="97">
        <v>2519.7002600000001</v>
      </c>
      <c r="U233" s="97">
        <v>2371.3857200000002</v>
      </c>
      <c r="V233" s="97">
        <v>2836.8148799999999</v>
      </c>
      <c r="W233" s="97">
        <v>2442.5642899999998</v>
      </c>
      <c r="X233" s="98">
        <v>2021</v>
      </c>
      <c r="Y233" s="98">
        <v>1769.5</v>
      </c>
      <c r="Z233" s="98">
        <v>1855.0540000000001</v>
      </c>
      <c r="AA233" s="98">
        <v>1943.5540000000001</v>
      </c>
      <c r="AB233" s="98">
        <v>1722.0540000000001</v>
      </c>
      <c r="AC233" s="98">
        <v>1800.5540000000001</v>
      </c>
      <c r="AD233" s="98">
        <v>1879.0540000000001</v>
      </c>
      <c r="AE233" s="98">
        <v>1957.5540000000001</v>
      </c>
      <c r="AF233" s="98">
        <v>2036.0540000000001</v>
      </c>
      <c r="AG233" s="98">
        <v>1862.0540000000001</v>
      </c>
      <c r="AH233" s="97">
        <v>2493.9437699999999</v>
      </c>
      <c r="AI233" s="97">
        <v>3138.40011</v>
      </c>
      <c r="AJ233" s="97">
        <v>2618.0087199999998</v>
      </c>
      <c r="AK233" s="97">
        <v>2842.2783199999999</v>
      </c>
      <c r="AL233" s="97">
        <v>2558.2510900000002</v>
      </c>
      <c r="AM233" s="97">
        <v>2648.1664099999998</v>
      </c>
      <c r="AN233" s="97">
        <v>2429.74676</v>
      </c>
      <c r="AO233" s="97">
        <v>2362.8857200000002</v>
      </c>
      <c r="AP233" s="97">
        <v>2112.59103</v>
      </c>
      <c r="AQ233" s="97">
        <v>2372.5642899999998</v>
      </c>
      <c r="AR233" s="98">
        <v>348.38175000000001</v>
      </c>
      <c r="AS233" s="98">
        <v>556.92314999999996</v>
      </c>
      <c r="AT233" s="98">
        <v>496.45585</v>
      </c>
      <c r="AU233" s="98">
        <v>64.043800000000005</v>
      </c>
      <c r="AV233" s="98">
        <v>5.6692999999999998</v>
      </c>
      <c r="AW233" s="98">
        <v>167.11445000000001</v>
      </c>
      <c r="AX233" s="98">
        <v>108.38025</v>
      </c>
      <c r="AY233" s="98">
        <v>5.8983999999999996</v>
      </c>
      <c r="AZ233" s="98">
        <v>273.74385000000001</v>
      </c>
      <c r="BA233" s="98">
        <v>414.14819999999997</v>
      </c>
      <c r="BB233" s="76">
        <v>322.94745</v>
      </c>
      <c r="BC233" s="76">
        <v>556.92314999999996</v>
      </c>
      <c r="BD233" s="76">
        <v>482.41284999999999</v>
      </c>
      <c r="BE233" s="76">
        <v>64.043800000000005</v>
      </c>
      <c r="BF233" s="76">
        <v>5.6692999999999998</v>
      </c>
      <c r="BG233" s="76">
        <v>167.11445000000001</v>
      </c>
      <c r="BH233" s="76">
        <v>84.055099999999996</v>
      </c>
      <c r="BI233" s="76">
        <v>5.8983999999999996</v>
      </c>
      <c r="BJ233" s="76">
        <v>238.99385000000001</v>
      </c>
      <c r="BK233" s="76">
        <v>394.14819999999997</v>
      </c>
      <c r="BL233" s="76">
        <v>2842.3255199999999</v>
      </c>
      <c r="BM233" s="76">
        <v>3695.3232600000001</v>
      </c>
      <c r="BN233" s="76">
        <v>3114.4645700000001</v>
      </c>
      <c r="BO233" s="76">
        <v>2906.3221199999998</v>
      </c>
      <c r="BP233" s="76">
        <v>2563.9203900000002</v>
      </c>
      <c r="BQ233" s="76">
        <v>2815.2808599999998</v>
      </c>
      <c r="BR233" s="76">
        <v>2538.1270100000002</v>
      </c>
      <c r="BS233" s="76">
        <v>2368.7841199999998</v>
      </c>
      <c r="BT233" s="76">
        <v>2386.3348799999999</v>
      </c>
      <c r="BU233" s="76">
        <v>2786.7124899999999</v>
      </c>
      <c r="BV233" s="98">
        <v>2247.8731299999999</v>
      </c>
      <c r="BW233" s="98">
        <v>2066.9521199999999</v>
      </c>
      <c r="BX233" s="98">
        <v>2104.2389899999998</v>
      </c>
      <c r="BY233" s="98">
        <v>2113.8153400000001</v>
      </c>
      <c r="BZ233" s="98">
        <v>1864.18535</v>
      </c>
      <c r="CA233" s="98">
        <v>2108.2662799999998</v>
      </c>
      <c r="CB233" s="98">
        <v>2171.9278300000001</v>
      </c>
      <c r="CC233" s="98">
        <v>2158.29558</v>
      </c>
      <c r="CD233" s="98">
        <v>2236.7865700000002</v>
      </c>
      <c r="CE233" s="98">
        <v>2169.5865600000002</v>
      </c>
      <c r="CF233" s="76">
        <v>-224.15054000000001</v>
      </c>
      <c r="CG233" s="76">
        <v>758.48617000000002</v>
      </c>
      <c r="CH233" s="76">
        <v>-534.72181</v>
      </c>
      <c r="CI233" s="76">
        <v>-84.354810000000299</v>
      </c>
      <c r="CJ233" s="76">
        <v>-387.69018</v>
      </c>
      <c r="CK233" s="76">
        <v>-344.54867999999999</v>
      </c>
      <c r="CL233" s="76">
        <v>-364.40875</v>
      </c>
      <c r="CM233" s="76">
        <v>-285.10115999999999</v>
      </c>
      <c r="CN233" s="76">
        <v>162.08895000000001</v>
      </c>
      <c r="CO233" s="76">
        <v>-361.79228999999998</v>
      </c>
      <c r="CP233" s="76">
        <v>-2450.7419199999999</v>
      </c>
      <c r="CQ233" s="76">
        <v>-2549.53883</v>
      </c>
      <c r="CR233" s="76">
        <v>-3272.9007499999998</v>
      </c>
      <c r="CS233" s="76">
        <v>-3162.1111900000001</v>
      </c>
      <c r="CT233" s="76">
        <v>-3141.8001800000002</v>
      </c>
      <c r="CU233" s="76">
        <v>-2759.7793000000001</v>
      </c>
      <c r="CV233" s="76">
        <v>-2433.3450699999999</v>
      </c>
      <c r="CW233" s="76">
        <v>-2063.0379200000002</v>
      </c>
      <c r="CX233" s="76">
        <v>-1775.3351600000001</v>
      </c>
      <c r="CY233" s="76">
        <v>-1452.1941099999999</v>
      </c>
      <c r="CZ233" s="98">
        <v>860</v>
      </c>
      <c r="DA233" s="98">
        <v>849</v>
      </c>
      <c r="DB233" s="98">
        <v>847</v>
      </c>
      <c r="DC233" s="98">
        <v>851</v>
      </c>
      <c r="DD233" s="98">
        <v>847</v>
      </c>
      <c r="DE233" s="98">
        <v>854</v>
      </c>
      <c r="DF233" s="98">
        <v>859</v>
      </c>
      <c r="DG233" s="98">
        <v>834</v>
      </c>
      <c r="DH233" s="98">
        <v>839</v>
      </c>
      <c r="DI233" s="98">
        <v>805</v>
      </c>
      <c r="DJ233" s="76">
        <v>98.796909999999997</v>
      </c>
      <c r="DK233" s="76">
        <v>723.36192000000005</v>
      </c>
      <c r="DL233" s="76">
        <v>-110.78955999999999</v>
      </c>
      <c r="DM233" s="76">
        <v>-20.31101</v>
      </c>
      <c r="DN233" s="76">
        <v>-382.02087999999998</v>
      </c>
      <c r="DO233" s="76">
        <v>-326.43423000000001</v>
      </c>
      <c r="DP233" s="76">
        <v>-370.30714999999998</v>
      </c>
      <c r="DQ233" s="76">
        <v>-287.70276000000001</v>
      </c>
      <c r="DR233" s="76">
        <v>-323.14105000000001</v>
      </c>
      <c r="DS233" s="76">
        <v>-37.644089999999998</v>
      </c>
      <c r="DT233" s="76">
        <v>1.26295</v>
      </c>
      <c r="DU233" s="76">
        <v>2.0545499999999999</v>
      </c>
      <c r="DV233" s="76">
        <v>2.1404700000000001</v>
      </c>
      <c r="DW233" s="76">
        <v>1.57972</v>
      </c>
      <c r="DX233" s="76">
        <v>2.4523199999999998</v>
      </c>
      <c r="DY233" s="76">
        <v>5.7756100000000004</v>
      </c>
      <c r="DZ233" s="76">
        <v>11.232760000000001</v>
      </c>
      <c r="EA233" s="76">
        <v>48.46031</v>
      </c>
      <c r="EB233" s="76">
        <v>46.732779999999998</v>
      </c>
      <c r="EC233" s="76">
        <v>45.320599999999999</v>
      </c>
      <c r="ED233" s="76">
        <v>224.15054000000001</v>
      </c>
      <c r="EE233" s="76">
        <v>-166.43877000000001</v>
      </c>
      <c r="EF233" s="76">
        <v>593.20240999999999</v>
      </c>
      <c r="EG233" s="76">
        <v>84.354810000000299</v>
      </c>
      <c r="EH233" s="76">
        <v>387.69018</v>
      </c>
      <c r="EI233" s="76">
        <v>493.54867999999999</v>
      </c>
      <c r="EJ233" s="76">
        <v>454.36225000000002</v>
      </c>
      <c r="EK233" s="76">
        <v>293.60115999999999</v>
      </c>
      <c r="EL233" s="76">
        <v>562.13490000000002</v>
      </c>
      <c r="EM233" s="76">
        <v>431.79228999999998</v>
      </c>
      <c r="EN233" s="98">
        <v>4698.6150500000003</v>
      </c>
      <c r="EO233" s="98">
        <v>4616.4909500000003</v>
      </c>
      <c r="EP233" s="98">
        <v>5377.1397399999996</v>
      </c>
      <c r="EQ233" s="98">
        <v>5275.9265299999997</v>
      </c>
      <c r="ER233" s="98">
        <v>5005.9855299999999</v>
      </c>
      <c r="ES233" s="98">
        <v>4868.04558</v>
      </c>
      <c r="ET233" s="98">
        <v>4605.2728999999999</v>
      </c>
      <c r="EU233" s="98">
        <v>4221.3334999999997</v>
      </c>
      <c r="EV233" s="98">
        <v>4012.1217299999998</v>
      </c>
      <c r="EW233" s="98">
        <v>3621.7806700000001</v>
      </c>
      <c r="EX233" s="98">
        <v>2718094</v>
      </c>
      <c r="EY233" s="98">
        <v>2971961</v>
      </c>
      <c r="EZ233" s="98">
        <v>3211211</v>
      </c>
      <c r="FA233" s="98">
        <v>2926633</v>
      </c>
      <c r="FB233" s="98">
        <v>2945941</v>
      </c>
      <c r="FC233" s="98">
        <v>3141715</v>
      </c>
      <c r="FD233" s="98">
        <v>2884109</v>
      </c>
      <c r="FE233" s="98">
        <v>2656487</v>
      </c>
      <c r="FF233" s="98">
        <v>2674726</v>
      </c>
      <c r="FG233" s="103">
        <v>2804357</v>
      </c>
      <c r="FH233" s="76">
        <v>25.4343</v>
      </c>
      <c r="FI233" s="76">
        <v>0</v>
      </c>
      <c r="FJ233" s="76">
        <v>14.042999999999999</v>
      </c>
      <c r="FK233" s="76">
        <v>0</v>
      </c>
      <c r="FL233" s="76">
        <v>0</v>
      </c>
      <c r="FM233" s="76">
        <v>0</v>
      </c>
      <c r="FN233" s="76">
        <v>24.325150000000001</v>
      </c>
      <c r="FO233" s="76">
        <v>0</v>
      </c>
      <c r="FP233" s="76">
        <v>34.75</v>
      </c>
      <c r="FQ233" s="77">
        <v>20</v>
      </c>
    </row>
    <row r="234" spans="1:173" x14ac:dyDescent="0.25">
      <c r="A234" s="96" t="s">
        <v>186</v>
      </c>
      <c r="B234" s="96">
        <v>5926</v>
      </c>
      <c r="C234" s="96"/>
      <c r="D234" s="76">
        <v>378.11941999999999</v>
      </c>
      <c r="E234" s="76">
        <v>347.42086999999998</v>
      </c>
      <c r="F234" s="76">
        <v>356.47680000000003</v>
      </c>
      <c r="G234" s="76">
        <v>343.09935000000002</v>
      </c>
      <c r="H234" s="76">
        <v>269.61506000000003</v>
      </c>
      <c r="I234" s="76">
        <v>190.72881000000001</v>
      </c>
      <c r="J234" s="76">
        <v>184.91673</v>
      </c>
      <c r="K234" s="76">
        <v>189.57817</v>
      </c>
      <c r="L234" s="76">
        <v>193.32644999999999</v>
      </c>
      <c r="M234" s="76">
        <v>219.97297</v>
      </c>
      <c r="N234" s="97">
        <v>3279.76827</v>
      </c>
      <c r="O234" s="97">
        <v>3502.23486</v>
      </c>
      <c r="P234" s="97">
        <v>3237.8409700000002</v>
      </c>
      <c r="Q234" s="97">
        <v>3159.90587</v>
      </c>
      <c r="R234" s="97">
        <v>3261.0986600000001</v>
      </c>
      <c r="S234" s="97">
        <v>2719.0176999999999</v>
      </c>
      <c r="T234" s="97">
        <v>2647.2676200000001</v>
      </c>
      <c r="U234" s="97">
        <v>2909.1257599999999</v>
      </c>
      <c r="V234" s="97">
        <v>2687.8670200000001</v>
      </c>
      <c r="W234" s="97">
        <v>2524.4645599999999</v>
      </c>
      <c r="X234" s="98">
        <v>8679.75</v>
      </c>
      <c r="Y234" s="98">
        <v>8825.9224300000005</v>
      </c>
      <c r="Z234" s="98">
        <v>9118.7579000000005</v>
      </c>
      <c r="AA234" s="98">
        <v>9868.8583500000004</v>
      </c>
      <c r="AB234" s="98">
        <v>7889.8651</v>
      </c>
      <c r="AC234" s="98">
        <v>5486.7021500000001</v>
      </c>
      <c r="AD234" s="98">
        <v>4312.7758000000003</v>
      </c>
      <c r="AE234" s="98">
        <v>4530.3680000000004</v>
      </c>
      <c r="AF234" s="98">
        <v>4506</v>
      </c>
      <c r="AG234" s="98">
        <v>4710.4040500000001</v>
      </c>
      <c r="AH234" s="97">
        <v>2914.9656199999999</v>
      </c>
      <c r="AI234" s="97">
        <v>3154.0491299999999</v>
      </c>
      <c r="AJ234" s="97">
        <v>2862.0199299999999</v>
      </c>
      <c r="AK234" s="97">
        <v>2805.2555900000002</v>
      </c>
      <c r="AL234" s="97">
        <v>2993.6666700000001</v>
      </c>
      <c r="AM234" s="97">
        <v>2529.6361999999999</v>
      </c>
      <c r="AN234" s="97">
        <v>2461.9094700000001</v>
      </c>
      <c r="AO234" s="97">
        <v>2722.4997100000001</v>
      </c>
      <c r="AP234" s="97">
        <v>2497.1470199999999</v>
      </c>
      <c r="AQ234" s="97">
        <v>2307.09166</v>
      </c>
      <c r="AR234" s="98">
        <v>580.04548</v>
      </c>
      <c r="AS234" s="98">
        <v>966.15756999999996</v>
      </c>
      <c r="AT234" s="98">
        <v>531.63868000000002</v>
      </c>
      <c r="AU234" s="98">
        <v>1737.6154200000001</v>
      </c>
      <c r="AV234" s="98">
        <v>3868.5538499999998</v>
      </c>
      <c r="AW234" s="98">
        <v>1885.97155</v>
      </c>
      <c r="AX234" s="98">
        <v>478.70420999999999</v>
      </c>
      <c r="AY234" s="98">
        <v>294.58618000000001</v>
      </c>
      <c r="AZ234" s="98">
        <v>232.09360000000001</v>
      </c>
      <c r="BA234" s="98">
        <v>220.38544999999999</v>
      </c>
      <c r="BB234" s="76">
        <v>573.25048000000004</v>
      </c>
      <c r="BC234" s="76">
        <v>828.79756999999995</v>
      </c>
      <c r="BD234" s="76">
        <v>457.14548000000002</v>
      </c>
      <c r="BE234" s="76">
        <v>1605.3643199999999</v>
      </c>
      <c r="BF234" s="76">
        <v>2395.2458999999999</v>
      </c>
      <c r="BG234" s="76">
        <v>1549.97155</v>
      </c>
      <c r="BH234" s="76">
        <v>466.82161000000002</v>
      </c>
      <c r="BI234" s="76">
        <v>-10.819179999999999</v>
      </c>
      <c r="BJ234" s="76">
        <v>232.09360000000001</v>
      </c>
      <c r="BK234" s="76">
        <v>18.76445</v>
      </c>
      <c r="BL234" s="76">
        <v>3495.0111000000002</v>
      </c>
      <c r="BM234" s="76">
        <v>4120.2066999999997</v>
      </c>
      <c r="BN234" s="76">
        <v>3393.65861</v>
      </c>
      <c r="BO234" s="76">
        <v>4542.8710099999998</v>
      </c>
      <c r="BP234" s="76">
        <v>6862.2205199999999</v>
      </c>
      <c r="BQ234" s="76">
        <v>4415.6077500000001</v>
      </c>
      <c r="BR234" s="76">
        <v>2940.6136799999999</v>
      </c>
      <c r="BS234" s="76">
        <v>3017.0858899999998</v>
      </c>
      <c r="BT234" s="76">
        <v>2729.24062</v>
      </c>
      <c r="BU234" s="76">
        <v>2527.4771099999998</v>
      </c>
      <c r="BV234" s="98">
        <v>9213.0433499999999</v>
      </c>
      <c r="BW234" s="98">
        <v>9103.30285</v>
      </c>
      <c r="BX234" s="98">
        <v>9456.4079399999991</v>
      </c>
      <c r="BY234" s="98">
        <v>10078.00229</v>
      </c>
      <c r="BZ234" s="98">
        <v>8213.76548</v>
      </c>
      <c r="CA234" s="98">
        <v>5706.2686800000001</v>
      </c>
      <c r="CB234" s="98">
        <v>4496.9234900000001</v>
      </c>
      <c r="CC234" s="98">
        <v>4672.1723400000001</v>
      </c>
      <c r="CD234" s="98">
        <v>4678.6940199999999</v>
      </c>
      <c r="CE234" s="98">
        <v>4784.3191800000004</v>
      </c>
      <c r="CF234" s="76">
        <v>-237.30608000000001</v>
      </c>
      <c r="CG234" s="76">
        <v>-57.130290000000102</v>
      </c>
      <c r="CH234" s="76">
        <v>-126.18801999999999</v>
      </c>
      <c r="CI234" s="76">
        <v>-161.07205999999999</v>
      </c>
      <c r="CJ234" s="76">
        <v>347.30784</v>
      </c>
      <c r="CK234" s="76">
        <v>-238.78153</v>
      </c>
      <c r="CL234" s="76">
        <v>-323.87587000000002</v>
      </c>
      <c r="CM234" s="76">
        <v>152.91404</v>
      </c>
      <c r="CN234" s="76">
        <v>-265.49585999999999</v>
      </c>
      <c r="CO234" s="76">
        <v>-73.882930000000201</v>
      </c>
      <c r="CP234" s="76">
        <v>6819.2865400000001</v>
      </c>
      <c r="CQ234" s="76">
        <v>6848.1447900000003</v>
      </c>
      <c r="CR234" s="76">
        <v>6424.6632399999999</v>
      </c>
      <c r="CS234" s="76">
        <v>6469.52682</v>
      </c>
      <c r="CT234" s="76">
        <v>5379.8848399999997</v>
      </c>
      <c r="CU234" s="76">
        <v>2904.7630899999999</v>
      </c>
      <c r="CV234" s="76">
        <v>1782.9545700000001</v>
      </c>
      <c r="CW234" s="76">
        <v>1825.36698</v>
      </c>
      <c r="CX234" s="76">
        <v>1867.5806700000001</v>
      </c>
      <c r="CY234" s="76">
        <v>2091.7029299999999</v>
      </c>
      <c r="CZ234" s="98">
        <v>868</v>
      </c>
      <c r="DA234" s="98">
        <v>838</v>
      </c>
      <c r="DB234" s="98">
        <v>803</v>
      </c>
      <c r="DC234" s="98">
        <v>793</v>
      </c>
      <c r="DD234" s="98">
        <v>780</v>
      </c>
      <c r="DE234" s="98">
        <v>785</v>
      </c>
      <c r="DF234" s="98">
        <v>760</v>
      </c>
      <c r="DG234" s="98">
        <v>730</v>
      </c>
      <c r="DH234" s="98">
        <v>735</v>
      </c>
      <c r="DI234" s="98">
        <v>709</v>
      </c>
      <c r="DJ234" s="76">
        <v>-28.858250000000002</v>
      </c>
      <c r="DK234" s="76">
        <v>423.48155000000003</v>
      </c>
      <c r="DL234" s="76">
        <v>-44.863579999999999</v>
      </c>
      <c r="DM234" s="76">
        <v>1089.6419800000001</v>
      </c>
      <c r="DN234" s="76">
        <v>2475.1217499999998</v>
      </c>
      <c r="DO234" s="76">
        <v>1121.80852</v>
      </c>
      <c r="DP234" s="76">
        <v>-42.412410000000001</v>
      </c>
      <c r="DQ234" s="76">
        <v>-44.531190000000002</v>
      </c>
      <c r="DR234" s="76">
        <v>-224.12226000000001</v>
      </c>
      <c r="DS234" s="76">
        <v>-272.49137999999999</v>
      </c>
      <c r="DT234" s="76">
        <v>13.316420000000001</v>
      </c>
      <c r="DU234" s="76">
        <v>-0.76512999999999998</v>
      </c>
      <c r="DV234" s="76">
        <v>-19.344200000000001</v>
      </c>
      <c r="DW234" s="76">
        <v>-11.550649999999999</v>
      </c>
      <c r="DX234" s="76">
        <v>2.1830599999999998</v>
      </c>
      <c r="DY234" s="76">
        <v>1.3468100000000001</v>
      </c>
      <c r="DZ234" s="76">
        <v>-0.44127</v>
      </c>
      <c r="EA234" s="76">
        <v>2.9521700000000002</v>
      </c>
      <c r="EB234" s="76">
        <v>2.6064500000000002</v>
      </c>
      <c r="EC234" s="76">
        <v>2.5999699999999999</v>
      </c>
      <c r="ED234" s="76">
        <v>602.10873000000004</v>
      </c>
      <c r="EE234" s="76">
        <v>405.31601999999998</v>
      </c>
      <c r="EF234" s="76">
        <v>502.00905999999998</v>
      </c>
      <c r="EG234" s="76">
        <v>515.72234000000003</v>
      </c>
      <c r="EH234" s="76">
        <v>-79.8758499999999</v>
      </c>
      <c r="EI234" s="76">
        <v>428.16302999999999</v>
      </c>
      <c r="EJ234" s="76">
        <v>509.23401999999999</v>
      </c>
      <c r="EK234" s="76">
        <v>33.712009999999701</v>
      </c>
      <c r="EL234" s="76">
        <v>456.21586000000002</v>
      </c>
      <c r="EM234" s="76">
        <v>291.25583</v>
      </c>
      <c r="EN234" s="98">
        <v>2393.7568099999999</v>
      </c>
      <c r="EO234" s="98">
        <v>2255.1580600000002</v>
      </c>
      <c r="EP234" s="98">
        <v>3031.7447000000002</v>
      </c>
      <c r="EQ234" s="98">
        <v>3608.4754699999999</v>
      </c>
      <c r="ER234" s="98">
        <v>2833.8806399999999</v>
      </c>
      <c r="ES234" s="98">
        <v>2801.5055900000002</v>
      </c>
      <c r="ET234" s="98">
        <v>2713.9689199999998</v>
      </c>
      <c r="EU234" s="98">
        <v>2846.8053599999998</v>
      </c>
      <c r="EV234" s="98">
        <v>2811.1133500000001</v>
      </c>
      <c r="EW234" s="98">
        <v>2692.61625</v>
      </c>
      <c r="EX234" s="98">
        <v>3517074</v>
      </c>
      <c r="EY234" s="98">
        <v>3559365</v>
      </c>
      <c r="EZ234" s="98">
        <v>3364029</v>
      </c>
      <c r="FA234" s="98">
        <v>3320978</v>
      </c>
      <c r="FB234" s="98">
        <v>2913791</v>
      </c>
      <c r="FC234" s="98">
        <v>2957799</v>
      </c>
      <c r="FD234" s="98">
        <v>2971143</v>
      </c>
      <c r="FE234" s="98">
        <v>2756212</v>
      </c>
      <c r="FF234" s="98">
        <v>2953363</v>
      </c>
      <c r="FG234" s="103">
        <v>2598347</v>
      </c>
      <c r="FH234" s="76">
        <v>6.7949999999999999</v>
      </c>
      <c r="FI234" s="76">
        <v>137.36000000000001</v>
      </c>
      <c r="FJ234" s="76">
        <v>74.493200000000002</v>
      </c>
      <c r="FK234" s="76">
        <v>132.25110000000001</v>
      </c>
      <c r="FL234" s="76">
        <v>1473.3079499999999</v>
      </c>
      <c r="FM234" s="76">
        <v>336</v>
      </c>
      <c r="FN234" s="76">
        <v>11.8826</v>
      </c>
      <c r="FO234" s="76">
        <v>305.40535999999997</v>
      </c>
      <c r="FP234" s="76">
        <v>0</v>
      </c>
      <c r="FQ234" s="77">
        <v>201.62100000000001</v>
      </c>
    </row>
    <row r="235" spans="1:173" x14ac:dyDescent="0.25">
      <c r="A235" s="96" t="s">
        <v>185</v>
      </c>
      <c r="B235" s="96">
        <v>5725</v>
      </c>
      <c r="C235" s="96"/>
      <c r="D235" s="76">
        <v>833.23443999999995</v>
      </c>
      <c r="E235" s="76">
        <v>761.09397999999999</v>
      </c>
      <c r="F235" s="76">
        <v>771.23419999999999</v>
      </c>
      <c r="G235" s="76">
        <v>799.30097999999998</v>
      </c>
      <c r="H235" s="76">
        <v>663.29669999999999</v>
      </c>
      <c r="I235" s="76">
        <v>432.12745000000001</v>
      </c>
      <c r="J235" s="76">
        <v>216.82738000000001</v>
      </c>
      <c r="K235" s="76">
        <v>370.60205000000002</v>
      </c>
      <c r="L235" s="76">
        <v>490.30209000000002</v>
      </c>
      <c r="M235" s="76">
        <v>475.58654999999999</v>
      </c>
      <c r="N235" s="97">
        <v>32365.301100000001</v>
      </c>
      <c r="O235" s="97">
        <v>33127.1</v>
      </c>
      <c r="P235" s="97">
        <v>32594.987860000001</v>
      </c>
      <c r="Q235" s="97">
        <v>29825.593779999999</v>
      </c>
      <c r="R235" s="97">
        <v>27745.99655</v>
      </c>
      <c r="S235" s="97">
        <v>25335.112059999999</v>
      </c>
      <c r="T235" s="97">
        <v>26902.02216</v>
      </c>
      <c r="U235" s="97">
        <v>27540.57548</v>
      </c>
      <c r="V235" s="97">
        <v>26166.5209</v>
      </c>
      <c r="W235" s="97">
        <v>26871.241249999999</v>
      </c>
      <c r="X235" s="98">
        <v>29500</v>
      </c>
      <c r="Y235" s="98">
        <v>29500</v>
      </c>
      <c r="Z235" s="98">
        <v>28410</v>
      </c>
      <c r="AA235" s="98">
        <v>26430</v>
      </c>
      <c r="AB235" s="98">
        <v>26450</v>
      </c>
      <c r="AC235" s="98">
        <v>24470</v>
      </c>
      <c r="AD235" s="98">
        <v>24490</v>
      </c>
      <c r="AE235" s="98">
        <v>20510</v>
      </c>
      <c r="AF235" s="98">
        <v>16530</v>
      </c>
      <c r="AG235" s="98">
        <v>16550</v>
      </c>
      <c r="AH235" s="97">
        <v>31452.962100000001</v>
      </c>
      <c r="AI235" s="97">
        <v>32301.894</v>
      </c>
      <c r="AJ235" s="97">
        <v>31784.781859999999</v>
      </c>
      <c r="AK235" s="97">
        <v>29015.487779999999</v>
      </c>
      <c r="AL235" s="97">
        <v>27108.090550000001</v>
      </c>
      <c r="AM235" s="97">
        <v>25075.939060000001</v>
      </c>
      <c r="AN235" s="97">
        <v>26785.75216</v>
      </c>
      <c r="AO235" s="97">
        <v>27420.805479999999</v>
      </c>
      <c r="AP235" s="97">
        <v>26000.317849999999</v>
      </c>
      <c r="AQ235" s="97">
        <v>26794.591250000001</v>
      </c>
      <c r="AR235" s="98">
        <v>1648.4667899999999</v>
      </c>
      <c r="AS235" s="98">
        <v>1035.76731</v>
      </c>
      <c r="AT235" s="98">
        <v>1324.9290599999999</v>
      </c>
      <c r="AU235" s="98">
        <v>1662.8088499999999</v>
      </c>
      <c r="AV235" s="98">
        <v>859.32222999999999</v>
      </c>
      <c r="AW235" s="98">
        <v>4306.8442699999996</v>
      </c>
      <c r="AX235" s="98">
        <v>4423.1311100000003</v>
      </c>
      <c r="AY235" s="98">
        <v>5657.7924800000001</v>
      </c>
      <c r="AZ235" s="98">
        <v>5050.4638500000001</v>
      </c>
      <c r="BA235" s="98">
        <v>4285.3372300000001</v>
      </c>
      <c r="BB235" s="76">
        <v>1636.2713200000001</v>
      </c>
      <c r="BC235" s="76">
        <v>307.60570999999999</v>
      </c>
      <c r="BD235" s="76">
        <v>1324.9290599999999</v>
      </c>
      <c r="BE235" s="76">
        <v>1644.3088499999999</v>
      </c>
      <c r="BF235" s="76">
        <v>792.47167999999999</v>
      </c>
      <c r="BG235" s="76">
        <v>3988.1398199999999</v>
      </c>
      <c r="BH235" s="76">
        <v>4136.43768</v>
      </c>
      <c r="BI235" s="76">
        <v>5405.6374999999998</v>
      </c>
      <c r="BJ235" s="76">
        <v>4479.6779100000003</v>
      </c>
      <c r="BK235" s="76">
        <v>4285.3352299999997</v>
      </c>
      <c r="BL235" s="76">
        <v>33101.428890000003</v>
      </c>
      <c r="BM235" s="76">
        <v>33337.661310000003</v>
      </c>
      <c r="BN235" s="76">
        <v>33109.710919999998</v>
      </c>
      <c r="BO235" s="76">
        <v>30678.296630000001</v>
      </c>
      <c r="BP235" s="76">
        <v>27967.412779999999</v>
      </c>
      <c r="BQ235" s="76">
        <v>29382.783329999998</v>
      </c>
      <c r="BR235" s="76">
        <v>31208.883269999998</v>
      </c>
      <c r="BS235" s="76">
        <v>33078.597959999999</v>
      </c>
      <c r="BT235" s="76">
        <v>31050.7817</v>
      </c>
      <c r="BU235" s="76">
        <v>31079.928479999999</v>
      </c>
      <c r="BV235" s="98">
        <v>33703.770020000004</v>
      </c>
      <c r="BW235" s="98">
        <v>30967.532859999999</v>
      </c>
      <c r="BX235" s="98">
        <v>32491.79867</v>
      </c>
      <c r="BY235" s="98">
        <v>30901.957910000001</v>
      </c>
      <c r="BZ235" s="98">
        <v>29629.022830000002</v>
      </c>
      <c r="CA235" s="98">
        <v>27732.16948</v>
      </c>
      <c r="CB235" s="98">
        <v>26896.288639999999</v>
      </c>
      <c r="CC235" s="98">
        <v>22286.6764</v>
      </c>
      <c r="CD235" s="98">
        <v>19681.59837</v>
      </c>
      <c r="CE235" s="98">
        <v>20757.835760000002</v>
      </c>
      <c r="CF235" s="76">
        <v>617.93677000000002</v>
      </c>
      <c r="CG235" s="76">
        <v>768.274079999999</v>
      </c>
      <c r="CH235" s="76">
        <v>1481.7301199999999</v>
      </c>
      <c r="CI235" s="76">
        <v>292.92101999999801</v>
      </c>
      <c r="CJ235" s="76">
        <v>-86.078519999999102</v>
      </c>
      <c r="CK235" s="76">
        <v>-720.74387000000195</v>
      </c>
      <c r="CL235" s="76">
        <v>-1274.98631</v>
      </c>
      <c r="CM235" s="76">
        <v>1785.91534</v>
      </c>
      <c r="CN235" s="76">
        <v>-2141.37826</v>
      </c>
      <c r="CO235" s="76">
        <v>-6580.1856600000001</v>
      </c>
      <c r="CP235" s="76">
        <v>6373.5735500000001</v>
      </c>
      <c r="CQ235" s="76">
        <v>5031.7044599999999</v>
      </c>
      <c r="CR235" s="76">
        <v>4781.0306700000001</v>
      </c>
      <c r="CS235" s="76">
        <v>2784.5774900000001</v>
      </c>
      <c r="CT235" s="76">
        <v>1657.45362</v>
      </c>
      <c r="CU235" s="76">
        <v>1588.9664600000001</v>
      </c>
      <c r="CV235" s="76">
        <v>-1419.25649</v>
      </c>
      <c r="CW235" s="76">
        <v>-4164.43786</v>
      </c>
      <c r="CX235" s="76">
        <v>-11236.2207</v>
      </c>
      <c r="CY235" s="76">
        <v>-13408.317300000001</v>
      </c>
      <c r="CZ235" s="98">
        <v>4277</v>
      </c>
      <c r="DA235" s="98">
        <v>4060</v>
      </c>
      <c r="DB235" s="98">
        <v>4101</v>
      </c>
      <c r="DC235" s="98">
        <v>4088</v>
      </c>
      <c r="DD235" s="98">
        <v>4040</v>
      </c>
      <c r="DE235" s="98">
        <v>4069</v>
      </c>
      <c r="DF235" s="98">
        <v>4011</v>
      </c>
      <c r="DG235" s="98">
        <v>3976</v>
      </c>
      <c r="DH235" s="98">
        <v>3930</v>
      </c>
      <c r="DI235" s="98">
        <v>3909</v>
      </c>
      <c r="DJ235" s="76">
        <v>1341.8690899999999</v>
      </c>
      <c r="DK235" s="76">
        <v>250.67379</v>
      </c>
      <c r="DL235" s="76">
        <v>1996.45318</v>
      </c>
      <c r="DM235" s="76">
        <v>1127.1238699999999</v>
      </c>
      <c r="DN235" s="76">
        <v>68.487160000000003</v>
      </c>
      <c r="DO235" s="76">
        <v>3008.2229499999999</v>
      </c>
      <c r="DP235" s="76">
        <v>2745.1813699999998</v>
      </c>
      <c r="DQ235" s="76">
        <v>7071.7828399999999</v>
      </c>
      <c r="DR235" s="76">
        <v>2172.0965999999999</v>
      </c>
      <c r="DS235" s="76">
        <v>-2371.5004300000001</v>
      </c>
      <c r="DT235" s="76">
        <v>-79.104560000000006</v>
      </c>
      <c r="DU235" s="76">
        <v>-64.112020000000001</v>
      </c>
      <c r="DV235" s="76">
        <v>-38.971800000000002</v>
      </c>
      <c r="DW235" s="76">
        <v>-10.805020000000001</v>
      </c>
      <c r="DX235" s="76">
        <v>25.390699999999999</v>
      </c>
      <c r="DY235" s="76">
        <v>172.95445000000001</v>
      </c>
      <c r="DZ235" s="76">
        <v>100.55737999999999</v>
      </c>
      <c r="EA235" s="76">
        <v>250.83205000000001</v>
      </c>
      <c r="EB235" s="76">
        <v>324.09908999999999</v>
      </c>
      <c r="EC235" s="76">
        <v>398.93655000000001</v>
      </c>
      <c r="ED235" s="76">
        <v>294.40222999999997</v>
      </c>
      <c r="EE235" s="76">
        <v>56.931919999999103</v>
      </c>
      <c r="EF235" s="76">
        <v>-671.52411999999799</v>
      </c>
      <c r="EG235" s="76">
        <v>517.18498000000204</v>
      </c>
      <c r="EH235" s="76">
        <v>723.98451999999804</v>
      </c>
      <c r="EI235" s="76">
        <v>979.91687000000104</v>
      </c>
      <c r="EJ235" s="76">
        <v>1391.25631</v>
      </c>
      <c r="EK235" s="76">
        <v>-1666.14534</v>
      </c>
      <c r="EL235" s="76">
        <v>2307.58131</v>
      </c>
      <c r="EM235" s="76">
        <v>6656.8356599999997</v>
      </c>
      <c r="EN235" s="98">
        <v>27330.196469999999</v>
      </c>
      <c r="EO235" s="98">
        <v>25935.828399999999</v>
      </c>
      <c r="EP235" s="98">
        <v>27710.768</v>
      </c>
      <c r="EQ235" s="98">
        <v>28117.380420000001</v>
      </c>
      <c r="ER235" s="98">
        <v>27971.569210000001</v>
      </c>
      <c r="ES235" s="98">
        <v>26143.203020000001</v>
      </c>
      <c r="ET235" s="98">
        <v>28315.545129999999</v>
      </c>
      <c r="EU235" s="98">
        <v>26451.114259999998</v>
      </c>
      <c r="EV235" s="98">
        <v>30917.819070000001</v>
      </c>
      <c r="EW235" s="98">
        <v>34166.153059999997</v>
      </c>
      <c r="EX235" s="98">
        <v>31747364</v>
      </c>
      <c r="EY235" s="98">
        <v>32358826</v>
      </c>
      <c r="EZ235" s="98">
        <v>31113258</v>
      </c>
      <c r="FA235" s="98">
        <v>29532673</v>
      </c>
      <c r="FB235" s="98">
        <v>27832075</v>
      </c>
      <c r="FC235" s="98">
        <v>26055856</v>
      </c>
      <c r="FD235" s="98">
        <v>28177008</v>
      </c>
      <c r="FE235" s="98">
        <v>25754660</v>
      </c>
      <c r="FF235" s="98">
        <v>28307899</v>
      </c>
      <c r="FG235" s="103">
        <v>33451427</v>
      </c>
      <c r="FH235" s="76">
        <v>12.19547</v>
      </c>
      <c r="FI235" s="76">
        <v>728.16160000000002</v>
      </c>
      <c r="FJ235" s="76">
        <v>0</v>
      </c>
      <c r="FK235" s="76">
        <v>18.5</v>
      </c>
      <c r="FL235" s="76">
        <v>66.850549999999998</v>
      </c>
      <c r="FM235" s="76">
        <v>318.70445000000001</v>
      </c>
      <c r="FN235" s="76">
        <v>286.69342999999998</v>
      </c>
      <c r="FO235" s="76">
        <v>252.15497999999999</v>
      </c>
      <c r="FP235" s="76">
        <v>570.78593999999998</v>
      </c>
      <c r="FQ235" s="77">
        <v>2E-3</v>
      </c>
    </row>
    <row r="236" spans="1:173" x14ac:dyDescent="0.25">
      <c r="A236" s="96" t="s">
        <v>184</v>
      </c>
      <c r="B236" s="96">
        <v>5759</v>
      </c>
      <c r="C236" s="96"/>
      <c r="D236" s="76">
        <v>104.84296999999999</v>
      </c>
      <c r="E236" s="76">
        <v>121.48551</v>
      </c>
      <c r="F236" s="76">
        <v>297.11153999999999</v>
      </c>
      <c r="G236" s="76">
        <v>113.04205</v>
      </c>
      <c r="H236" s="76">
        <v>149.63469000000001</v>
      </c>
      <c r="I236" s="76">
        <v>139.82219000000001</v>
      </c>
      <c r="J236" s="76">
        <v>125.15612</v>
      </c>
      <c r="K236" s="76">
        <v>81.610939999999999</v>
      </c>
      <c r="L236" s="76">
        <v>86.295550000000006</v>
      </c>
      <c r="M236" s="76">
        <v>111.59314000000001</v>
      </c>
      <c r="N236" s="97">
        <v>928.56196</v>
      </c>
      <c r="O236" s="97">
        <v>1040.5880199999999</v>
      </c>
      <c r="P236" s="97">
        <v>1173.9745</v>
      </c>
      <c r="Q236" s="97">
        <v>973.39251999999999</v>
      </c>
      <c r="R236" s="97">
        <v>1101.9978799999999</v>
      </c>
      <c r="S236" s="97">
        <v>919.27963</v>
      </c>
      <c r="T236" s="97">
        <v>922.22303999999997</v>
      </c>
      <c r="U236" s="97">
        <v>815.93269999999995</v>
      </c>
      <c r="V236" s="97">
        <v>762.48134000000005</v>
      </c>
      <c r="W236" s="97">
        <v>825.13556000000005</v>
      </c>
      <c r="X236" s="98">
        <v>992.6</v>
      </c>
      <c r="Y236" s="98">
        <v>1055.5999999999999</v>
      </c>
      <c r="Z236" s="98">
        <v>1518.6</v>
      </c>
      <c r="AA236" s="98">
        <v>1781.6</v>
      </c>
      <c r="AB236" s="98">
        <v>1134.5999999999999</v>
      </c>
      <c r="AC236" s="98">
        <v>1194.5999999999999</v>
      </c>
      <c r="AD236" s="98">
        <v>1554.6</v>
      </c>
      <c r="AE236" s="98">
        <v>1694.6</v>
      </c>
      <c r="AF236" s="98">
        <v>659.6</v>
      </c>
      <c r="AG236" s="98">
        <v>679.6</v>
      </c>
      <c r="AH236" s="97">
        <v>831.06196</v>
      </c>
      <c r="AI236" s="97">
        <v>927.58802000000003</v>
      </c>
      <c r="AJ236" s="97">
        <v>887.27650000000006</v>
      </c>
      <c r="AK236" s="97">
        <v>869.39251999999999</v>
      </c>
      <c r="AL236" s="97">
        <v>962.99788000000001</v>
      </c>
      <c r="AM236" s="97">
        <v>794.27963</v>
      </c>
      <c r="AN236" s="97">
        <v>813.72994000000006</v>
      </c>
      <c r="AO236" s="97">
        <v>744.93269999999995</v>
      </c>
      <c r="AP236" s="97">
        <v>686.48134000000005</v>
      </c>
      <c r="AQ236" s="97">
        <v>726.76940999999999</v>
      </c>
      <c r="AR236" s="98">
        <v>0</v>
      </c>
      <c r="AS236" s="98">
        <v>41.582949999999997</v>
      </c>
      <c r="AT236" s="98">
        <v>244.8476</v>
      </c>
      <c r="AU236" s="98">
        <v>712.99095</v>
      </c>
      <c r="AV236" s="98">
        <v>162.32865000000001</v>
      </c>
      <c r="AW236" s="98">
        <v>291.63619999999997</v>
      </c>
      <c r="AX236" s="98">
        <v>217.00550000000001</v>
      </c>
      <c r="AY236" s="98">
        <v>698.19484999999997</v>
      </c>
      <c r="AZ236" s="98">
        <v>4.25</v>
      </c>
      <c r="BA236" s="98">
        <v>358.92255</v>
      </c>
      <c r="BB236" s="76">
        <v>0</v>
      </c>
      <c r="BC236" s="76">
        <v>-148.91905</v>
      </c>
      <c r="BD236" s="76">
        <v>244.8476</v>
      </c>
      <c r="BE236" s="76">
        <v>712.99095</v>
      </c>
      <c r="BF236" s="76">
        <v>162.32865000000001</v>
      </c>
      <c r="BG236" s="76">
        <v>249.9282</v>
      </c>
      <c r="BH236" s="76">
        <v>217.00550000000001</v>
      </c>
      <c r="BI236" s="76">
        <v>698.19484999999997</v>
      </c>
      <c r="BJ236" s="76">
        <v>4.25</v>
      </c>
      <c r="BK236" s="76">
        <v>351.42354999999998</v>
      </c>
      <c r="BL236" s="76">
        <v>831.06196</v>
      </c>
      <c r="BM236" s="76">
        <v>969.17097000000001</v>
      </c>
      <c r="BN236" s="76">
        <v>1132.1241</v>
      </c>
      <c r="BO236" s="76">
        <v>1582.38347</v>
      </c>
      <c r="BP236" s="76">
        <v>1125.32653</v>
      </c>
      <c r="BQ236" s="76">
        <v>1085.9158299999999</v>
      </c>
      <c r="BR236" s="76">
        <v>1030.7354399999999</v>
      </c>
      <c r="BS236" s="76">
        <v>1443.1275499999999</v>
      </c>
      <c r="BT236" s="76">
        <v>690.73134000000005</v>
      </c>
      <c r="BU236" s="76">
        <v>1085.6919600000001</v>
      </c>
      <c r="BV236" s="98">
        <v>1058.6271999999999</v>
      </c>
      <c r="BW236" s="98">
        <v>1161.95318</v>
      </c>
      <c r="BX236" s="98">
        <v>1618.64175</v>
      </c>
      <c r="BY236" s="98">
        <v>1867.85583</v>
      </c>
      <c r="BZ236" s="98">
        <v>1207.8884499999999</v>
      </c>
      <c r="CA236" s="98">
        <v>1300.52962</v>
      </c>
      <c r="CB236" s="98">
        <v>1677.3578</v>
      </c>
      <c r="CC236" s="98">
        <v>1882.8394499999999</v>
      </c>
      <c r="CD236" s="98">
        <v>752.62225000000001</v>
      </c>
      <c r="CE236" s="98">
        <v>770.01565000000005</v>
      </c>
      <c r="CF236" s="76">
        <v>-329.36396000000002</v>
      </c>
      <c r="CG236" s="76">
        <v>-109.89645</v>
      </c>
      <c r="CH236" s="76">
        <v>-22.9665199999999</v>
      </c>
      <c r="CI236" s="76">
        <v>-83.298730000000106</v>
      </c>
      <c r="CJ236" s="76">
        <v>-21.79242</v>
      </c>
      <c r="CK236" s="76">
        <v>-90.812989999999999</v>
      </c>
      <c r="CL236" s="76">
        <v>-8.8443799999999992</v>
      </c>
      <c r="CM236" s="76">
        <v>-78.889640000000099</v>
      </c>
      <c r="CN236" s="76">
        <v>-115.18622000000001</v>
      </c>
      <c r="CO236" s="76">
        <v>-27.817839999999901</v>
      </c>
      <c r="CP236" s="76">
        <v>434.14825999999999</v>
      </c>
      <c r="CQ236" s="76">
        <v>861.01221999999996</v>
      </c>
      <c r="CR236" s="76">
        <v>1232.82772</v>
      </c>
      <c r="CS236" s="76">
        <v>1297.64464</v>
      </c>
      <c r="CT236" s="76">
        <v>771.95241999999996</v>
      </c>
      <c r="CU236" s="76">
        <v>770.41619000000003</v>
      </c>
      <c r="CV236" s="76">
        <v>736.30097999999998</v>
      </c>
      <c r="CW236" s="76">
        <v>636.63296000000003</v>
      </c>
      <c r="CX236" s="76">
        <v>88.327749999999995</v>
      </c>
      <c r="CY236" s="76">
        <v>275.26396999999997</v>
      </c>
      <c r="CZ236" s="98">
        <v>236</v>
      </c>
      <c r="DA236" s="98">
        <v>232</v>
      </c>
      <c r="DB236" s="98">
        <v>218</v>
      </c>
      <c r="DC236" s="98">
        <v>215</v>
      </c>
      <c r="DD236" s="98">
        <v>213</v>
      </c>
      <c r="DE236" s="98">
        <v>210</v>
      </c>
      <c r="DF236" s="98">
        <v>196</v>
      </c>
      <c r="DG236" s="98">
        <v>185</v>
      </c>
      <c r="DH236" s="98">
        <v>182</v>
      </c>
      <c r="DI236" s="98">
        <v>193</v>
      </c>
      <c r="DJ236" s="76">
        <v>-426.86396000000002</v>
      </c>
      <c r="DK236" s="76">
        <v>-371.81549999999999</v>
      </c>
      <c r="DL236" s="76">
        <v>-64.816919999999996</v>
      </c>
      <c r="DM236" s="76">
        <v>525.69222000000002</v>
      </c>
      <c r="DN236" s="76">
        <v>1.53623</v>
      </c>
      <c r="DO236" s="76">
        <v>34.115209999999998</v>
      </c>
      <c r="DP236" s="76">
        <v>99.668019999999999</v>
      </c>
      <c r="DQ236" s="76">
        <v>548.30520999999999</v>
      </c>
      <c r="DR236" s="76">
        <v>-186.93621999999999</v>
      </c>
      <c r="DS236" s="76">
        <v>225.23956000000001</v>
      </c>
      <c r="DT236" s="76">
        <v>7.3429700000000002</v>
      </c>
      <c r="DU236" s="76">
        <v>8.4855099999999997</v>
      </c>
      <c r="DV236" s="76">
        <v>10.413539999999999</v>
      </c>
      <c r="DW236" s="76">
        <v>9.0420499999999997</v>
      </c>
      <c r="DX236" s="76">
        <v>10.634690000000001</v>
      </c>
      <c r="DY236" s="76">
        <v>14.822190000000001</v>
      </c>
      <c r="DZ236" s="76">
        <v>16.663119999999999</v>
      </c>
      <c r="EA236" s="76">
        <v>10.610939999999999</v>
      </c>
      <c r="EB236" s="76">
        <v>10.29555</v>
      </c>
      <c r="EC236" s="76">
        <v>13.22714</v>
      </c>
      <c r="ED236" s="76">
        <v>426.86396000000002</v>
      </c>
      <c r="EE236" s="76">
        <v>222.89644999999999</v>
      </c>
      <c r="EF236" s="76">
        <v>309.66451999999998</v>
      </c>
      <c r="EG236" s="76">
        <v>187.29873000000001</v>
      </c>
      <c r="EH236" s="76">
        <v>160.79241999999999</v>
      </c>
      <c r="EI236" s="76">
        <v>215.81299000000001</v>
      </c>
      <c r="EJ236" s="76">
        <v>117.33748</v>
      </c>
      <c r="EK236" s="76">
        <v>149.88964000000001</v>
      </c>
      <c r="EL236" s="76">
        <v>191.18621999999999</v>
      </c>
      <c r="EM236" s="76">
        <v>126.18398999999999</v>
      </c>
      <c r="EN236" s="98">
        <v>624.47893999999997</v>
      </c>
      <c r="EO236" s="98">
        <v>300.94096000000002</v>
      </c>
      <c r="EP236" s="98">
        <v>385.81403</v>
      </c>
      <c r="EQ236" s="98">
        <v>570.21118999999999</v>
      </c>
      <c r="ER236" s="98">
        <v>435.93603000000002</v>
      </c>
      <c r="ES236" s="98">
        <v>530.11342999999999</v>
      </c>
      <c r="ET236" s="98">
        <v>941.05682000000002</v>
      </c>
      <c r="EU236" s="98">
        <v>1246.20649</v>
      </c>
      <c r="EV236" s="98">
        <v>664.29449999999997</v>
      </c>
      <c r="EW236" s="98">
        <v>494.75168000000002</v>
      </c>
      <c r="EX236" s="98">
        <v>1257926</v>
      </c>
      <c r="EY236" s="98">
        <v>1150484</v>
      </c>
      <c r="EZ236" s="98">
        <v>1196941</v>
      </c>
      <c r="FA236" s="98">
        <v>1056691</v>
      </c>
      <c r="FB236" s="98">
        <v>1123790</v>
      </c>
      <c r="FC236" s="98">
        <v>1010093</v>
      </c>
      <c r="FD236" s="98">
        <v>931067</v>
      </c>
      <c r="FE236" s="98">
        <v>894822</v>
      </c>
      <c r="FF236" s="98">
        <v>877668</v>
      </c>
      <c r="FG236" s="103">
        <v>852953</v>
      </c>
      <c r="FH236" s="76">
        <v>0</v>
      </c>
      <c r="FI236" s="76">
        <v>190.50200000000001</v>
      </c>
      <c r="FJ236" s="76">
        <v>0</v>
      </c>
      <c r="FK236" s="76">
        <v>0</v>
      </c>
      <c r="FL236" s="76">
        <v>0</v>
      </c>
      <c r="FM236" s="76">
        <v>41.707999999999998</v>
      </c>
      <c r="FN236" s="76">
        <v>0</v>
      </c>
      <c r="FO236" s="76">
        <v>0</v>
      </c>
      <c r="FP236" s="76">
        <v>0</v>
      </c>
      <c r="FQ236" s="77">
        <v>7.4989999999999997</v>
      </c>
    </row>
    <row r="237" spans="1:173" x14ac:dyDescent="0.25">
      <c r="A237" s="96" t="s">
        <v>183</v>
      </c>
      <c r="B237" s="96">
        <v>5643</v>
      </c>
      <c r="C237" s="96"/>
      <c r="D237" s="76">
        <v>1428.90347</v>
      </c>
      <c r="E237" s="76">
        <v>3506.2673</v>
      </c>
      <c r="F237" s="76">
        <v>1336.4857</v>
      </c>
      <c r="G237" s="76">
        <v>1269.5336400000001</v>
      </c>
      <c r="H237" s="76">
        <v>966.08861000000002</v>
      </c>
      <c r="I237" s="76">
        <v>1170.02323</v>
      </c>
      <c r="J237" s="76">
        <v>1102.03514</v>
      </c>
      <c r="K237" s="76">
        <v>1173.66515</v>
      </c>
      <c r="L237" s="76">
        <v>1730.5885599999999</v>
      </c>
      <c r="M237" s="76">
        <v>3339.86843</v>
      </c>
      <c r="N237" s="97">
        <v>31740.639050000002</v>
      </c>
      <c r="O237" s="97">
        <v>34392.153429999998</v>
      </c>
      <c r="P237" s="97">
        <v>30729.917839999998</v>
      </c>
      <c r="Q237" s="97">
        <v>29435.834559999999</v>
      </c>
      <c r="R237" s="97">
        <v>29323.305120000001</v>
      </c>
      <c r="S237" s="97">
        <v>27258.336520000001</v>
      </c>
      <c r="T237" s="97">
        <v>28294.361919999999</v>
      </c>
      <c r="U237" s="97">
        <v>27545.00157</v>
      </c>
      <c r="V237" s="97">
        <v>27349.681960000002</v>
      </c>
      <c r="W237" s="97">
        <v>27953.411390000001</v>
      </c>
      <c r="X237" s="98">
        <v>11000</v>
      </c>
      <c r="Y237" s="98">
        <v>9000</v>
      </c>
      <c r="Z237" s="98">
        <v>15000</v>
      </c>
      <c r="AA237" s="98">
        <v>19000</v>
      </c>
      <c r="AB237" s="98">
        <v>15000</v>
      </c>
      <c r="AC237" s="98">
        <v>13000</v>
      </c>
      <c r="AD237" s="98">
        <v>11000</v>
      </c>
      <c r="AE237" s="98">
        <v>11500</v>
      </c>
      <c r="AF237" s="98">
        <v>4500</v>
      </c>
      <c r="AG237" s="98">
        <v>4500</v>
      </c>
      <c r="AH237" s="97">
        <v>30309.934550000002</v>
      </c>
      <c r="AI237" s="97">
        <v>30862.78356</v>
      </c>
      <c r="AJ237" s="97">
        <v>29371.034390000001</v>
      </c>
      <c r="AK237" s="97">
        <v>28156.43996</v>
      </c>
      <c r="AL237" s="97">
        <v>28359.836619999998</v>
      </c>
      <c r="AM237" s="97">
        <v>26095.772229999999</v>
      </c>
      <c r="AN237" s="97">
        <v>27201.63593</v>
      </c>
      <c r="AO237" s="97">
        <v>26421.456819999999</v>
      </c>
      <c r="AP237" s="97">
        <v>25698.595410000002</v>
      </c>
      <c r="AQ237" s="97">
        <v>24684.648529999999</v>
      </c>
      <c r="AR237" s="98">
        <v>466.16807</v>
      </c>
      <c r="AS237" s="98">
        <v>748.45416</v>
      </c>
      <c r="AT237" s="98">
        <v>1512.97677</v>
      </c>
      <c r="AU237" s="98">
        <v>1794.5729699999999</v>
      </c>
      <c r="AV237" s="98">
        <v>5724.2966299999998</v>
      </c>
      <c r="AW237" s="98">
        <v>4050.0070599999999</v>
      </c>
      <c r="AX237" s="98">
        <v>1433.54962</v>
      </c>
      <c r="AY237" s="98">
        <v>280.39659999999998</v>
      </c>
      <c r="AZ237" s="98">
        <v>938.34715000000006</v>
      </c>
      <c r="BA237" s="98">
        <v>1422.9336599999999</v>
      </c>
      <c r="BB237" s="76">
        <v>466.16807</v>
      </c>
      <c r="BC237" s="76">
        <v>725.67620999999997</v>
      </c>
      <c r="BD237" s="76">
        <v>1512.97677</v>
      </c>
      <c r="BE237" s="76">
        <v>1576.0213699999999</v>
      </c>
      <c r="BF237" s="76">
        <v>4326.2999799999998</v>
      </c>
      <c r="BG237" s="76">
        <v>4050.0070599999999</v>
      </c>
      <c r="BH237" s="76">
        <v>1433.54962</v>
      </c>
      <c r="BI237" s="76">
        <v>280.39659999999998</v>
      </c>
      <c r="BJ237" s="76">
        <v>938.34715000000006</v>
      </c>
      <c r="BK237" s="76">
        <v>1265.47126</v>
      </c>
      <c r="BL237" s="76">
        <v>30776.102620000001</v>
      </c>
      <c r="BM237" s="76">
        <v>31611.237720000001</v>
      </c>
      <c r="BN237" s="76">
        <v>30884.011159999998</v>
      </c>
      <c r="BO237" s="76">
        <v>29951.012930000001</v>
      </c>
      <c r="BP237" s="76">
        <v>34084.133249999999</v>
      </c>
      <c r="BQ237" s="76">
        <v>30145.779289999999</v>
      </c>
      <c r="BR237" s="76">
        <v>28635.185549999998</v>
      </c>
      <c r="BS237" s="76">
        <v>26701.853419999999</v>
      </c>
      <c r="BT237" s="76">
        <v>26636.94256</v>
      </c>
      <c r="BU237" s="76">
        <v>26107.582190000001</v>
      </c>
      <c r="BV237" s="98">
        <v>13900.93144</v>
      </c>
      <c r="BW237" s="98">
        <v>11512.78463</v>
      </c>
      <c r="BX237" s="98">
        <v>17840.6407</v>
      </c>
      <c r="BY237" s="98">
        <v>20468.072660000002</v>
      </c>
      <c r="BZ237" s="98">
        <v>17852.16446</v>
      </c>
      <c r="CA237" s="98">
        <v>15333.130370000001</v>
      </c>
      <c r="CB237" s="98">
        <v>13159.54213</v>
      </c>
      <c r="CC237" s="98">
        <v>13724.6636</v>
      </c>
      <c r="CD237" s="98">
        <v>6791.5649599999997</v>
      </c>
      <c r="CE237" s="98">
        <v>7328.6947399999999</v>
      </c>
      <c r="CF237" s="76">
        <v>1710.5822700000001</v>
      </c>
      <c r="CG237" s="76">
        <v>4531.5670600000003</v>
      </c>
      <c r="CH237" s="76">
        <v>-3267.9890999999998</v>
      </c>
      <c r="CI237" s="76">
        <v>223.36078999999901</v>
      </c>
      <c r="CJ237" s="76">
        <v>1838.0510200000001</v>
      </c>
      <c r="CK237" s="76">
        <v>-387.98761000000002</v>
      </c>
      <c r="CL237" s="76">
        <v>487.60151000000002</v>
      </c>
      <c r="CM237" s="76">
        <v>671.77535999999998</v>
      </c>
      <c r="CN237" s="76">
        <v>-1616.8837799999999</v>
      </c>
      <c r="CO237" s="76">
        <v>1743.8028999999999</v>
      </c>
      <c r="CP237" s="76">
        <v>548.92747999999995</v>
      </c>
      <c r="CQ237" s="76">
        <v>-197.11836</v>
      </c>
      <c r="CR237" s="76">
        <v>-1924.9917600000001</v>
      </c>
      <c r="CS237" s="76">
        <v>1188.904</v>
      </c>
      <c r="CT237" s="76">
        <v>668.91642999999999</v>
      </c>
      <c r="CU237" s="76">
        <v>-4531.9660700000004</v>
      </c>
      <c r="CV237" s="76">
        <v>-7031.4212299999999</v>
      </c>
      <c r="CW237" s="76">
        <v>-7859.8463700000002</v>
      </c>
      <c r="CX237" s="76">
        <v>-7688.4735799999999</v>
      </c>
      <c r="CY237" s="76">
        <v>-5358.8504000000003</v>
      </c>
      <c r="CZ237" s="98">
        <v>5209</v>
      </c>
      <c r="DA237" s="98">
        <v>5208</v>
      </c>
      <c r="DB237" s="98">
        <v>5241</v>
      </c>
      <c r="DC237" s="98">
        <v>5243</v>
      </c>
      <c r="DD237" s="98">
        <v>5298</v>
      </c>
      <c r="DE237" s="98">
        <v>5291</v>
      </c>
      <c r="DF237" s="98">
        <v>5276</v>
      </c>
      <c r="DG237" s="98">
        <v>5263</v>
      </c>
      <c r="DH237" s="98">
        <v>5184</v>
      </c>
      <c r="DI237" s="98">
        <v>5190</v>
      </c>
      <c r="DJ237" s="76">
        <v>746.04584</v>
      </c>
      <c r="DK237" s="76">
        <v>1727.8733999999999</v>
      </c>
      <c r="DL237" s="76">
        <v>-3113.8957799999998</v>
      </c>
      <c r="DM237" s="76">
        <v>519.98756000000003</v>
      </c>
      <c r="DN237" s="76">
        <v>5200.8824999999997</v>
      </c>
      <c r="DO237" s="76">
        <v>2499.45516</v>
      </c>
      <c r="DP237" s="76">
        <v>828.42514000000006</v>
      </c>
      <c r="DQ237" s="76">
        <v>-171.37279000000001</v>
      </c>
      <c r="DR237" s="76">
        <v>-2329.62318</v>
      </c>
      <c r="DS237" s="76">
        <v>-259.48869999999999</v>
      </c>
      <c r="DT237" s="76">
        <v>-1.8015300000000001</v>
      </c>
      <c r="DU237" s="76">
        <v>-23.102699999999999</v>
      </c>
      <c r="DV237" s="76">
        <v>-22.397300000000001</v>
      </c>
      <c r="DW237" s="76">
        <v>-9.8613599999999995</v>
      </c>
      <c r="DX237" s="76">
        <v>2.6196100000000002</v>
      </c>
      <c r="DY237" s="76">
        <v>7.4592299999999998</v>
      </c>
      <c r="DZ237" s="76">
        <v>9.3091399999999993</v>
      </c>
      <c r="EA237" s="76">
        <v>50.120150000000002</v>
      </c>
      <c r="EB237" s="76">
        <v>79.501559999999998</v>
      </c>
      <c r="EC237" s="76">
        <v>71.105429999999998</v>
      </c>
      <c r="ED237" s="76">
        <v>-279.87777000000301</v>
      </c>
      <c r="EE237" s="76">
        <v>-1002.19719</v>
      </c>
      <c r="EF237" s="76">
        <v>4626.87255</v>
      </c>
      <c r="EG237" s="76">
        <v>1056.0338099999999</v>
      </c>
      <c r="EH237" s="76">
        <v>-874.58252000000005</v>
      </c>
      <c r="EI237" s="76">
        <v>1550.5518999999999</v>
      </c>
      <c r="EJ237" s="76">
        <v>605.12447999999904</v>
      </c>
      <c r="EK237" s="76">
        <v>451.76939000000101</v>
      </c>
      <c r="EL237" s="76">
        <v>3267.9703300000001</v>
      </c>
      <c r="EM237" s="76">
        <v>1524.9599599999999</v>
      </c>
      <c r="EN237" s="98">
        <v>13352.00396</v>
      </c>
      <c r="EO237" s="98">
        <v>11709.902990000001</v>
      </c>
      <c r="EP237" s="98">
        <v>19765.632460000001</v>
      </c>
      <c r="EQ237" s="98">
        <v>19279.168659999999</v>
      </c>
      <c r="ER237" s="98">
        <v>17183.248029999999</v>
      </c>
      <c r="ES237" s="98">
        <v>19865.096440000001</v>
      </c>
      <c r="ET237" s="98">
        <v>20190.963360000002</v>
      </c>
      <c r="EU237" s="98">
        <v>21584.509969999999</v>
      </c>
      <c r="EV237" s="98">
        <v>14480.03854</v>
      </c>
      <c r="EW237" s="98">
        <v>12687.54514</v>
      </c>
      <c r="EX237" s="98">
        <v>30030057</v>
      </c>
      <c r="EY237" s="98">
        <v>29860586</v>
      </c>
      <c r="EZ237" s="98">
        <v>33997907</v>
      </c>
      <c r="FA237" s="98">
        <v>29212474</v>
      </c>
      <c r="FB237" s="98">
        <v>27485254</v>
      </c>
      <c r="FC237" s="98">
        <v>27646324</v>
      </c>
      <c r="FD237" s="98">
        <v>27806760</v>
      </c>
      <c r="FE237" s="98">
        <v>26873226</v>
      </c>
      <c r="FF237" s="98">
        <v>28966566</v>
      </c>
      <c r="FG237" s="103">
        <v>26209608</v>
      </c>
      <c r="FH237" s="76">
        <v>0</v>
      </c>
      <c r="FI237" s="76">
        <v>22.777950000000001</v>
      </c>
      <c r="FJ237" s="76">
        <v>0</v>
      </c>
      <c r="FK237" s="76">
        <v>218.55160000000001</v>
      </c>
      <c r="FL237" s="76">
        <v>1397.99665</v>
      </c>
      <c r="FM237" s="76">
        <v>0</v>
      </c>
      <c r="FN237" s="76">
        <v>0</v>
      </c>
      <c r="FO237" s="76">
        <v>0</v>
      </c>
      <c r="FP237" s="76">
        <v>0</v>
      </c>
      <c r="FQ237" s="77">
        <v>157.4624</v>
      </c>
    </row>
    <row r="238" spans="1:173" x14ac:dyDescent="0.25">
      <c r="A238" s="96" t="s">
        <v>182</v>
      </c>
      <c r="B238" s="96">
        <v>5683</v>
      </c>
      <c r="C238" s="96"/>
      <c r="D238" s="76">
        <v>39.15645</v>
      </c>
      <c r="E238" s="76">
        <v>-1.8681099999999999</v>
      </c>
      <c r="F238" s="76">
        <v>-3.03498</v>
      </c>
      <c r="G238" s="76">
        <v>-1.5773699999999999</v>
      </c>
      <c r="H238" s="76">
        <v>7.4654499999999997</v>
      </c>
      <c r="I238" s="76">
        <v>6.1760700000000002</v>
      </c>
      <c r="J238" s="76">
        <v>7.30382</v>
      </c>
      <c r="K238" s="76">
        <v>-0.59314</v>
      </c>
      <c r="L238" s="76">
        <v>0.13184999999999999</v>
      </c>
      <c r="M238" s="76">
        <v>0.53952</v>
      </c>
      <c r="N238" s="97">
        <v>857.30953</v>
      </c>
      <c r="O238" s="97">
        <v>622.41066999999998</v>
      </c>
      <c r="P238" s="97">
        <v>600.24175000000002</v>
      </c>
      <c r="Q238" s="97">
        <v>618.77610000000004</v>
      </c>
      <c r="R238" s="97">
        <v>530.50445000000002</v>
      </c>
      <c r="S238" s="97">
        <v>782.69242999999994</v>
      </c>
      <c r="T238" s="97">
        <v>597.59664999999995</v>
      </c>
      <c r="U238" s="97">
        <v>486.81157999999999</v>
      </c>
      <c r="V238" s="97">
        <v>490.89711</v>
      </c>
      <c r="W238" s="97">
        <v>550.44795999999997</v>
      </c>
      <c r="X238" s="98">
        <v>800</v>
      </c>
      <c r="Y238" s="98">
        <v>1200</v>
      </c>
      <c r="Z238" s="98">
        <v>401.2</v>
      </c>
      <c r="AA238" s="98">
        <v>0</v>
      </c>
      <c r="AB238" s="98">
        <v>2.4114499999999999</v>
      </c>
      <c r="AC238" s="98">
        <v>0</v>
      </c>
      <c r="AD238" s="98">
        <v>0</v>
      </c>
      <c r="AE238" s="98">
        <v>0</v>
      </c>
      <c r="AF238" s="98">
        <v>0</v>
      </c>
      <c r="AG238" s="98">
        <v>0</v>
      </c>
      <c r="AH238" s="97">
        <v>817.30953</v>
      </c>
      <c r="AI238" s="97">
        <v>622.41066999999998</v>
      </c>
      <c r="AJ238" s="97">
        <v>600.24175000000002</v>
      </c>
      <c r="AK238" s="97">
        <v>618.77610000000004</v>
      </c>
      <c r="AL238" s="97">
        <v>520.00229999999999</v>
      </c>
      <c r="AM238" s="97">
        <v>772.69242999999994</v>
      </c>
      <c r="AN238" s="97">
        <v>587.59664999999995</v>
      </c>
      <c r="AO238" s="97">
        <v>486.81157999999999</v>
      </c>
      <c r="AP238" s="97">
        <v>490.89711</v>
      </c>
      <c r="AQ238" s="97">
        <v>550.44795999999997</v>
      </c>
      <c r="AR238" s="98">
        <v>7.2341499999999996</v>
      </c>
      <c r="AS238" s="98">
        <v>930.4941</v>
      </c>
      <c r="AT238" s="98">
        <v>808.28914999999995</v>
      </c>
      <c r="AU238" s="98">
        <v>0</v>
      </c>
      <c r="AV238" s="98">
        <v>0</v>
      </c>
      <c r="AW238" s="98">
        <v>0</v>
      </c>
      <c r="AX238" s="98">
        <v>0</v>
      </c>
      <c r="AY238" s="98">
        <v>32.994149999999998</v>
      </c>
      <c r="AZ238" s="98">
        <v>0</v>
      </c>
      <c r="BA238" s="98">
        <v>0</v>
      </c>
      <c r="BB238" s="76">
        <v>-772.09069999999997</v>
      </c>
      <c r="BC238" s="76">
        <v>930.4941</v>
      </c>
      <c r="BD238" s="76">
        <v>808.28914999999995</v>
      </c>
      <c r="BE238" s="76">
        <v>0</v>
      </c>
      <c r="BF238" s="76">
        <v>0</v>
      </c>
      <c r="BG238" s="76">
        <v>0</v>
      </c>
      <c r="BH238" s="76">
        <v>0</v>
      </c>
      <c r="BI238" s="76">
        <v>32.994149999999998</v>
      </c>
      <c r="BJ238" s="76">
        <v>0</v>
      </c>
      <c r="BK238" s="76">
        <v>0</v>
      </c>
      <c r="BL238" s="76">
        <v>824.54367999999999</v>
      </c>
      <c r="BM238" s="76">
        <v>1552.9047700000001</v>
      </c>
      <c r="BN238" s="76">
        <v>1408.5309</v>
      </c>
      <c r="BO238" s="76">
        <v>618.77610000000004</v>
      </c>
      <c r="BP238" s="76">
        <v>520.00229999999999</v>
      </c>
      <c r="BQ238" s="76">
        <v>772.69242999999994</v>
      </c>
      <c r="BR238" s="76">
        <v>587.59664999999995</v>
      </c>
      <c r="BS238" s="76">
        <v>519.80573000000004</v>
      </c>
      <c r="BT238" s="76">
        <v>490.89711</v>
      </c>
      <c r="BU238" s="76">
        <v>550.44795999999997</v>
      </c>
      <c r="BV238" s="98">
        <v>823.83815000000004</v>
      </c>
      <c r="BW238" s="98">
        <v>1263.8533500000001</v>
      </c>
      <c r="BX238" s="98">
        <v>495.62117000000001</v>
      </c>
      <c r="BY238" s="98">
        <v>34.17089</v>
      </c>
      <c r="BZ238" s="98">
        <v>33.380850000000002</v>
      </c>
      <c r="CA238" s="98">
        <v>26.139050000000001</v>
      </c>
      <c r="CB238" s="98">
        <v>93.343400000000003</v>
      </c>
      <c r="CC238" s="98">
        <v>15.957599999999999</v>
      </c>
      <c r="CD238" s="98">
        <v>40.462600000000002</v>
      </c>
      <c r="CE238" s="98">
        <v>38.063600000000001</v>
      </c>
      <c r="CF238" s="76">
        <v>184.57076000000001</v>
      </c>
      <c r="CG238" s="76">
        <v>-167.69467</v>
      </c>
      <c r="CH238" s="76">
        <v>-77.538349999999895</v>
      </c>
      <c r="CI238" s="76">
        <v>-5.9683199999999497</v>
      </c>
      <c r="CJ238" s="76">
        <v>-76.476849999999999</v>
      </c>
      <c r="CK238" s="76">
        <v>114.85594</v>
      </c>
      <c r="CL238" s="76">
        <v>-24.609369999999998</v>
      </c>
      <c r="CM238" s="76">
        <v>-89.175049999999999</v>
      </c>
      <c r="CN238" s="76">
        <v>-7.0891399999999898</v>
      </c>
      <c r="CO238" s="76">
        <v>10.755199999999901</v>
      </c>
      <c r="CP238" s="76">
        <v>-86.386889999999994</v>
      </c>
      <c r="CQ238" s="76">
        <v>541.13305000000003</v>
      </c>
      <c r="CR238" s="76">
        <v>-221.66638</v>
      </c>
      <c r="CS238" s="76">
        <v>-952.41718000000003</v>
      </c>
      <c r="CT238" s="76">
        <v>-946.44885999999997</v>
      </c>
      <c r="CU238" s="76">
        <v>-859.46986000000004</v>
      </c>
      <c r="CV238" s="76">
        <v>-964.32579999999996</v>
      </c>
      <c r="CW238" s="76">
        <v>-929.71642999999995</v>
      </c>
      <c r="CX238" s="76">
        <v>-873.53552999999999</v>
      </c>
      <c r="CY238" s="76">
        <v>-866.44638999999995</v>
      </c>
      <c r="CZ238" s="98">
        <v>220</v>
      </c>
      <c r="DA238" s="98">
        <v>215</v>
      </c>
      <c r="DB238" s="98">
        <v>202</v>
      </c>
      <c r="DC238" s="98">
        <v>194</v>
      </c>
      <c r="DD238" s="98">
        <v>184</v>
      </c>
      <c r="DE238" s="98">
        <v>160</v>
      </c>
      <c r="DF238" s="98">
        <v>166</v>
      </c>
      <c r="DG238" s="98">
        <v>172</v>
      </c>
      <c r="DH238" s="98">
        <v>173</v>
      </c>
      <c r="DI238" s="98">
        <v>150</v>
      </c>
      <c r="DJ238" s="76">
        <v>-627.51994000000002</v>
      </c>
      <c r="DK238" s="76">
        <v>762.79943000000003</v>
      </c>
      <c r="DL238" s="76">
        <v>730.75080000000003</v>
      </c>
      <c r="DM238" s="76">
        <v>-5.9683200000000003</v>
      </c>
      <c r="DN238" s="76">
        <v>-86.978999999999999</v>
      </c>
      <c r="DO238" s="76">
        <v>104.85594</v>
      </c>
      <c r="DP238" s="76">
        <v>-34.609369999999998</v>
      </c>
      <c r="DQ238" s="76">
        <v>-56.180900000000001</v>
      </c>
      <c r="DR238" s="76">
        <v>-7.0891400000000004</v>
      </c>
      <c r="DS238" s="76">
        <v>10.7552</v>
      </c>
      <c r="DT238" s="76">
        <v>-0.84355000000000002</v>
      </c>
      <c r="DU238" s="76">
        <v>-1.8681099999999999</v>
      </c>
      <c r="DV238" s="76">
        <v>-3.03498</v>
      </c>
      <c r="DW238" s="76">
        <v>-1.5773699999999999</v>
      </c>
      <c r="DX238" s="76">
        <v>-3.0365500000000001</v>
      </c>
      <c r="DY238" s="76">
        <v>-3.8239299999999998</v>
      </c>
      <c r="DZ238" s="76">
        <v>-2.69618</v>
      </c>
      <c r="EA238" s="76">
        <v>-0.59314</v>
      </c>
      <c r="EB238" s="76">
        <v>0.13184999999999999</v>
      </c>
      <c r="EC238" s="76">
        <v>0.53952</v>
      </c>
      <c r="ED238" s="76">
        <v>-144.57076000000001</v>
      </c>
      <c r="EE238" s="76">
        <v>167.69467</v>
      </c>
      <c r="EF238" s="76">
        <v>77.538349999999895</v>
      </c>
      <c r="EG238" s="76">
        <v>5.9683199999999497</v>
      </c>
      <c r="EH238" s="76">
        <v>86.978999999999999</v>
      </c>
      <c r="EI238" s="76">
        <v>-104.85594</v>
      </c>
      <c r="EJ238" s="76">
        <v>34.609369999999998</v>
      </c>
      <c r="EK238" s="76">
        <v>89.175049999999999</v>
      </c>
      <c r="EL238" s="76">
        <v>7.0891399999999898</v>
      </c>
      <c r="EM238" s="76">
        <v>-10.755199999999901</v>
      </c>
      <c r="EN238" s="98">
        <v>910.22504000000004</v>
      </c>
      <c r="EO238" s="98">
        <v>722.72029999999995</v>
      </c>
      <c r="EP238" s="98">
        <v>717.28755000000001</v>
      </c>
      <c r="EQ238" s="98">
        <v>986.58807000000002</v>
      </c>
      <c r="ER238" s="98">
        <v>979.82970999999998</v>
      </c>
      <c r="ES238" s="98">
        <v>885.60891000000004</v>
      </c>
      <c r="ET238" s="98">
        <v>1057.6692</v>
      </c>
      <c r="EU238" s="98">
        <v>945.67403000000002</v>
      </c>
      <c r="EV238" s="98">
        <v>913.99812999999995</v>
      </c>
      <c r="EW238" s="98">
        <v>904.50999000000002</v>
      </c>
      <c r="EX238" s="98">
        <v>672739</v>
      </c>
      <c r="EY238" s="98">
        <v>790105</v>
      </c>
      <c r="EZ238" s="98">
        <v>677780</v>
      </c>
      <c r="FA238" s="98">
        <v>624744</v>
      </c>
      <c r="FB238" s="98">
        <v>606981</v>
      </c>
      <c r="FC238" s="98">
        <v>667836</v>
      </c>
      <c r="FD238" s="98">
        <v>622206</v>
      </c>
      <c r="FE238" s="98">
        <v>575987</v>
      </c>
      <c r="FF238" s="98">
        <v>497986</v>
      </c>
      <c r="FG238" s="103">
        <v>539693</v>
      </c>
      <c r="FH238" s="76">
        <v>779.32484999999997</v>
      </c>
      <c r="FI238" s="76">
        <v>0</v>
      </c>
      <c r="FJ238" s="76">
        <v>0</v>
      </c>
      <c r="FK238" s="76">
        <v>0</v>
      </c>
      <c r="FL238" s="76">
        <v>0</v>
      </c>
      <c r="FM238" s="76">
        <v>0</v>
      </c>
      <c r="FN238" s="76">
        <v>0</v>
      </c>
      <c r="FO238" s="76">
        <v>0</v>
      </c>
      <c r="FP238" s="76">
        <v>0</v>
      </c>
      <c r="FQ238" s="77">
        <v>0</v>
      </c>
    </row>
    <row r="239" spans="1:173" x14ac:dyDescent="0.25">
      <c r="A239" s="96" t="s">
        <v>181</v>
      </c>
      <c r="B239" s="96">
        <v>5589</v>
      </c>
      <c r="C239" s="96"/>
      <c r="D239" s="76">
        <v>4881.1073699999997</v>
      </c>
      <c r="E239" s="76">
        <v>4295.6457200000004</v>
      </c>
      <c r="F239" s="76">
        <v>4653.4807600000004</v>
      </c>
      <c r="G239" s="76">
        <v>4424.79457</v>
      </c>
      <c r="H239" s="76">
        <v>4504.7215500000002</v>
      </c>
      <c r="I239" s="76">
        <v>4086.0905899999998</v>
      </c>
      <c r="J239" s="76">
        <v>5241.0213800000001</v>
      </c>
      <c r="K239" s="76">
        <v>5335.1088200000004</v>
      </c>
      <c r="L239" s="76">
        <v>5097.2502999999997</v>
      </c>
      <c r="M239" s="76">
        <v>3596.7833700000001</v>
      </c>
      <c r="N239" s="97">
        <v>62589.144950000002</v>
      </c>
      <c r="O239" s="97">
        <v>63401.658490000002</v>
      </c>
      <c r="P239" s="97">
        <v>62471.832289999998</v>
      </c>
      <c r="Q239" s="97">
        <v>60384.969649999999</v>
      </c>
      <c r="R239" s="97">
        <v>61296.934609999997</v>
      </c>
      <c r="S239" s="97">
        <v>63026.15724</v>
      </c>
      <c r="T239" s="97">
        <v>59944.172859999999</v>
      </c>
      <c r="U239" s="97">
        <v>59483.705849999998</v>
      </c>
      <c r="V239" s="97">
        <v>52799.292359999999</v>
      </c>
      <c r="W239" s="97">
        <v>53803.854319999999</v>
      </c>
      <c r="X239" s="98">
        <v>77816.396200000003</v>
      </c>
      <c r="Y239" s="98">
        <v>77861.787530000001</v>
      </c>
      <c r="Z239" s="98">
        <v>77951.94068</v>
      </c>
      <c r="AA239" s="98">
        <v>73065.422879999998</v>
      </c>
      <c r="AB239" s="98">
        <v>73131.979290000003</v>
      </c>
      <c r="AC239" s="98">
        <v>63097.937339999997</v>
      </c>
      <c r="AD239" s="98">
        <v>52105.660839999997</v>
      </c>
      <c r="AE239" s="98">
        <v>52018.321609999999</v>
      </c>
      <c r="AF239" s="98">
        <v>42029.461210000001</v>
      </c>
      <c r="AG239" s="98">
        <v>31033.310460000001</v>
      </c>
      <c r="AH239" s="97">
        <v>58222.089209999998</v>
      </c>
      <c r="AI239" s="97">
        <v>59553.440799999997</v>
      </c>
      <c r="AJ239" s="97">
        <v>58382.54019</v>
      </c>
      <c r="AK239" s="97">
        <v>56562.286350000002</v>
      </c>
      <c r="AL239" s="97">
        <v>57420.173459999998</v>
      </c>
      <c r="AM239" s="97">
        <v>59526.807390000002</v>
      </c>
      <c r="AN239" s="97">
        <v>55272.384409999999</v>
      </c>
      <c r="AO239" s="97">
        <v>54738.90294</v>
      </c>
      <c r="AP239" s="97">
        <v>48142.697010000004</v>
      </c>
      <c r="AQ239" s="97">
        <v>50601.87356</v>
      </c>
      <c r="AR239" s="98">
        <v>7014.3937800000003</v>
      </c>
      <c r="AS239" s="98">
        <v>9279.84123</v>
      </c>
      <c r="AT239" s="98">
        <v>5434.0810099999999</v>
      </c>
      <c r="AU239" s="98">
        <v>7387.02466</v>
      </c>
      <c r="AV239" s="98">
        <v>16683.529450000002</v>
      </c>
      <c r="AW239" s="98">
        <v>10535.498100000001</v>
      </c>
      <c r="AX239" s="98">
        <v>12311.385249999999</v>
      </c>
      <c r="AY239" s="98">
        <v>16893.999459999999</v>
      </c>
      <c r="AZ239" s="98">
        <v>17567.61435</v>
      </c>
      <c r="BA239" s="98">
        <v>4415.55951</v>
      </c>
      <c r="BB239" s="76">
        <v>6106.8042100000002</v>
      </c>
      <c r="BC239" s="76">
        <v>4689.4585800000004</v>
      </c>
      <c r="BD239" s="76">
        <v>2670.9430000000002</v>
      </c>
      <c r="BE239" s="76">
        <v>1699.6432400000001</v>
      </c>
      <c r="BF239" s="76">
        <v>12358.151900000001</v>
      </c>
      <c r="BG239" s="76">
        <v>10227.5026</v>
      </c>
      <c r="BH239" s="76">
        <v>11559.897849999999</v>
      </c>
      <c r="BI239" s="76">
        <v>16495.539110000002</v>
      </c>
      <c r="BJ239" s="76">
        <v>13046.243350000001</v>
      </c>
      <c r="BK239" s="76">
        <v>4124.4555099999998</v>
      </c>
      <c r="BL239" s="76">
        <v>65236.482989999997</v>
      </c>
      <c r="BM239" s="76">
        <v>68833.282030000002</v>
      </c>
      <c r="BN239" s="76">
        <v>63816.621200000001</v>
      </c>
      <c r="BO239" s="76">
        <v>63949.311009999998</v>
      </c>
      <c r="BP239" s="76">
        <v>74103.702910000007</v>
      </c>
      <c r="BQ239" s="76">
        <v>70062.305489999999</v>
      </c>
      <c r="BR239" s="76">
        <v>67583.769660000005</v>
      </c>
      <c r="BS239" s="76">
        <v>71632.902400000006</v>
      </c>
      <c r="BT239" s="76">
        <v>65710.311360000007</v>
      </c>
      <c r="BU239" s="76">
        <v>55017.433069999999</v>
      </c>
      <c r="BV239" s="98">
        <v>84838.82415</v>
      </c>
      <c r="BW239" s="98">
        <v>85569.978579999995</v>
      </c>
      <c r="BX239" s="98">
        <v>87189.762770000001</v>
      </c>
      <c r="BY239" s="98">
        <v>77552.004560000001</v>
      </c>
      <c r="BZ239" s="98">
        <v>82081.335699999996</v>
      </c>
      <c r="CA239" s="98">
        <v>68593.945070000002</v>
      </c>
      <c r="CB239" s="98">
        <v>62572.038919999999</v>
      </c>
      <c r="CC239" s="98">
        <v>61099.67007</v>
      </c>
      <c r="CD239" s="98">
        <v>50776.226009999998</v>
      </c>
      <c r="CE239" s="98">
        <v>36492.80816</v>
      </c>
      <c r="CF239" s="76">
        <v>-15517.533530000001</v>
      </c>
      <c r="CG239" s="76">
        <v>584.69832000000304</v>
      </c>
      <c r="CH239" s="76">
        <v>-1435.22363</v>
      </c>
      <c r="CI239" s="76">
        <v>-413.56479999999999</v>
      </c>
      <c r="CJ239" s="76">
        <v>1347.11025</v>
      </c>
      <c r="CK239" s="76">
        <v>3649.4431300000001</v>
      </c>
      <c r="CL239" s="76">
        <v>1262.7699600000001</v>
      </c>
      <c r="CM239" s="76">
        <v>-2140.56351</v>
      </c>
      <c r="CN239" s="76">
        <v>-263.20854000000003</v>
      </c>
      <c r="CO239" s="76">
        <v>-728.03484000000003</v>
      </c>
      <c r="CP239" s="76">
        <v>35929.660049999999</v>
      </c>
      <c r="CQ239" s="76">
        <v>50994.920510000004</v>
      </c>
      <c r="CR239" s="76">
        <v>49520.924800000001</v>
      </c>
      <c r="CS239" s="76">
        <v>52337.979729999999</v>
      </c>
      <c r="CT239" s="76">
        <v>54898.091</v>
      </c>
      <c r="CU239" s="76">
        <v>45069.59</v>
      </c>
      <c r="CV239" s="76">
        <v>34790.994120000003</v>
      </c>
      <c r="CW239" s="76">
        <v>26612.335630000001</v>
      </c>
      <c r="CX239" s="76">
        <v>17002.162939999998</v>
      </c>
      <c r="CY239" s="76">
        <v>8875.9234799999995</v>
      </c>
      <c r="CZ239" s="98">
        <v>12318</v>
      </c>
      <c r="DA239" s="98">
        <v>12341</v>
      </c>
      <c r="DB239" s="98">
        <v>12383</v>
      </c>
      <c r="DC239" s="98">
        <v>12423</v>
      </c>
      <c r="DD239" s="98">
        <v>12392</v>
      </c>
      <c r="DE239" s="98">
        <v>12105</v>
      </c>
      <c r="DF239" s="98">
        <v>11871</v>
      </c>
      <c r="DG239" s="98">
        <v>11782</v>
      </c>
      <c r="DH239" s="98">
        <v>11824</v>
      </c>
      <c r="DI239" s="98">
        <v>11609</v>
      </c>
      <c r="DJ239" s="76">
        <v>-13777.78506</v>
      </c>
      <c r="DK239" s="76">
        <v>1425.93921</v>
      </c>
      <c r="DL239" s="76">
        <v>-2853.5727299999999</v>
      </c>
      <c r="DM239" s="76">
        <v>-2536.6048599999999</v>
      </c>
      <c r="DN239" s="76">
        <v>9828.5010000000002</v>
      </c>
      <c r="DO239" s="76">
        <v>10377.595880000001</v>
      </c>
      <c r="DP239" s="76">
        <v>8150.8793599999999</v>
      </c>
      <c r="DQ239" s="76">
        <v>9610.1726899999994</v>
      </c>
      <c r="DR239" s="76">
        <v>8126.4394599999996</v>
      </c>
      <c r="DS239" s="76">
        <v>194.43991</v>
      </c>
      <c r="DT239" s="76">
        <v>514.05137000000002</v>
      </c>
      <c r="DU239" s="76">
        <v>447.42772000000002</v>
      </c>
      <c r="DV239" s="76">
        <v>564.18876</v>
      </c>
      <c r="DW239" s="76">
        <v>602.11157000000003</v>
      </c>
      <c r="DX239" s="76">
        <v>627.96055000000001</v>
      </c>
      <c r="DY239" s="76">
        <v>586.74059</v>
      </c>
      <c r="DZ239" s="76">
        <v>569.23338000000001</v>
      </c>
      <c r="EA239" s="76">
        <v>590.30582000000004</v>
      </c>
      <c r="EB239" s="76">
        <v>440.65530000000001</v>
      </c>
      <c r="EC239" s="76">
        <v>394.80237</v>
      </c>
      <c r="ED239" s="76">
        <v>19884.58927</v>
      </c>
      <c r="EE239" s="76">
        <v>3263.51937</v>
      </c>
      <c r="EF239" s="76">
        <v>5524.5157300000001</v>
      </c>
      <c r="EG239" s="76">
        <v>4236.2480999999998</v>
      </c>
      <c r="EH239" s="76">
        <v>2529.6509000000001</v>
      </c>
      <c r="EI239" s="76">
        <v>-150.09328000000099</v>
      </c>
      <c r="EJ239" s="76">
        <v>3409.0184899999999</v>
      </c>
      <c r="EK239" s="76">
        <v>6885.3664200000003</v>
      </c>
      <c r="EL239" s="76">
        <v>4919.8038900000001</v>
      </c>
      <c r="EM239" s="76">
        <v>3930.0156000000002</v>
      </c>
      <c r="EN239" s="98">
        <v>48909.164100000002</v>
      </c>
      <c r="EO239" s="98">
        <v>34575.058069999999</v>
      </c>
      <c r="EP239" s="98">
        <v>37668.83797</v>
      </c>
      <c r="EQ239" s="98">
        <v>25214.024829999998</v>
      </c>
      <c r="ER239" s="98">
        <v>27183.244699999999</v>
      </c>
      <c r="ES239" s="98">
        <v>23524.355070000001</v>
      </c>
      <c r="ET239" s="98">
        <v>27781.0448</v>
      </c>
      <c r="EU239" s="98">
        <v>34487.334439999999</v>
      </c>
      <c r="EV239" s="98">
        <v>33774.063069999997</v>
      </c>
      <c r="EW239" s="98">
        <v>27616.884679999999</v>
      </c>
      <c r="EX239" s="98">
        <v>78106678</v>
      </c>
      <c r="EY239" s="98">
        <v>62816960</v>
      </c>
      <c r="EZ239" s="98">
        <v>63907056</v>
      </c>
      <c r="FA239" s="98">
        <v>60798534</v>
      </c>
      <c r="FB239" s="98">
        <v>59949824</v>
      </c>
      <c r="FC239" s="98">
        <v>59376714</v>
      </c>
      <c r="FD239" s="98">
        <v>58681403</v>
      </c>
      <c r="FE239" s="98">
        <v>61624269</v>
      </c>
      <c r="FF239" s="98">
        <v>53062501</v>
      </c>
      <c r="FG239" s="103">
        <v>54531889</v>
      </c>
      <c r="FH239" s="76">
        <v>907.58956999999998</v>
      </c>
      <c r="FI239" s="76">
        <v>4590.3826499999996</v>
      </c>
      <c r="FJ239" s="76">
        <v>2763.1380100000001</v>
      </c>
      <c r="FK239" s="76">
        <v>5687.3814199999997</v>
      </c>
      <c r="FL239" s="76">
        <v>4325.3775500000002</v>
      </c>
      <c r="FM239" s="76">
        <v>307.99549999999999</v>
      </c>
      <c r="FN239" s="76">
        <v>751.48739999999998</v>
      </c>
      <c r="FO239" s="76">
        <v>398.46035000000001</v>
      </c>
      <c r="FP239" s="76">
        <v>4521.3710000000001</v>
      </c>
      <c r="FQ239" s="77">
        <v>291.10399999999998</v>
      </c>
    </row>
    <row r="240" spans="1:173" x14ac:dyDescent="0.25">
      <c r="A240" s="96" t="s">
        <v>180</v>
      </c>
      <c r="B240" s="96">
        <v>5566</v>
      </c>
      <c r="C240" s="96"/>
      <c r="D240" s="76">
        <v>34.133890000000001</v>
      </c>
      <c r="E240" s="76">
        <v>28.179839999999999</v>
      </c>
      <c r="F240" s="76">
        <v>31.01998</v>
      </c>
      <c r="G240" s="76">
        <v>33.573929999999997</v>
      </c>
      <c r="H240" s="76">
        <v>36.693309999999997</v>
      </c>
      <c r="I240" s="76">
        <v>72.023840000000007</v>
      </c>
      <c r="J240" s="76">
        <v>74.598349999999996</v>
      </c>
      <c r="K240" s="76">
        <v>77.381190000000004</v>
      </c>
      <c r="L240" s="76">
        <v>82.266990000000007</v>
      </c>
      <c r="M240" s="76">
        <v>85.014560000000003</v>
      </c>
      <c r="N240" s="97">
        <v>1718.6545799999999</v>
      </c>
      <c r="O240" s="97">
        <v>1883.6811600000001</v>
      </c>
      <c r="P240" s="97">
        <v>1610.51151</v>
      </c>
      <c r="Q240" s="97">
        <v>1860.2306599999999</v>
      </c>
      <c r="R240" s="97">
        <v>1776.83411</v>
      </c>
      <c r="S240" s="97">
        <v>1613.7978700000001</v>
      </c>
      <c r="T240" s="97">
        <v>1507.26232</v>
      </c>
      <c r="U240" s="97">
        <v>1496.98695</v>
      </c>
      <c r="V240" s="97">
        <v>1337.43507</v>
      </c>
      <c r="W240" s="97">
        <v>1522.76359</v>
      </c>
      <c r="X240" s="98">
        <v>1680</v>
      </c>
      <c r="Y240" s="98">
        <v>1710</v>
      </c>
      <c r="Z240" s="98">
        <v>1740</v>
      </c>
      <c r="AA240" s="98">
        <v>1770</v>
      </c>
      <c r="AB240" s="98">
        <v>1800</v>
      </c>
      <c r="AC240" s="98">
        <v>1820.8747499999999</v>
      </c>
      <c r="AD240" s="98">
        <v>1844.6</v>
      </c>
      <c r="AE240" s="98">
        <v>1894.6</v>
      </c>
      <c r="AF240" s="98">
        <v>1944.6</v>
      </c>
      <c r="AG240" s="98">
        <v>2032.8537200000001</v>
      </c>
      <c r="AH240" s="97">
        <v>1669.1545799999999</v>
      </c>
      <c r="AI240" s="97">
        <v>1834.1811600000001</v>
      </c>
      <c r="AJ240" s="97">
        <v>1561.01151</v>
      </c>
      <c r="AK240" s="97">
        <v>1810.7306599999999</v>
      </c>
      <c r="AL240" s="97">
        <v>1727.33411</v>
      </c>
      <c r="AM240" s="97">
        <v>1564.2978700000001</v>
      </c>
      <c r="AN240" s="97">
        <v>1457.76232</v>
      </c>
      <c r="AO240" s="97">
        <v>1450.98695</v>
      </c>
      <c r="AP240" s="97">
        <v>1287.43507</v>
      </c>
      <c r="AQ240" s="97">
        <v>1472.76359</v>
      </c>
      <c r="AR240" s="98">
        <v>0</v>
      </c>
      <c r="AS240" s="98">
        <v>0</v>
      </c>
      <c r="AT240" s="98">
        <v>125.63795</v>
      </c>
      <c r="AU240" s="98">
        <v>139.70054999999999</v>
      </c>
      <c r="AV240" s="98">
        <v>240.92015000000001</v>
      </c>
      <c r="AW240" s="98">
        <v>0</v>
      </c>
      <c r="AX240" s="98">
        <v>152.51634999999999</v>
      </c>
      <c r="AY240" s="98">
        <v>70</v>
      </c>
      <c r="AZ240" s="98">
        <v>87</v>
      </c>
      <c r="BA240" s="98">
        <v>0</v>
      </c>
      <c r="BB240" s="76">
        <v>0</v>
      </c>
      <c r="BC240" s="76">
        <v>0</v>
      </c>
      <c r="BD240" s="76">
        <v>125.63795</v>
      </c>
      <c r="BE240" s="76">
        <v>139.70054999999999</v>
      </c>
      <c r="BF240" s="76">
        <v>240.92015000000001</v>
      </c>
      <c r="BG240" s="76">
        <v>0</v>
      </c>
      <c r="BH240" s="76">
        <v>75.275450000000006</v>
      </c>
      <c r="BI240" s="76">
        <v>70</v>
      </c>
      <c r="BJ240" s="76">
        <v>87</v>
      </c>
      <c r="BK240" s="76">
        <v>0</v>
      </c>
      <c r="BL240" s="76">
        <v>1669.1545799999999</v>
      </c>
      <c r="BM240" s="76">
        <v>1834.1811600000001</v>
      </c>
      <c r="BN240" s="76">
        <v>1686.6494600000001</v>
      </c>
      <c r="BO240" s="76">
        <v>1950.43121</v>
      </c>
      <c r="BP240" s="76">
        <v>1968.2542599999999</v>
      </c>
      <c r="BQ240" s="76">
        <v>1564.2978700000001</v>
      </c>
      <c r="BR240" s="76">
        <v>1610.2786699999999</v>
      </c>
      <c r="BS240" s="76">
        <v>1520.98695</v>
      </c>
      <c r="BT240" s="76">
        <v>1374.43507</v>
      </c>
      <c r="BU240" s="76">
        <v>1472.76359</v>
      </c>
      <c r="BV240" s="98">
        <v>1886.1355599999999</v>
      </c>
      <c r="BW240" s="98">
        <v>1899.71928</v>
      </c>
      <c r="BX240" s="98">
        <v>1921.6159</v>
      </c>
      <c r="BY240" s="98">
        <v>2028.6554000000001</v>
      </c>
      <c r="BZ240" s="98">
        <v>2166.7786999999998</v>
      </c>
      <c r="CA240" s="98">
        <v>2146.5924</v>
      </c>
      <c r="CB240" s="98">
        <v>2144.0400500000001</v>
      </c>
      <c r="CC240" s="98">
        <v>2061.11105</v>
      </c>
      <c r="CD240" s="98">
        <v>2083.3697999999999</v>
      </c>
      <c r="CE240" s="98">
        <v>2332.3696199999999</v>
      </c>
      <c r="CF240" s="76">
        <v>-246.23532</v>
      </c>
      <c r="CG240" s="76">
        <v>-141.67156</v>
      </c>
      <c r="CH240" s="76">
        <v>-350.69134000000003</v>
      </c>
      <c r="CI240" s="76">
        <v>-90.681020000000004</v>
      </c>
      <c r="CJ240" s="76">
        <v>115.2129</v>
      </c>
      <c r="CK240" s="76">
        <v>-154.73097999999999</v>
      </c>
      <c r="CL240" s="76">
        <v>-437.24612000000002</v>
      </c>
      <c r="CM240" s="76">
        <v>-177.47344000000001</v>
      </c>
      <c r="CN240" s="76">
        <v>-195.16978</v>
      </c>
      <c r="CO240" s="76">
        <v>-61.0784799999999</v>
      </c>
      <c r="CP240" s="76">
        <v>-1055.39843</v>
      </c>
      <c r="CQ240" s="76">
        <v>-759.66310999999996</v>
      </c>
      <c r="CR240" s="76">
        <v>-568.49154999999996</v>
      </c>
      <c r="CS240" s="76">
        <v>-293.93815999999998</v>
      </c>
      <c r="CT240" s="76">
        <v>-293.45769000000001</v>
      </c>
      <c r="CU240" s="76">
        <v>-600.09073999999998</v>
      </c>
      <c r="CV240" s="76">
        <v>-395.85975999999999</v>
      </c>
      <c r="CW240" s="76">
        <v>15.610910000000001</v>
      </c>
      <c r="CX240" s="76">
        <v>169.08435</v>
      </c>
      <c r="CY240" s="76">
        <v>327.25412999999998</v>
      </c>
      <c r="CZ240" s="98">
        <v>403</v>
      </c>
      <c r="DA240" s="98">
        <v>403</v>
      </c>
      <c r="DB240" s="98">
        <v>392</v>
      </c>
      <c r="DC240" s="98">
        <v>379</v>
      </c>
      <c r="DD240" s="98">
        <v>373</v>
      </c>
      <c r="DE240" s="98">
        <v>388</v>
      </c>
      <c r="DF240" s="98">
        <v>390</v>
      </c>
      <c r="DG240" s="98">
        <v>385</v>
      </c>
      <c r="DH240" s="98">
        <v>373</v>
      </c>
      <c r="DI240" s="98">
        <v>346</v>
      </c>
      <c r="DJ240" s="76">
        <v>-295.73532</v>
      </c>
      <c r="DK240" s="76">
        <v>-191.17156</v>
      </c>
      <c r="DL240" s="76">
        <v>-274.55338999999998</v>
      </c>
      <c r="DM240" s="76">
        <v>-0.48047000000000001</v>
      </c>
      <c r="DN240" s="76">
        <v>306.63305000000003</v>
      </c>
      <c r="DO240" s="76">
        <v>-204.23097999999999</v>
      </c>
      <c r="DP240" s="76">
        <v>-411.47066999999998</v>
      </c>
      <c r="DQ240" s="76">
        <v>-153.47344000000001</v>
      </c>
      <c r="DR240" s="76">
        <v>-158.16978</v>
      </c>
      <c r="DS240" s="76">
        <v>-111.07848</v>
      </c>
      <c r="DT240" s="76">
        <v>-15.366110000000001</v>
      </c>
      <c r="DU240" s="76">
        <v>-21.320160000000001</v>
      </c>
      <c r="DV240" s="76">
        <v>-18.48002</v>
      </c>
      <c r="DW240" s="76">
        <v>-15.926069999999999</v>
      </c>
      <c r="DX240" s="76">
        <v>-12.80669</v>
      </c>
      <c r="DY240" s="76">
        <v>22.52384</v>
      </c>
      <c r="DZ240" s="76">
        <v>25.09835</v>
      </c>
      <c r="EA240" s="76">
        <v>31.38119</v>
      </c>
      <c r="EB240" s="76">
        <v>32.26699</v>
      </c>
      <c r="EC240" s="76">
        <v>35.014560000000003</v>
      </c>
      <c r="ED240" s="76">
        <v>295.73532</v>
      </c>
      <c r="EE240" s="76">
        <v>191.17156</v>
      </c>
      <c r="EF240" s="76">
        <v>400.19134000000003</v>
      </c>
      <c r="EG240" s="76">
        <v>140.18101999999999</v>
      </c>
      <c r="EH240" s="76">
        <v>-65.712900000000005</v>
      </c>
      <c r="EI240" s="76">
        <v>204.23097999999999</v>
      </c>
      <c r="EJ240" s="76">
        <v>486.74612000000002</v>
      </c>
      <c r="EK240" s="76">
        <v>223.47344000000001</v>
      </c>
      <c r="EL240" s="76">
        <v>245.16978</v>
      </c>
      <c r="EM240" s="76">
        <v>111.07848</v>
      </c>
      <c r="EN240" s="98">
        <v>2941.5339899999999</v>
      </c>
      <c r="EO240" s="98">
        <v>2659.3823900000002</v>
      </c>
      <c r="EP240" s="98">
        <v>2490.10745</v>
      </c>
      <c r="EQ240" s="98">
        <v>2322.5935599999998</v>
      </c>
      <c r="ER240" s="98">
        <v>2460.23639</v>
      </c>
      <c r="ES240" s="98">
        <v>2746.6831400000001</v>
      </c>
      <c r="ET240" s="98">
        <v>2539.8998099999999</v>
      </c>
      <c r="EU240" s="98">
        <v>2045.5001400000001</v>
      </c>
      <c r="EV240" s="98">
        <v>1914.2854500000001</v>
      </c>
      <c r="EW240" s="98">
        <v>2005.1154899999999</v>
      </c>
      <c r="EX240" s="98">
        <v>1964890</v>
      </c>
      <c r="EY240" s="98">
        <v>2025353</v>
      </c>
      <c r="EZ240" s="98">
        <v>1961203</v>
      </c>
      <c r="FA240" s="98">
        <v>1950912</v>
      </c>
      <c r="FB240" s="98">
        <v>1661621</v>
      </c>
      <c r="FC240" s="98">
        <v>1768529</v>
      </c>
      <c r="FD240" s="98">
        <v>1944508</v>
      </c>
      <c r="FE240" s="98">
        <v>1674460</v>
      </c>
      <c r="FF240" s="98">
        <v>1532605</v>
      </c>
      <c r="FG240" s="103">
        <v>1583842</v>
      </c>
      <c r="FH240" s="76">
        <v>0</v>
      </c>
      <c r="FI240" s="76">
        <v>0</v>
      </c>
      <c r="FJ240" s="76">
        <v>0</v>
      </c>
      <c r="FK240" s="76">
        <v>0</v>
      </c>
      <c r="FL240" s="76">
        <v>0</v>
      </c>
      <c r="FM240" s="76">
        <v>0</v>
      </c>
      <c r="FN240" s="76">
        <v>77.240899999999996</v>
      </c>
      <c r="FO240" s="76">
        <v>0</v>
      </c>
      <c r="FP240" s="76">
        <v>0</v>
      </c>
      <c r="FQ240" s="77">
        <v>0</v>
      </c>
    </row>
    <row r="241" spans="1:173" x14ac:dyDescent="0.25">
      <c r="A241" s="96" t="s">
        <v>179</v>
      </c>
      <c r="B241" s="96">
        <v>5607</v>
      </c>
      <c r="C241" s="96"/>
      <c r="D241" s="76">
        <v>2096.1847899999998</v>
      </c>
      <c r="E241" s="76">
        <v>2075.9781400000002</v>
      </c>
      <c r="F241" s="76">
        <v>2427.5053200000002</v>
      </c>
      <c r="G241" s="76">
        <v>1477.28845</v>
      </c>
      <c r="H241" s="76">
        <v>1772.72138</v>
      </c>
      <c r="I241" s="76">
        <v>1561.8064899999999</v>
      </c>
      <c r="J241" s="76">
        <v>1133.83888</v>
      </c>
      <c r="K241" s="76">
        <v>1220.8943200000001</v>
      </c>
      <c r="L241" s="76">
        <v>928.64229</v>
      </c>
      <c r="M241" s="76">
        <v>1230.8222800000001</v>
      </c>
      <c r="N241" s="97">
        <v>15602.57704</v>
      </c>
      <c r="O241" s="97">
        <v>14696.315710000001</v>
      </c>
      <c r="P241" s="97">
        <v>14962.054910000001</v>
      </c>
      <c r="Q241" s="97">
        <v>13957.512839999999</v>
      </c>
      <c r="R241" s="97">
        <v>14255.17324</v>
      </c>
      <c r="S241" s="97">
        <v>13728.611140000001</v>
      </c>
      <c r="T241" s="97">
        <v>12973.12854</v>
      </c>
      <c r="U241" s="97">
        <v>12708.95081</v>
      </c>
      <c r="V241" s="97">
        <v>12417.397199999999</v>
      </c>
      <c r="W241" s="97">
        <v>12756.35376</v>
      </c>
      <c r="X241" s="98">
        <v>30307</v>
      </c>
      <c r="Y241" s="98">
        <v>32079</v>
      </c>
      <c r="Z241" s="98">
        <v>37782.649449999997</v>
      </c>
      <c r="AA241" s="98">
        <v>35419.529450000002</v>
      </c>
      <c r="AB241" s="98">
        <v>34253.409449999999</v>
      </c>
      <c r="AC241" s="98">
        <v>35722.699379999998</v>
      </c>
      <c r="AD241" s="98">
        <v>32198.44945</v>
      </c>
      <c r="AE241" s="98">
        <v>20313.942800000001</v>
      </c>
      <c r="AF241" s="98">
        <v>15990.992179999999</v>
      </c>
      <c r="AG241" s="98">
        <v>15392.349039999999</v>
      </c>
      <c r="AH241" s="97">
        <v>13688.61017</v>
      </c>
      <c r="AI241" s="97">
        <v>12803.60094</v>
      </c>
      <c r="AJ241" s="97">
        <v>12754.125739999999</v>
      </c>
      <c r="AK241" s="97">
        <v>12737.371870000001</v>
      </c>
      <c r="AL241" s="97">
        <v>12733.937180000001</v>
      </c>
      <c r="AM241" s="97">
        <v>12456.99099</v>
      </c>
      <c r="AN241" s="97">
        <v>12073.426079999999</v>
      </c>
      <c r="AO241" s="97">
        <v>11780.16308</v>
      </c>
      <c r="AP241" s="97">
        <v>11814.54724</v>
      </c>
      <c r="AQ241" s="97">
        <v>11881.01282</v>
      </c>
      <c r="AR241" s="98">
        <v>1807.9974400000001</v>
      </c>
      <c r="AS241" s="98">
        <v>2360.66275</v>
      </c>
      <c r="AT241" s="98">
        <v>2382.80935</v>
      </c>
      <c r="AU241" s="98">
        <v>1239.6564699999999</v>
      </c>
      <c r="AV241" s="98">
        <v>2275.9549999999999</v>
      </c>
      <c r="AW241" s="98">
        <v>7839.6436000000003</v>
      </c>
      <c r="AX241" s="98">
        <v>11346.609829999999</v>
      </c>
      <c r="AY241" s="98">
        <v>3214.7028799999998</v>
      </c>
      <c r="AZ241" s="98">
        <v>1306.4083900000001</v>
      </c>
      <c r="BA241" s="98">
        <v>992.06354999999996</v>
      </c>
      <c r="BB241" s="76">
        <v>454.18027999999998</v>
      </c>
      <c r="BC241" s="76">
        <v>1687.0158799999999</v>
      </c>
      <c r="BD241" s="76">
        <v>2017.6433</v>
      </c>
      <c r="BE241" s="76">
        <v>1235.3854699999999</v>
      </c>
      <c r="BF241" s="76">
        <v>896.99900000000002</v>
      </c>
      <c r="BG241" s="76">
        <v>6847.9675999999999</v>
      </c>
      <c r="BH241" s="76">
        <v>10240.475990000001</v>
      </c>
      <c r="BI241" s="76">
        <v>3138.48288</v>
      </c>
      <c r="BJ241" s="76">
        <v>1263.97039</v>
      </c>
      <c r="BK241" s="76">
        <v>496.36829999999998</v>
      </c>
      <c r="BL241" s="76">
        <v>15496.607609999999</v>
      </c>
      <c r="BM241" s="76">
        <v>15164.26369</v>
      </c>
      <c r="BN241" s="76">
        <v>15136.935090000001</v>
      </c>
      <c r="BO241" s="76">
        <v>13977.028340000001</v>
      </c>
      <c r="BP241" s="76">
        <v>15009.892180000001</v>
      </c>
      <c r="BQ241" s="76">
        <v>20296.634590000001</v>
      </c>
      <c r="BR241" s="76">
        <v>23420.035909999999</v>
      </c>
      <c r="BS241" s="76">
        <v>14994.865959999999</v>
      </c>
      <c r="BT241" s="76">
        <v>13120.95563</v>
      </c>
      <c r="BU241" s="76">
        <v>12873.076370000001</v>
      </c>
      <c r="BV241" s="98">
        <v>32189.539430000001</v>
      </c>
      <c r="BW241" s="98">
        <v>33086.37788</v>
      </c>
      <c r="BX241" s="98">
        <v>38164.957289999998</v>
      </c>
      <c r="BY241" s="98">
        <v>36114.076659999999</v>
      </c>
      <c r="BZ241" s="98">
        <v>36214.612179999996</v>
      </c>
      <c r="CA241" s="98">
        <v>37471.952590000001</v>
      </c>
      <c r="CB241" s="98">
        <v>32849.503629999999</v>
      </c>
      <c r="CC241" s="98">
        <v>21617.67382</v>
      </c>
      <c r="CD241" s="98">
        <v>17810.498189999998</v>
      </c>
      <c r="CE241" s="98">
        <v>16857.810890000001</v>
      </c>
      <c r="CF241" s="76">
        <v>-31.1923700000007</v>
      </c>
      <c r="CG241" s="76">
        <v>-1.8436599999986401</v>
      </c>
      <c r="CH241" s="76">
        <v>-2628.8982299999998</v>
      </c>
      <c r="CI241" s="76">
        <v>143.050299999999</v>
      </c>
      <c r="CJ241" s="76">
        <v>-36.102530000000101</v>
      </c>
      <c r="CK241" s="76">
        <v>-231.353749999998</v>
      </c>
      <c r="CL241" s="76">
        <v>-202.56527000000099</v>
      </c>
      <c r="CM241" s="76">
        <v>-204.52437999999901</v>
      </c>
      <c r="CN241" s="76">
        <v>134.68700999999999</v>
      </c>
      <c r="CO241" s="76">
        <v>-300.79953999999998</v>
      </c>
      <c r="CP241" s="76">
        <v>21974.026160000001</v>
      </c>
      <c r="CQ241" s="76">
        <v>23465.005120000002</v>
      </c>
      <c r="CR241" s="76">
        <v>23672.54767</v>
      </c>
      <c r="CS241" s="76">
        <v>26491.731769999999</v>
      </c>
      <c r="CT241" s="76">
        <v>26333.436969999999</v>
      </c>
      <c r="CU241" s="76">
        <v>26993.776559999998</v>
      </c>
      <c r="CV241" s="76">
        <v>21648.782859999999</v>
      </c>
      <c r="CW241" s="76">
        <v>12510.5746</v>
      </c>
      <c r="CX241" s="76">
        <v>10505.403829999999</v>
      </c>
      <c r="CY241" s="76">
        <v>9709.5963900000006</v>
      </c>
      <c r="CZ241" s="98">
        <v>2991</v>
      </c>
      <c r="DA241" s="98">
        <v>2924</v>
      </c>
      <c r="DB241" s="98">
        <v>2894</v>
      </c>
      <c r="DC241" s="98">
        <v>2881</v>
      </c>
      <c r="DD241" s="98">
        <v>2880</v>
      </c>
      <c r="DE241" s="98">
        <v>2904</v>
      </c>
      <c r="DF241" s="98">
        <v>2874</v>
      </c>
      <c r="DG241" s="98">
        <v>2858</v>
      </c>
      <c r="DH241" s="98">
        <v>2815</v>
      </c>
      <c r="DI241" s="98">
        <v>2812</v>
      </c>
      <c r="DJ241" s="76">
        <v>-1490.9789599999999</v>
      </c>
      <c r="DK241" s="76">
        <v>-207.54255000000001</v>
      </c>
      <c r="DL241" s="76">
        <v>-2819.1840999999999</v>
      </c>
      <c r="DM241" s="76">
        <v>158.29480000000001</v>
      </c>
      <c r="DN241" s="76">
        <v>-660.33959000000004</v>
      </c>
      <c r="DO241" s="76">
        <v>5344.9937</v>
      </c>
      <c r="DP241" s="76">
        <v>9138.2082599999994</v>
      </c>
      <c r="DQ241" s="76">
        <v>2005.1707699999999</v>
      </c>
      <c r="DR241" s="76">
        <v>795.80744000000004</v>
      </c>
      <c r="DS241" s="76">
        <v>-679.77218000000005</v>
      </c>
      <c r="DT241" s="76">
        <v>182.21779000000001</v>
      </c>
      <c r="DU241" s="76">
        <v>183.26313999999999</v>
      </c>
      <c r="DV241" s="76">
        <v>219.57632000000001</v>
      </c>
      <c r="DW241" s="76">
        <v>257.14744999999999</v>
      </c>
      <c r="DX241" s="76">
        <v>251.48537999999999</v>
      </c>
      <c r="DY241" s="76">
        <v>290.18648999999999</v>
      </c>
      <c r="DZ241" s="76">
        <v>234.13687999999999</v>
      </c>
      <c r="EA241" s="76">
        <v>292.10631999999998</v>
      </c>
      <c r="EB241" s="76">
        <v>325.79228999999998</v>
      </c>
      <c r="EC241" s="76">
        <v>355.48128000000003</v>
      </c>
      <c r="ED241" s="76">
        <v>1945.15924</v>
      </c>
      <c r="EE241" s="76">
        <v>1894.55843</v>
      </c>
      <c r="EF241" s="76">
        <v>4836.8274000000001</v>
      </c>
      <c r="EG241" s="76">
        <v>1077.09067</v>
      </c>
      <c r="EH241" s="76">
        <v>1557.3385900000001</v>
      </c>
      <c r="EI241" s="76">
        <v>1502.9739</v>
      </c>
      <c r="EJ241" s="76">
        <v>1102.26773</v>
      </c>
      <c r="EK241" s="76">
        <v>1133.3121100000001</v>
      </c>
      <c r="EL241" s="76">
        <v>468.16295000000002</v>
      </c>
      <c r="EM241" s="76">
        <v>1176.14048</v>
      </c>
      <c r="EN241" s="98">
        <v>10215.513269999999</v>
      </c>
      <c r="EO241" s="98">
        <v>9621.3727600000002</v>
      </c>
      <c r="EP241" s="98">
        <v>14492.40962</v>
      </c>
      <c r="EQ241" s="98">
        <v>9622.3448900000003</v>
      </c>
      <c r="ER241" s="98">
        <v>9881.1752099999994</v>
      </c>
      <c r="ES241" s="98">
        <v>10478.176030000001</v>
      </c>
      <c r="ET241" s="98">
        <v>11200.72077</v>
      </c>
      <c r="EU241" s="98">
        <v>9107.0992200000001</v>
      </c>
      <c r="EV241" s="98">
        <v>7305.0943600000001</v>
      </c>
      <c r="EW241" s="98">
        <v>7148.2145</v>
      </c>
      <c r="EX241" s="98">
        <v>15633769</v>
      </c>
      <c r="EY241" s="98">
        <v>14698159</v>
      </c>
      <c r="EZ241" s="98">
        <v>17590953</v>
      </c>
      <c r="FA241" s="98">
        <v>13814463</v>
      </c>
      <c r="FB241" s="98">
        <v>14291276</v>
      </c>
      <c r="FC241" s="98">
        <v>13959965</v>
      </c>
      <c r="FD241" s="98">
        <v>13175694</v>
      </c>
      <c r="FE241" s="98">
        <v>12913475</v>
      </c>
      <c r="FF241" s="98">
        <v>12282710</v>
      </c>
      <c r="FG241" s="103">
        <v>13057153</v>
      </c>
      <c r="FH241" s="76">
        <v>1353.8171600000001</v>
      </c>
      <c r="FI241" s="76">
        <v>673.64687000000004</v>
      </c>
      <c r="FJ241" s="76">
        <v>365.16604999999998</v>
      </c>
      <c r="FK241" s="76">
        <v>4.2709999999999999</v>
      </c>
      <c r="FL241" s="76">
        <v>1378.9559999999999</v>
      </c>
      <c r="FM241" s="76">
        <v>991.67600000000004</v>
      </c>
      <c r="FN241" s="76">
        <v>1106.13384</v>
      </c>
      <c r="FO241" s="76">
        <v>76.22</v>
      </c>
      <c r="FP241" s="76">
        <v>42.438000000000002</v>
      </c>
      <c r="FQ241" s="77">
        <v>495.69524999999999</v>
      </c>
    </row>
    <row r="242" spans="1:173" x14ac:dyDescent="0.25">
      <c r="A242" s="96" t="s">
        <v>178</v>
      </c>
      <c r="B242" s="96">
        <v>5590</v>
      </c>
      <c r="C242" s="96"/>
      <c r="D242" s="76">
        <v>5815.3825999999999</v>
      </c>
      <c r="E242" s="76">
        <v>5213.5384599999998</v>
      </c>
      <c r="F242" s="76">
        <v>4076.9446600000001</v>
      </c>
      <c r="G242" s="76">
        <v>4381.7494100000004</v>
      </c>
      <c r="H242" s="76">
        <v>4593.6761500000002</v>
      </c>
      <c r="I242" s="76">
        <v>4063.0974999999999</v>
      </c>
      <c r="J242" s="76">
        <v>3030.4477000000002</v>
      </c>
      <c r="K242" s="76">
        <v>3684.52612</v>
      </c>
      <c r="L242" s="76">
        <v>3240.5133599999999</v>
      </c>
      <c r="M242" s="76">
        <v>3993.2079899999999</v>
      </c>
      <c r="N242" s="97">
        <v>149045.33921000001</v>
      </c>
      <c r="O242" s="97">
        <v>152994.98843999999</v>
      </c>
      <c r="P242" s="97">
        <v>152419.67598999999</v>
      </c>
      <c r="Q242" s="97">
        <v>156567.54152999999</v>
      </c>
      <c r="R242" s="97">
        <v>148698.37104999999</v>
      </c>
      <c r="S242" s="97">
        <v>140589.13057000001</v>
      </c>
      <c r="T242" s="97">
        <v>142457.0312</v>
      </c>
      <c r="U242" s="97">
        <v>142790.58407000001</v>
      </c>
      <c r="V242" s="97">
        <v>129234.00704</v>
      </c>
      <c r="W242" s="97">
        <v>120885.5874</v>
      </c>
      <c r="X242" s="98">
        <v>158977.10237000001</v>
      </c>
      <c r="Y242" s="98">
        <v>139562.30979</v>
      </c>
      <c r="Z242" s="98">
        <v>140357.63505000001</v>
      </c>
      <c r="AA242" s="98">
        <v>120303.03873</v>
      </c>
      <c r="AB242" s="98">
        <v>100304.42469</v>
      </c>
      <c r="AC242" s="98">
        <v>95129.115999999995</v>
      </c>
      <c r="AD242" s="98">
        <v>81566.080100000006</v>
      </c>
      <c r="AE242" s="98">
        <v>71583.239499999996</v>
      </c>
      <c r="AF242" s="98">
        <v>71474.570890000003</v>
      </c>
      <c r="AG242" s="98">
        <v>76484.865940000003</v>
      </c>
      <c r="AH242" s="97">
        <v>143401.51321</v>
      </c>
      <c r="AI242" s="97">
        <v>147916.33124</v>
      </c>
      <c r="AJ242" s="97">
        <v>147938.95850000001</v>
      </c>
      <c r="AK242" s="97">
        <v>151667.16867000001</v>
      </c>
      <c r="AL242" s="97">
        <v>143729.28714999999</v>
      </c>
      <c r="AM242" s="97">
        <v>136694.29414000001</v>
      </c>
      <c r="AN242" s="97">
        <v>139455.78732999999</v>
      </c>
      <c r="AO242" s="97">
        <v>139675.06007000001</v>
      </c>
      <c r="AP242" s="97">
        <v>126631.08458</v>
      </c>
      <c r="AQ242" s="97">
        <v>118419.63899000001</v>
      </c>
      <c r="AR242" s="98">
        <v>14169.095230000001</v>
      </c>
      <c r="AS242" s="98">
        <v>19934.23934</v>
      </c>
      <c r="AT242" s="98">
        <v>14858.11484</v>
      </c>
      <c r="AU242" s="98">
        <v>16850.360059999999</v>
      </c>
      <c r="AV242" s="98">
        <v>13296.04017</v>
      </c>
      <c r="AW242" s="98">
        <v>12331.79924</v>
      </c>
      <c r="AX242" s="98">
        <v>12415.3398</v>
      </c>
      <c r="AY242" s="98">
        <v>15365.01873</v>
      </c>
      <c r="AZ242" s="98">
        <v>6378.9830099999999</v>
      </c>
      <c r="BA242" s="98">
        <v>8208.9406099999997</v>
      </c>
      <c r="BB242" s="76">
        <v>13306.12485</v>
      </c>
      <c r="BC242" s="76">
        <v>16264.37919</v>
      </c>
      <c r="BD242" s="76">
        <v>13579.222229999999</v>
      </c>
      <c r="BE242" s="76">
        <v>14160.01629</v>
      </c>
      <c r="BF242" s="76">
        <v>11998.01657</v>
      </c>
      <c r="BG242" s="76">
        <v>11280.97435</v>
      </c>
      <c r="BH242" s="76">
        <v>10278.296700000001</v>
      </c>
      <c r="BI242" s="76">
        <v>13666.04946</v>
      </c>
      <c r="BJ242" s="76">
        <v>5215.68307</v>
      </c>
      <c r="BK242" s="76">
        <v>7147.0412999999999</v>
      </c>
      <c r="BL242" s="76">
        <v>157570.60844000001</v>
      </c>
      <c r="BM242" s="76">
        <v>167850.57058</v>
      </c>
      <c r="BN242" s="76">
        <v>162797.07334</v>
      </c>
      <c r="BO242" s="76">
        <v>168517.52872999999</v>
      </c>
      <c r="BP242" s="76">
        <v>157025.32732000001</v>
      </c>
      <c r="BQ242" s="76">
        <v>149026.09338000001</v>
      </c>
      <c r="BR242" s="76">
        <v>151871.12713000001</v>
      </c>
      <c r="BS242" s="76">
        <v>155040.07879999999</v>
      </c>
      <c r="BT242" s="76">
        <v>133010.06758999999</v>
      </c>
      <c r="BU242" s="76">
        <v>126628.5796</v>
      </c>
      <c r="BV242" s="98">
        <v>184243.32874999999</v>
      </c>
      <c r="BW242" s="98">
        <v>174287.37093999999</v>
      </c>
      <c r="BX242" s="98">
        <v>162948.77411999999</v>
      </c>
      <c r="BY242" s="98">
        <v>132299.59202000001</v>
      </c>
      <c r="BZ242" s="98">
        <v>111443.58744</v>
      </c>
      <c r="CA242" s="98">
        <v>105957.78152</v>
      </c>
      <c r="CB242" s="98">
        <v>91302.712060000005</v>
      </c>
      <c r="CC242" s="98">
        <v>83383.259439999994</v>
      </c>
      <c r="CD242" s="98">
        <v>82466.58137</v>
      </c>
      <c r="CE242" s="98">
        <v>86595.201549999998</v>
      </c>
      <c r="CF242" s="76">
        <v>7617.6124300000101</v>
      </c>
      <c r="CG242" s="76">
        <v>2161.17460999999</v>
      </c>
      <c r="CH242" s="76">
        <v>9835.7194899999904</v>
      </c>
      <c r="CI242" s="76">
        <v>7448.5563299999903</v>
      </c>
      <c r="CJ242" s="76">
        <v>4898.45963999999</v>
      </c>
      <c r="CK242" s="76">
        <v>-1230.47912</v>
      </c>
      <c r="CL242" s="76">
        <v>3029.07555000001</v>
      </c>
      <c r="CM242" s="76">
        <v>1784.40564000001</v>
      </c>
      <c r="CN242" s="76">
        <v>-12661.769850000001</v>
      </c>
      <c r="CO242" s="76">
        <v>-18051.219700000001</v>
      </c>
      <c r="CP242" s="76">
        <v>83548.652470000001</v>
      </c>
      <c r="CQ242" s="76">
        <v>68547.664319999996</v>
      </c>
      <c r="CR242" s="76">
        <v>55513.762970000003</v>
      </c>
      <c r="CS242" s="76">
        <v>36712.178540000001</v>
      </c>
      <c r="CT242" s="76">
        <v>20069.037530000001</v>
      </c>
      <c r="CU242" s="76">
        <v>8067.4878200000003</v>
      </c>
      <c r="CV242" s="76">
        <v>1885.9827700000001</v>
      </c>
      <c r="CW242" s="76">
        <v>-8384.5072099999998</v>
      </c>
      <c r="CX242" s="76">
        <v>-20714.58843</v>
      </c>
      <c r="CY242" s="76">
        <v>-10698.41555</v>
      </c>
      <c r="CZ242" s="98">
        <v>19005</v>
      </c>
      <c r="DA242" s="98">
        <v>18946</v>
      </c>
      <c r="DB242" s="98">
        <v>18688</v>
      </c>
      <c r="DC242" s="98">
        <v>18495</v>
      </c>
      <c r="DD242" s="98">
        <v>18336</v>
      </c>
      <c r="DE242" s="98">
        <v>18194</v>
      </c>
      <c r="DF242" s="98">
        <v>17979</v>
      </c>
      <c r="DG242" s="98">
        <v>17811</v>
      </c>
      <c r="DH242" s="98">
        <v>17598</v>
      </c>
      <c r="DI242" s="98">
        <v>17569</v>
      </c>
      <c r="DJ242" s="76">
        <v>15279.91128</v>
      </c>
      <c r="DK242" s="76">
        <v>13346.8966</v>
      </c>
      <c r="DL242" s="76">
        <v>18934.22423</v>
      </c>
      <c r="DM242" s="76">
        <v>16708.19976</v>
      </c>
      <c r="DN242" s="76">
        <v>11927.392309999999</v>
      </c>
      <c r="DO242" s="76">
        <v>6155.6588000000002</v>
      </c>
      <c r="DP242" s="76">
        <v>10306.12838</v>
      </c>
      <c r="DQ242" s="76">
        <v>12334.9311</v>
      </c>
      <c r="DR242" s="76">
        <v>-10049.009239999999</v>
      </c>
      <c r="DS242" s="76">
        <v>-13370.12681</v>
      </c>
      <c r="DT242" s="76">
        <v>171.5566</v>
      </c>
      <c r="DU242" s="76">
        <v>134.88146</v>
      </c>
      <c r="DV242" s="76">
        <v>-403.77233999999999</v>
      </c>
      <c r="DW242" s="76">
        <v>-518.62359000000004</v>
      </c>
      <c r="DX242" s="76">
        <v>-375.40785</v>
      </c>
      <c r="DY242" s="76">
        <v>168.26150000000001</v>
      </c>
      <c r="DZ242" s="76">
        <v>29.203700000000001</v>
      </c>
      <c r="EA242" s="76">
        <v>569.00211999999999</v>
      </c>
      <c r="EB242" s="76">
        <v>637.59136000000001</v>
      </c>
      <c r="EC242" s="76">
        <v>1527.25999</v>
      </c>
      <c r="ED242" s="76">
        <v>-1973.7864300000099</v>
      </c>
      <c r="EE242" s="76">
        <v>2917.4825900000001</v>
      </c>
      <c r="EF242" s="76">
        <v>-5355.0020000000104</v>
      </c>
      <c r="EG242" s="76">
        <v>-2548.18347000002</v>
      </c>
      <c r="EH242" s="76">
        <v>70.624260000011404</v>
      </c>
      <c r="EI242" s="76">
        <v>5125.3155500000003</v>
      </c>
      <c r="EJ242" s="76">
        <v>-27.831680000003001</v>
      </c>
      <c r="EK242" s="76">
        <v>1331.1183599999899</v>
      </c>
      <c r="EL242" s="76">
        <v>15264.69231</v>
      </c>
      <c r="EM242" s="76">
        <v>20517.168109999999</v>
      </c>
      <c r="EN242" s="98">
        <v>100694.67628</v>
      </c>
      <c r="EO242" s="98">
        <v>105739.70662</v>
      </c>
      <c r="EP242" s="98">
        <v>107435.01115000001</v>
      </c>
      <c r="EQ242" s="98">
        <v>95587.413480000003</v>
      </c>
      <c r="ER242" s="98">
        <v>91374.549910000002</v>
      </c>
      <c r="ES242" s="98">
        <v>97890.293699999995</v>
      </c>
      <c r="ET242" s="98">
        <v>89416.729290000003</v>
      </c>
      <c r="EU242" s="98">
        <v>91767.766650000005</v>
      </c>
      <c r="EV242" s="98">
        <v>103181.1698</v>
      </c>
      <c r="EW242" s="98">
        <v>97293.617100000003</v>
      </c>
      <c r="EX242" s="98">
        <v>141427727</v>
      </c>
      <c r="EY242" s="98">
        <v>150833814</v>
      </c>
      <c r="EZ242" s="98">
        <v>142583957</v>
      </c>
      <c r="FA242" s="98">
        <v>149118985</v>
      </c>
      <c r="FB242" s="98">
        <v>143799911</v>
      </c>
      <c r="FC242" s="98">
        <v>141819610</v>
      </c>
      <c r="FD242" s="98">
        <v>139427956</v>
      </c>
      <c r="FE242" s="98">
        <v>141006178</v>
      </c>
      <c r="FF242" s="98">
        <v>141895777</v>
      </c>
      <c r="FG242" s="103">
        <v>138936807</v>
      </c>
      <c r="FH242" s="76">
        <v>862.97037999999998</v>
      </c>
      <c r="FI242" s="76">
        <v>3669.86015</v>
      </c>
      <c r="FJ242" s="76">
        <v>1278.8926100000001</v>
      </c>
      <c r="FK242" s="76">
        <v>2690.3437699999999</v>
      </c>
      <c r="FL242" s="76">
        <v>1298.0236</v>
      </c>
      <c r="FM242" s="76">
        <v>1050.8248900000001</v>
      </c>
      <c r="FN242" s="76">
        <v>2137.0430999999999</v>
      </c>
      <c r="FO242" s="76">
        <v>1698.9692700000001</v>
      </c>
      <c r="FP242" s="76">
        <v>1163.2999400000001</v>
      </c>
      <c r="FQ242" s="77">
        <v>1061.89931</v>
      </c>
    </row>
    <row r="243" spans="1:173" x14ac:dyDescent="0.25">
      <c r="A243" s="96" t="s">
        <v>177</v>
      </c>
      <c r="B243" s="96">
        <v>5760</v>
      </c>
      <c r="C243" s="96"/>
      <c r="D243" s="76">
        <v>118.97944</v>
      </c>
      <c r="E243" s="76">
        <v>67.331980000000001</v>
      </c>
      <c r="F243" s="76">
        <v>54.685040000000001</v>
      </c>
      <c r="G243" s="76">
        <v>46.985550000000003</v>
      </c>
      <c r="H243" s="76">
        <v>48.040759999999999</v>
      </c>
      <c r="I243" s="76">
        <v>49.958550000000002</v>
      </c>
      <c r="J243" s="76">
        <v>65.219399999999993</v>
      </c>
      <c r="K243" s="76">
        <v>79.323340000000002</v>
      </c>
      <c r="L243" s="76">
        <v>87.6614</v>
      </c>
      <c r="M243" s="76">
        <v>95.457639999999998</v>
      </c>
      <c r="N243" s="97">
        <v>2561.9099000000001</v>
      </c>
      <c r="O243" s="97">
        <v>2350.86733</v>
      </c>
      <c r="P243" s="97">
        <v>1981.3904199999999</v>
      </c>
      <c r="Q243" s="97">
        <v>2221.4036500000002</v>
      </c>
      <c r="R243" s="97">
        <v>2213.9409999999998</v>
      </c>
      <c r="S243" s="97">
        <v>2199.3657400000002</v>
      </c>
      <c r="T243" s="97">
        <v>1994.3312900000001</v>
      </c>
      <c r="U243" s="97">
        <v>1926.1411599999999</v>
      </c>
      <c r="V243" s="97">
        <v>1898.0532000000001</v>
      </c>
      <c r="W243" s="97">
        <v>1754.5755799999999</v>
      </c>
      <c r="X243" s="98">
        <v>3018.125</v>
      </c>
      <c r="Y243" s="98">
        <v>3134.625</v>
      </c>
      <c r="Z243" s="98">
        <v>1360</v>
      </c>
      <c r="AA243" s="98">
        <v>1415</v>
      </c>
      <c r="AB243" s="98">
        <v>1250</v>
      </c>
      <c r="AC243" s="98">
        <v>1285</v>
      </c>
      <c r="AD243" s="98">
        <v>1642.5</v>
      </c>
      <c r="AE243" s="98">
        <v>1699.9997499999999</v>
      </c>
      <c r="AF243" s="98">
        <v>1696.6664499999999</v>
      </c>
      <c r="AG243" s="98">
        <v>2002.0473</v>
      </c>
      <c r="AH243" s="97">
        <v>2444.2475100000001</v>
      </c>
      <c r="AI243" s="97">
        <v>2283.0068799999999</v>
      </c>
      <c r="AJ243" s="97">
        <v>1916.1363200000001</v>
      </c>
      <c r="AK243" s="97">
        <v>2163.60365</v>
      </c>
      <c r="AL243" s="97">
        <v>2156.1410000000001</v>
      </c>
      <c r="AM243" s="97">
        <v>2141.56574</v>
      </c>
      <c r="AN243" s="97">
        <v>1936.5312899999999</v>
      </c>
      <c r="AO243" s="97">
        <v>1868.3411599999999</v>
      </c>
      <c r="AP243" s="97">
        <v>1840.2532000000001</v>
      </c>
      <c r="AQ243" s="97">
        <v>1696.77558</v>
      </c>
      <c r="AR243" s="98">
        <v>273.28654999999998</v>
      </c>
      <c r="AS243" s="98">
        <v>1847.2372399999999</v>
      </c>
      <c r="AT243" s="98">
        <v>316.0643</v>
      </c>
      <c r="AU243" s="98">
        <v>343.73635000000002</v>
      </c>
      <c r="AV243" s="98">
        <v>0</v>
      </c>
      <c r="AW243" s="98">
        <v>0</v>
      </c>
      <c r="AX243" s="98">
        <v>0</v>
      </c>
      <c r="AY243" s="98">
        <v>30</v>
      </c>
      <c r="AZ243" s="98">
        <v>0</v>
      </c>
      <c r="BA243" s="98">
        <v>0</v>
      </c>
      <c r="BB243" s="76">
        <v>122.52455</v>
      </c>
      <c r="BC243" s="76">
        <v>1804.7372399999999</v>
      </c>
      <c r="BD243" s="76">
        <v>50.710299999999997</v>
      </c>
      <c r="BE243" s="76">
        <v>279.36135000000002</v>
      </c>
      <c r="BF243" s="76">
        <v>-42.5</v>
      </c>
      <c r="BG243" s="76">
        <v>-43.9</v>
      </c>
      <c r="BH243" s="76">
        <v>-39.950000000000003</v>
      </c>
      <c r="BI243" s="76">
        <v>17.05</v>
      </c>
      <c r="BJ243" s="76">
        <v>-12.95</v>
      </c>
      <c r="BK243" s="76">
        <v>-12.95</v>
      </c>
      <c r="BL243" s="76">
        <v>2717.53406</v>
      </c>
      <c r="BM243" s="76">
        <v>4130.2441200000003</v>
      </c>
      <c r="BN243" s="76">
        <v>2232.2006200000001</v>
      </c>
      <c r="BO243" s="76">
        <v>2507.34</v>
      </c>
      <c r="BP243" s="76">
        <v>2156.1410000000001</v>
      </c>
      <c r="BQ243" s="76">
        <v>2141.56574</v>
      </c>
      <c r="BR243" s="76">
        <v>1936.5312899999999</v>
      </c>
      <c r="BS243" s="76">
        <v>1898.3411599999999</v>
      </c>
      <c r="BT243" s="76">
        <v>1840.2532000000001</v>
      </c>
      <c r="BU243" s="76">
        <v>1696.77558</v>
      </c>
      <c r="BV243" s="98">
        <v>3399.7274400000001</v>
      </c>
      <c r="BW243" s="98">
        <v>3403.0086700000002</v>
      </c>
      <c r="BX243" s="98">
        <v>1677.8552199999999</v>
      </c>
      <c r="BY243" s="98">
        <v>1849.84411</v>
      </c>
      <c r="BZ243" s="98">
        <v>1389.2160100000001</v>
      </c>
      <c r="CA243" s="98">
        <v>1530.8517999999999</v>
      </c>
      <c r="CB243" s="98">
        <v>1892.8406500000001</v>
      </c>
      <c r="CC243" s="98">
        <v>2101.0432599999999</v>
      </c>
      <c r="CD243" s="98">
        <v>1821.91562</v>
      </c>
      <c r="CE243" s="98">
        <v>2102.3312999999998</v>
      </c>
      <c r="CF243" s="76">
        <v>-164.54386</v>
      </c>
      <c r="CG243" s="76">
        <v>-127.96615</v>
      </c>
      <c r="CH243" s="76">
        <v>-228.65251000000001</v>
      </c>
      <c r="CI243" s="76">
        <v>49.190140000000198</v>
      </c>
      <c r="CJ243" s="76">
        <v>-176.23905999999999</v>
      </c>
      <c r="CK243" s="76">
        <v>-27.900159999999701</v>
      </c>
      <c r="CL243" s="76">
        <v>-266.43441999999999</v>
      </c>
      <c r="CM243" s="76">
        <v>-74.001800000000003</v>
      </c>
      <c r="CN243" s="76">
        <v>-131.38412</v>
      </c>
      <c r="CO243" s="76">
        <v>-23.593980000000101</v>
      </c>
      <c r="CP243" s="76">
        <v>1509.7186799999999</v>
      </c>
      <c r="CQ243" s="76">
        <v>1669.40038</v>
      </c>
      <c r="CR243" s="76">
        <v>60.489739999999998</v>
      </c>
      <c r="CS243" s="76">
        <v>303.68605000000002</v>
      </c>
      <c r="CT243" s="76">
        <v>32.934559999999998</v>
      </c>
      <c r="CU243" s="76">
        <v>309.47361999999998</v>
      </c>
      <c r="CV243" s="76">
        <v>439.07378</v>
      </c>
      <c r="CW243" s="76">
        <v>803.25819999999999</v>
      </c>
      <c r="CX243" s="76">
        <v>918.01</v>
      </c>
      <c r="CY243" s="76">
        <v>1120.1441199999999</v>
      </c>
      <c r="CZ243" s="98">
        <v>521</v>
      </c>
      <c r="DA243" s="98">
        <v>512</v>
      </c>
      <c r="DB243" s="98">
        <v>513</v>
      </c>
      <c r="DC243" s="98">
        <v>505</v>
      </c>
      <c r="DD243" s="98">
        <v>482</v>
      </c>
      <c r="DE243" s="98">
        <v>485</v>
      </c>
      <c r="DF243" s="98">
        <v>473</v>
      </c>
      <c r="DG243" s="98">
        <v>460</v>
      </c>
      <c r="DH243" s="98">
        <v>436</v>
      </c>
      <c r="DI243" s="98">
        <v>427</v>
      </c>
      <c r="DJ243" s="76">
        <v>-159.68170000000001</v>
      </c>
      <c r="DK243" s="76">
        <v>1608.9106400000001</v>
      </c>
      <c r="DL243" s="76">
        <v>-243.19631000000001</v>
      </c>
      <c r="DM243" s="76">
        <v>270.75148999999999</v>
      </c>
      <c r="DN243" s="76">
        <v>-276.53906000000001</v>
      </c>
      <c r="DO243" s="76">
        <v>-129.60015999999999</v>
      </c>
      <c r="DP243" s="76">
        <v>-364.18441999999999</v>
      </c>
      <c r="DQ243" s="76">
        <v>-114.7518</v>
      </c>
      <c r="DR243" s="76">
        <v>-202.13412</v>
      </c>
      <c r="DS243" s="76">
        <v>-94.343980000000002</v>
      </c>
      <c r="DT243" s="76">
        <v>1.3174399999999999</v>
      </c>
      <c r="DU243" s="76">
        <v>-0.52802000000000004</v>
      </c>
      <c r="DV243" s="76">
        <v>-10.568960000000001</v>
      </c>
      <c r="DW243" s="76">
        <v>-10.814450000000001</v>
      </c>
      <c r="DX243" s="76">
        <v>-9.7592400000000001</v>
      </c>
      <c r="DY243" s="76">
        <v>-7.84145</v>
      </c>
      <c r="DZ243" s="76">
        <v>7.4194000000000004</v>
      </c>
      <c r="EA243" s="76">
        <v>21.523340000000001</v>
      </c>
      <c r="EB243" s="76">
        <v>29.8614</v>
      </c>
      <c r="EC243" s="76">
        <v>37.657640000000001</v>
      </c>
      <c r="ED243" s="76">
        <v>282.20625000000001</v>
      </c>
      <c r="EE243" s="76">
        <v>195.82660000000001</v>
      </c>
      <c r="EF243" s="76">
        <v>293.90661</v>
      </c>
      <c r="EG243" s="76">
        <v>8.6098600000000296</v>
      </c>
      <c r="EH243" s="76">
        <v>234.03906000000001</v>
      </c>
      <c r="EI243" s="76">
        <v>85.700159999999897</v>
      </c>
      <c r="EJ243" s="76">
        <v>324.23442</v>
      </c>
      <c r="EK243" s="76">
        <v>131.80179999999999</v>
      </c>
      <c r="EL243" s="76">
        <v>189.18412000000001</v>
      </c>
      <c r="EM243" s="76">
        <v>81.393980000000099</v>
      </c>
      <c r="EN243" s="98">
        <v>1890.0087599999999</v>
      </c>
      <c r="EO243" s="98">
        <v>1733.6082899999999</v>
      </c>
      <c r="EP243" s="98">
        <v>1617.3654799999999</v>
      </c>
      <c r="EQ243" s="98">
        <v>1546.15806</v>
      </c>
      <c r="ER243" s="98">
        <v>1356.2814499999999</v>
      </c>
      <c r="ES243" s="98">
        <v>1221.3781799999999</v>
      </c>
      <c r="ET243" s="98">
        <v>1453.7668699999999</v>
      </c>
      <c r="EU243" s="98">
        <v>1297.7850599999999</v>
      </c>
      <c r="EV243" s="98">
        <v>903.90562</v>
      </c>
      <c r="EW243" s="98">
        <v>982.18718000000001</v>
      </c>
      <c r="EX243" s="98">
        <v>2726454</v>
      </c>
      <c r="EY243" s="98">
        <v>2478833</v>
      </c>
      <c r="EZ243" s="98">
        <v>2210043</v>
      </c>
      <c r="FA243" s="98">
        <v>2172214</v>
      </c>
      <c r="FB243" s="98">
        <v>2390180</v>
      </c>
      <c r="FC243" s="98">
        <v>2227266</v>
      </c>
      <c r="FD243" s="98">
        <v>2260766</v>
      </c>
      <c r="FE243" s="98">
        <v>2000143</v>
      </c>
      <c r="FF243" s="98">
        <v>2029437</v>
      </c>
      <c r="FG243" s="103">
        <v>1778170</v>
      </c>
      <c r="FH243" s="76">
        <v>150.762</v>
      </c>
      <c r="FI243" s="76">
        <v>42.5</v>
      </c>
      <c r="FJ243" s="76">
        <v>265.35399999999998</v>
      </c>
      <c r="FK243" s="76">
        <v>64.375</v>
      </c>
      <c r="FL243" s="76">
        <v>42.5</v>
      </c>
      <c r="FM243" s="76">
        <v>43.9</v>
      </c>
      <c r="FN243" s="76">
        <v>39.950000000000003</v>
      </c>
      <c r="FO243" s="76">
        <v>12.95</v>
      </c>
      <c r="FP243" s="76">
        <v>12.95</v>
      </c>
      <c r="FQ243" s="77">
        <v>12.95</v>
      </c>
    </row>
    <row r="244" spans="1:173" x14ac:dyDescent="0.25">
      <c r="A244" s="96" t="s">
        <v>176</v>
      </c>
      <c r="B244" s="96">
        <v>5591</v>
      </c>
      <c r="C244" s="96"/>
      <c r="D244" s="76">
        <v>7320.2085999999999</v>
      </c>
      <c r="E244" s="76">
        <v>7057.4596300000003</v>
      </c>
      <c r="F244" s="76">
        <v>6447.6758399999999</v>
      </c>
      <c r="G244" s="76">
        <v>9479.9056899999996</v>
      </c>
      <c r="H244" s="76">
        <v>7147.4365799999996</v>
      </c>
      <c r="I244" s="76">
        <v>7900.8458799999999</v>
      </c>
      <c r="J244" s="76">
        <v>6603.3816500000003</v>
      </c>
      <c r="K244" s="76">
        <v>6138.8740900000003</v>
      </c>
      <c r="L244" s="76">
        <v>5179.6538600000003</v>
      </c>
      <c r="M244" s="76">
        <v>5024.0125799999996</v>
      </c>
      <c r="N244" s="97">
        <v>113658.46927</v>
      </c>
      <c r="O244" s="97">
        <v>113058.77019</v>
      </c>
      <c r="P244" s="97">
        <v>106986.88149</v>
      </c>
      <c r="Q244" s="97">
        <v>109082.08387</v>
      </c>
      <c r="R244" s="97">
        <v>106408.63323000001</v>
      </c>
      <c r="S244" s="97">
        <v>102737.54898000001</v>
      </c>
      <c r="T244" s="97">
        <v>97416.387310000006</v>
      </c>
      <c r="U244" s="97">
        <v>96393.375929999995</v>
      </c>
      <c r="V244" s="97">
        <v>94301.439410000006</v>
      </c>
      <c r="W244" s="97">
        <v>92126.303520000001</v>
      </c>
      <c r="X244" s="98">
        <v>78724.566139999995</v>
      </c>
      <c r="Y244" s="98">
        <v>85768.079389999999</v>
      </c>
      <c r="Z244" s="98">
        <v>80993.279460000005</v>
      </c>
      <c r="AA244" s="98">
        <v>80809.578909999997</v>
      </c>
      <c r="AB244" s="98">
        <v>80670.756439999997</v>
      </c>
      <c r="AC244" s="98">
        <v>80713.211989999996</v>
      </c>
      <c r="AD244" s="98">
        <v>78889.791469999996</v>
      </c>
      <c r="AE244" s="98">
        <v>75804.04767</v>
      </c>
      <c r="AF244" s="98">
        <v>67847.318369999994</v>
      </c>
      <c r="AG244" s="98">
        <v>61788.591419999997</v>
      </c>
      <c r="AH244" s="97">
        <v>106828.1069</v>
      </c>
      <c r="AI244" s="97">
        <v>106569.96943</v>
      </c>
      <c r="AJ244" s="97">
        <v>100816.96793</v>
      </c>
      <c r="AK244" s="97">
        <v>100111.51995</v>
      </c>
      <c r="AL244" s="97">
        <v>99876.940919999994</v>
      </c>
      <c r="AM244" s="97">
        <v>95496.972089999996</v>
      </c>
      <c r="AN244" s="97">
        <v>91638.149420000002</v>
      </c>
      <c r="AO244" s="97">
        <v>91051.447969999994</v>
      </c>
      <c r="AP244" s="97">
        <v>89881.811249999999</v>
      </c>
      <c r="AQ244" s="97">
        <v>87991.033519999997</v>
      </c>
      <c r="AR244" s="98">
        <v>12304.615100000001</v>
      </c>
      <c r="AS244" s="98">
        <v>12454.52008</v>
      </c>
      <c r="AT244" s="98">
        <v>11585.627339999999</v>
      </c>
      <c r="AU244" s="98">
        <v>21562.276750000001</v>
      </c>
      <c r="AV244" s="98">
        <v>10778.85982</v>
      </c>
      <c r="AW244" s="98">
        <v>13080.8418</v>
      </c>
      <c r="AX244" s="98">
        <v>12877.13127</v>
      </c>
      <c r="AY244" s="98">
        <v>12191.38103</v>
      </c>
      <c r="AZ244" s="98">
        <v>17992.538789999999</v>
      </c>
      <c r="BA244" s="98">
        <v>8421.8841599999996</v>
      </c>
      <c r="BB244" s="76">
        <v>10727.94865</v>
      </c>
      <c r="BC244" s="76">
        <v>7855.5816699999996</v>
      </c>
      <c r="BD244" s="76">
        <v>8953.6958900000009</v>
      </c>
      <c r="BE244" s="76">
        <v>16530.868259999999</v>
      </c>
      <c r="BF244" s="76">
        <v>7744.7183199999999</v>
      </c>
      <c r="BG244" s="76">
        <v>10764.0756</v>
      </c>
      <c r="BH244" s="76">
        <v>12306.88891</v>
      </c>
      <c r="BI244" s="76">
        <v>8358.4035700000004</v>
      </c>
      <c r="BJ244" s="76">
        <v>17022.899649999999</v>
      </c>
      <c r="BK244" s="76">
        <v>7925.2105899999997</v>
      </c>
      <c r="BL244" s="76">
        <v>119132.72199999999</v>
      </c>
      <c r="BM244" s="76">
        <v>119024.48951</v>
      </c>
      <c r="BN244" s="76">
        <v>112402.59527000001</v>
      </c>
      <c r="BO244" s="76">
        <v>121673.79670000001</v>
      </c>
      <c r="BP244" s="76">
        <v>110655.80074000001</v>
      </c>
      <c r="BQ244" s="76">
        <v>108577.81389</v>
      </c>
      <c r="BR244" s="76">
        <v>104515.28069</v>
      </c>
      <c r="BS244" s="76">
        <v>103242.829</v>
      </c>
      <c r="BT244" s="76">
        <v>107874.35004</v>
      </c>
      <c r="BU244" s="76">
        <v>96412.917679999999</v>
      </c>
      <c r="BV244" s="98">
        <v>112187.01157</v>
      </c>
      <c r="BW244" s="98">
        <v>106225.87258</v>
      </c>
      <c r="BX244" s="98">
        <v>102706.23115000001</v>
      </c>
      <c r="BY244" s="98">
        <v>99758.373619999998</v>
      </c>
      <c r="BZ244" s="98">
        <v>96965.576000000001</v>
      </c>
      <c r="CA244" s="98">
        <v>95322.318899999998</v>
      </c>
      <c r="CB244" s="98">
        <v>93352.304529999994</v>
      </c>
      <c r="CC244" s="98">
        <v>87677.532139999996</v>
      </c>
      <c r="CD244" s="98">
        <v>81035.273719999997</v>
      </c>
      <c r="CE244" s="98">
        <v>73737.655880000006</v>
      </c>
      <c r="CF244" s="76">
        <v>-3170.7953600000001</v>
      </c>
      <c r="CG244" s="76">
        <v>-4087.0927000000102</v>
      </c>
      <c r="CH244" s="76">
        <v>-5504.0581700000002</v>
      </c>
      <c r="CI244" s="76">
        <v>-1221.9452000000001</v>
      </c>
      <c r="CJ244" s="76">
        <v>-6489.5339999999997</v>
      </c>
      <c r="CK244" s="76">
        <v>-3384.3179399999899</v>
      </c>
      <c r="CL244" s="76">
        <v>-2299.6892699999898</v>
      </c>
      <c r="CM244" s="76">
        <v>-310.25529000000103</v>
      </c>
      <c r="CN244" s="76">
        <v>1002.8624600000001</v>
      </c>
      <c r="CO244" s="76">
        <v>-7124.3241799999996</v>
      </c>
      <c r="CP244" s="76">
        <v>36223.537859999997</v>
      </c>
      <c r="CQ244" s="76">
        <v>35610.060189999997</v>
      </c>
      <c r="CR244" s="76">
        <v>38327.372049999998</v>
      </c>
      <c r="CS244" s="76">
        <v>41044.787340000003</v>
      </c>
      <c r="CT244" s="76">
        <v>34567.605730000003</v>
      </c>
      <c r="CU244" s="76">
        <v>39886.56927</v>
      </c>
      <c r="CV244" s="76">
        <v>39738.643750000003</v>
      </c>
      <c r="CW244" s="76">
        <v>35479.482799999998</v>
      </c>
      <c r="CX244" s="76">
        <v>32816.533179999999</v>
      </c>
      <c r="CY244" s="76">
        <v>19186.672279999999</v>
      </c>
      <c r="CZ244" s="98">
        <v>21116</v>
      </c>
      <c r="DA244" s="98">
        <v>20917</v>
      </c>
      <c r="DB244" s="98">
        <v>20863</v>
      </c>
      <c r="DC244" s="98">
        <v>20928</v>
      </c>
      <c r="DD244" s="98">
        <v>20968</v>
      </c>
      <c r="DE244" s="98">
        <v>21114</v>
      </c>
      <c r="DF244" s="98">
        <v>20323</v>
      </c>
      <c r="DG244" s="98">
        <v>20362</v>
      </c>
      <c r="DH244" s="98">
        <v>20307</v>
      </c>
      <c r="DI244" s="98">
        <v>20131</v>
      </c>
      <c r="DJ244" s="76">
        <v>726.79092000000003</v>
      </c>
      <c r="DK244" s="76">
        <v>-2720.3117900000002</v>
      </c>
      <c r="DL244" s="76">
        <v>-2720.2758399999998</v>
      </c>
      <c r="DM244" s="76">
        <v>6338.3591399999996</v>
      </c>
      <c r="DN244" s="76">
        <v>-5276.5079900000001</v>
      </c>
      <c r="DO244" s="76">
        <v>139.18077</v>
      </c>
      <c r="DP244" s="76">
        <v>4228.9617500000004</v>
      </c>
      <c r="DQ244" s="76">
        <v>2706.2203199999999</v>
      </c>
      <c r="DR244" s="76">
        <v>13606.133949999999</v>
      </c>
      <c r="DS244" s="76">
        <v>-3334.3835899999999</v>
      </c>
      <c r="DT244" s="76">
        <v>489.84660000000002</v>
      </c>
      <c r="DU244" s="76">
        <v>568.65863000000002</v>
      </c>
      <c r="DV244" s="76">
        <v>277.76184000000001</v>
      </c>
      <c r="DW244" s="76">
        <v>509.34169000000003</v>
      </c>
      <c r="DX244" s="76">
        <v>615.74458000000004</v>
      </c>
      <c r="DY244" s="76">
        <v>660.26887999999997</v>
      </c>
      <c r="DZ244" s="76">
        <v>825.14364999999998</v>
      </c>
      <c r="EA244" s="76">
        <v>796.94609000000003</v>
      </c>
      <c r="EB244" s="76">
        <v>760.02585999999997</v>
      </c>
      <c r="EC244" s="76">
        <v>888.74257999999998</v>
      </c>
      <c r="ED244" s="76">
        <v>10001.157730000001</v>
      </c>
      <c r="EE244" s="76">
        <v>10575.893459999999</v>
      </c>
      <c r="EF244" s="76">
        <v>11673.971729999999</v>
      </c>
      <c r="EG244" s="76">
        <v>10192.509120000001</v>
      </c>
      <c r="EH244" s="76">
        <v>13021.22631</v>
      </c>
      <c r="EI244" s="76">
        <v>10624.894829999999</v>
      </c>
      <c r="EJ244" s="76">
        <v>8077.9271599999902</v>
      </c>
      <c r="EK244" s="76">
        <v>5652.18325</v>
      </c>
      <c r="EL244" s="76">
        <v>3416.7656999999999</v>
      </c>
      <c r="EM244" s="76">
        <v>11259.59418</v>
      </c>
      <c r="EN244" s="98">
        <v>75963.473710000006</v>
      </c>
      <c r="EO244" s="98">
        <v>70615.812390000006</v>
      </c>
      <c r="EP244" s="98">
        <v>64378.859100000001</v>
      </c>
      <c r="EQ244" s="98">
        <v>58713.586280000003</v>
      </c>
      <c r="ER244" s="98">
        <v>62397.970269999998</v>
      </c>
      <c r="ES244" s="98">
        <v>55435.749629999998</v>
      </c>
      <c r="ET244" s="98">
        <v>53613.660779999998</v>
      </c>
      <c r="EU244" s="98">
        <v>52198.049339999998</v>
      </c>
      <c r="EV244" s="98">
        <v>48218.740539999999</v>
      </c>
      <c r="EW244" s="98">
        <v>54550.9836</v>
      </c>
      <c r="EX244" s="98">
        <v>116829265</v>
      </c>
      <c r="EY244" s="98">
        <v>117145863</v>
      </c>
      <c r="EZ244" s="98">
        <v>112490940</v>
      </c>
      <c r="FA244" s="98">
        <v>110304029</v>
      </c>
      <c r="FB244" s="98">
        <v>112898167</v>
      </c>
      <c r="FC244" s="98">
        <v>106121867</v>
      </c>
      <c r="FD244" s="98">
        <v>99716077</v>
      </c>
      <c r="FE244" s="98">
        <v>96703631</v>
      </c>
      <c r="FF244" s="98">
        <v>93298577</v>
      </c>
      <c r="FG244" s="103">
        <v>99250628</v>
      </c>
      <c r="FH244" s="76">
        <v>1576.6664499999999</v>
      </c>
      <c r="FI244" s="76">
        <v>4598.9384099999997</v>
      </c>
      <c r="FJ244" s="76">
        <v>2631.93145</v>
      </c>
      <c r="FK244" s="76">
        <v>5031.4084899999998</v>
      </c>
      <c r="FL244" s="76">
        <v>3034.1415000000002</v>
      </c>
      <c r="FM244" s="76">
        <v>2316.7662</v>
      </c>
      <c r="FN244" s="76">
        <v>570.24235999999996</v>
      </c>
      <c r="FO244" s="76">
        <v>3832.9774600000001</v>
      </c>
      <c r="FP244" s="76">
        <v>969.63914</v>
      </c>
      <c r="FQ244" s="77">
        <v>496.67356999999998</v>
      </c>
    </row>
    <row r="245" spans="1:173" x14ac:dyDescent="0.25">
      <c r="A245" s="96" t="s">
        <v>175</v>
      </c>
      <c r="B245" s="96">
        <v>5412</v>
      </c>
      <c r="C245" s="96"/>
      <c r="D245" s="76">
        <v>519.13108</v>
      </c>
      <c r="E245" s="76">
        <v>236.38050999999999</v>
      </c>
      <c r="F245" s="76">
        <v>222.46056999999999</v>
      </c>
      <c r="G245" s="76">
        <v>154.90595999999999</v>
      </c>
      <c r="H245" s="76">
        <v>163.60266999999999</v>
      </c>
      <c r="I245" s="76">
        <v>158.75861</v>
      </c>
      <c r="J245" s="76">
        <v>235.55351999999999</v>
      </c>
      <c r="K245" s="76">
        <v>175.44549000000001</v>
      </c>
      <c r="L245" s="76">
        <v>151.12604999999999</v>
      </c>
      <c r="M245" s="76">
        <v>139.57696000000001</v>
      </c>
      <c r="N245" s="97">
        <v>4598.9463599999999</v>
      </c>
      <c r="O245" s="97">
        <v>4260.2761200000004</v>
      </c>
      <c r="P245" s="97">
        <v>4024.6141499999999</v>
      </c>
      <c r="Q245" s="97">
        <v>4436.8774199999998</v>
      </c>
      <c r="R245" s="97">
        <v>3697.5189399999999</v>
      </c>
      <c r="S245" s="97">
        <v>3595.37734</v>
      </c>
      <c r="T245" s="97">
        <v>3661.3353099999999</v>
      </c>
      <c r="U245" s="97">
        <v>3358.63427</v>
      </c>
      <c r="V245" s="97">
        <v>3201.2901400000001</v>
      </c>
      <c r="W245" s="97">
        <v>2954.66597</v>
      </c>
      <c r="X245" s="98">
        <v>1635</v>
      </c>
      <c r="Y245" s="98">
        <v>1720</v>
      </c>
      <c r="Z245" s="98">
        <v>2557.3492500000002</v>
      </c>
      <c r="AA245" s="98">
        <v>2640</v>
      </c>
      <c r="AB245" s="98">
        <v>1825</v>
      </c>
      <c r="AC245" s="98">
        <v>1910</v>
      </c>
      <c r="AD245" s="98">
        <v>2495</v>
      </c>
      <c r="AE245" s="98">
        <v>3530</v>
      </c>
      <c r="AF245" s="98">
        <v>3515</v>
      </c>
      <c r="AG245" s="98">
        <v>3850</v>
      </c>
      <c r="AH245" s="97">
        <v>4090.2739099999999</v>
      </c>
      <c r="AI245" s="97">
        <v>4042.2854200000002</v>
      </c>
      <c r="AJ245" s="97">
        <v>3821.3752899999999</v>
      </c>
      <c r="AK245" s="97">
        <v>4286.1028699999997</v>
      </c>
      <c r="AL245" s="97">
        <v>3546.3863900000001</v>
      </c>
      <c r="AM245" s="97">
        <v>3444.0667899999999</v>
      </c>
      <c r="AN245" s="97">
        <v>3442.6267600000001</v>
      </c>
      <c r="AO245" s="97">
        <v>3196.6677199999999</v>
      </c>
      <c r="AP245" s="97">
        <v>3061.4681399999999</v>
      </c>
      <c r="AQ245" s="97">
        <v>2814.9439699999998</v>
      </c>
      <c r="AR245" s="98">
        <v>984.82353999999998</v>
      </c>
      <c r="AS245" s="98">
        <v>378.00116000000003</v>
      </c>
      <c r="AT245" s="98">
        <v>200.74289999999999</v>
      </c>
      <c r="AU245" s="98">
        <v>1302.5153600000001</v>
      </c>
      <c r="AV245" s="98">
        <v>521.97475999999995</v>
      </c>
      <c r="AW245" s="98">
        <v>291.99221999999997</v>
      </c>
      <c r="AX245" s="98">
        <v>206.56504000000001</v>
      </c>
      <c r="AY245" s="98">
        <v>785.16035999999997</v>
      </c>
      <c r="AZ245" s="98">
        <v>394.15017999999998</v>
      </c>
      <c r="BA245" s="98">
        <v>758.06204000000002</v>
      </c>
      <c r="BB245" s="76">
        <v>984.82353999999998</v>
      </c>
      <c r="BC245" s="76">
        <v>378.00116000000003</v>
      </c>
      <c r="BD245" s="76">
        <v>200.74289999999999</v>
      </c>
      <c r="BE245" s="76">
        <v>1302.5153600000001</v>
      </c>
      <c r="BF245" s="76">
        <v>470.52476000000001</v>
      </c>
      <c r="BG245" s="76">
        <v>291.99221999999997</v>
      </c>
      <c r="BH245" s="76">
        <v>73.678190000000001</v>
      </c>
      <c r="BI245" s="76">
        <v>785.16035999999997</v>
      </c>
      <c r="BJ245" s="76">
        <v>394.15017999999998</v>
      </c>
      <c r="BK245" s="76">
        <v>758.06204000000002</v>
      </c>
      <c r="BL245" s="76">
        <v>5075.0974500000002</v>
      </c>
      <c r="BM245" s="76">
        <v>4420.28658</v>
      </c>
      <c r="BN245" s="76">
        <v>4022.1181900000001</v>
      </c>
      <c r="BO245" s="76">
        <v>5588.61823</v>
      </c>
      <c r="BP245" s="76">
        <v>4068.3611500000002</v>
      </c>
      <c r="BQ245" s="76">
        <v>3736.0590099999999</v>
      </c>
      <c r="BR245" s="76">
        <v>3649.1918000000001</v>
      </c>
      <c r="BS245" s="76">
        <v>3981.8280800000002</v>
      </c>
      <c r="BT245" s="76">
        <v>3455.61832</v>
      </c>
      <c r="BU245" s="76">
        <v>3573.0060100000001</v>
      </c>
      <c r="BV245" s="98">
        <v>2342.5290599999998</v>
      </c>
      <c r="BW245" s="98">
        <v>2439.6182399999998</v>
      </c>
      <c r="BX245" s="98">
        <v>3158.3235399999999</v>
      </c>
      <c r="BY245" s="98">
        <v>3437.1759999999999</v>
      </c>
      <c r="BZ245" s="98">
        <v>2456.20696</v>
      </c>
      <c r="CA245" s="98">
        <v>2546.5557699999999</v>
      </c>
      <c r="CB245" s="98">
        <v>3252.7743099999998</v>
      </c>
      <c r="CC245" s="98">
        <v>4038.6144399999998</v>
      </c>
      <c r="CD245" s="98">
        <v>4668.5781100000004</v>
      </c>
      <c r="CE245" s="98">
        <v>4333.1234899999999</v>
      </c>
      <c r="CF245" s="76">
        <v>-759.82483999999999</v>
      </c>
      <c r="CG245" s="76">
        <v>-707.94292999999902</v>
      </c>
      <c r="CH245" s="76">
        <v>-978.08339000000001</v>
      </c>
      <c r="CI245" s="76">
        <v>935.96140000000003</v>
      </c>
      <c r="CJ245" s="76">
        <v>-594.67237</v>
      </c>
      <c r="CK245" s="76">
        <v>-746.08700999999996</v>
      </c>
      <c r="CL245" s="76">
        <v>223.18302</v>
      </c>
      <c r="CM245" s="76">
        <v>-3444.64428</v>
      </c>
      <c r="CN245" s="76">
        <v>-469.77445</v>
      </c>
      <c r="CO245" s="76">
        <v>-74.770179999999996</v>
      </c>
      <c r="CP245" s="76">
        <v>-3386.7071500000002</v>
      </c>
      <c r="CQ245" s="76">
        <v>-3069.2757999999999</v>
      </c>
      <c r="CR245" s="76">
        <v>-2012.3433299999999</v>
      </c>
      <c r="CS245" s="76">
        <v>-1437.70398</v>
      </c>
      <c r="CT245" s="76">
        <v>-2676.7826500000001</v>
      </c>
      <c r="CU245" s="76">
        <v>-2401.5024899999999</v>
      </c>
      <c r="CV245" s="76">
        <v>-1803.1348399999999</v>
      </c>
      <c r="CW245" s="76">
        <v>-1881.2874999999999</v>
      </c>
      <c r="CX245" s="76">
        <v>940.16296999999997</v>
      </c>
      <c r="CY245" s="76">
        <v>1147.68319</v>
      </c>
      <c r="CZ245" s="98">
        <v>929</v>
      </c>
      <c r="DA245" s="98">
        <v>883</v>
      </c>
      <c r="DB245" s="98">
        <v>889</v>
      </c>
      <c r="DC245" s="98">
        <v>871</v>
      </c>
      <c r="DD245" s="98">
        <v>826</v>
      </c>
      <c r="DE245" s="98">
        <v>839</v>
      </c>
      <c r="DF245" s="98">
        <v>843</v>
      </c>
      <c r="DG245" s="98">
        <v>843</v>
      </c>
      <c r="DH245" s="98">
        <v>802</v>
      </c>
      <c r="DI245" s="98">
        <v>777</v>
      </c>
      <c r="DJ245" s="76">
        <v>-283.67374999999998</v>
      </c>
      <c r="DK245" s="76">
        <v>-547.93246999999997</v>
      </c>
      <c r="DL245" s="76">
        <v>-980.57934999999998</v>
      </c>
      <c r="DM245" s="76">
        <v>2087.7022099999999</v>
      </c>
      <c r="DN245" s="76">
        <v>-275.28016000000002</v>
      </c>
      <c r="DO245" s="76">
        <v>-605.40534000000002</v>
      </c>
      <c r="DP245" s="76">
        <v>78.152659999999997</v>
      </c>
      <c r="DQ245" s="76">
        <v>-2821.4504700000002</v>
      </c>
      <c r="DR245" s="76">
        <v>-215.44627</v>
      </c>
      <c r="DS245" s="76">
        <v>543.56985999999995</v>
      </c>
      <c r="DT245" s="76">
        <v>10.45908</v>
      </c>
      <c r="DU245" s="76">
        <v>18.389510000000001</v>
      </c>
      <c r="DV245" s="76">
        <v>19.22157</v>
      </c>
      <c r="DW245" s="76">
        <v>4.13096</v>
      </c>
      <c r="DX245" s="76">
        <v>12.469670000000001</v>
      </c>
      <c r="DY245" s="76">
        <v>7.4476100000000001</v>
      </c>
      <c r="DZ245" s="76">
        <v>16.844519999999999</v>
      </c>
      <c r="EA245" s="76">
        <v>13.478490000000001</v>
      </c>
      <c r="EB245" s="76">
        <v>11.30405</v>
      </c>
      <c r="EC245" s="76">
        <v>-0.14504</v>
      </c>
      <c r="ED245" s="76">
        <v>1268.49729</v>
      </c>
      <c r="EE245" s="76">
        <v>925.93362999999999</v>
      </c>
      <c r="EF245" s="76">
        <v>1181.3222499999999</v>
      </c>
      <c r="EG245" s="76">
        <v>-785.18685000000005</v>
      </c>
      <c r="EH245" s="76">
        <v>745.80492000000004</v>
      </c>
      <c r="EI245" s="76">
        <v>897.39756</v>
      </c>
      <c r="EJ245" s="76">
        <v>-4.4744700000001103</v>
      </c>
      <c r="EK245" s="76">
        <v>3606.6108300000001</v>
      </c>
      <c r="EL245" s="76">
        <v>609.59645</v>
      </c>
      <c r="EM245" s="76">
        <v>214.49217999999999</v>
      </c>
      <c r="EN245" s="98">
        <v>5729.23621</v>
      </c>
      <c r="EO245" s="98">
        <v>5508.8940400000001</v>
      </c>
      <c r="EP245" s="98">
        <v>5170.66687</v>
      </c>
      <c r="EQ245" s="98">
        <v>4874.8799799999997</v>
      </c>
      <c r="ER245" s="98">
        <v>5132.9896099999996</v>
      </c>
      <c r="ES245" s="98">
        <v>4948.0582599999998</v>
      </c>
      <c r="ET245" s="98">
        <v>5055.9091500000004</v>
      </c>
      <c r="EU245" s="98">
        <v>5919.9019399999997</v>
      </c>
      <c r="EV245" s="98">
        <v>3728.4151400000001</v>
      </c>
      <c r="EW245" s="98">
        <v>3185.4403000000002</v>
      </c>
      <c r="EX245" s="98">
        <v>5358771</v>
      </c>
      <c r="EY245" s="98">
        <v>4968219</v>
      </c>
      <c r="EZ245" s="98">
        <v>5002698</v>
      </c>
      <c r="FA245" s="98">
        <v>3500916</v>
      </c>
      <c r="FB245" s="98">
        <v>4292191</v>
      </c>
      <c r="FC245" s="98">
        <v>4341464</v>
      </c>
      <c r="FD245" s="98">
        <v>3438152</v>
      </c>
      <c r="FE245" s="98">
        <v>6803279</v>
      </c>
      <c r="FF245" s="98">
        <v>3671065</v>
      </c>
      <c r="FG245" s="103">
        <v>3029436</v>
      </c>
      <c r="FH245" s="76">
        <v>0</v>
      </c>
      <c r="FI245" s="76">
        <v>0</v>
      </c>
      <c r="FJ245" s="76">
        <v>0</v>
      </c>
      <c r="FK245" s="76">
        <v>0</v>
      </c>
      <c r="FL245" s="76">
        <v>51.45</v>
      </c>
      <c r="FM245" s="76">
        <v>0</v>
      </c>
      <c r="FN245" s="76">
        <v>132.88685000000001</v>
      </c>
      <c r="FO245" s="76">
        <v>0</v>
      </c>
      <c r="FP245" s="76">
        <v>0</v>
      </c>
      <c r="FQ245" s="77">
        <v>0</v>
      </c>
    </row>
    <row r="246" spans="1:173" x14ac:dyDescent="0.25">
      <c r="A246" s="96" t="s">
        <v>174</v>
      </c>
      <c r="B246" s="96">
        <v>5609</v>
      </c>
      <c r="C246" s="96"/>
      <c r="D246" s="76">
        <v>-6.0071099999999999</v>
      </c>
      <c r="E246" s="76">
        <v>40.904949999999999</v>
      </c>
      <c r="F246" s="76">
        <v>145.05539999999999</v>
      </c>
      <c r="G246" s="76">
        <v>10.60858</v>
      </c>
      <c r="H246" s="76">
        <v>94.775379999999998</v>
      </c>
      <c r="I246" s="76">
        <v>26.42773</v>
      </c>
      <c r="J246" s="76">
        <v>1.1911799999999999</v>
      </c>
      <c r="K246" s="76">
        <v>5.5598299999999998</v>
      </c>
      <c r="L246" s="76">
        <v>142.08354</v>
      </c>
      <c r="M246" s="76">
        <v>5.9461700000000004</v>
      </c>
      <c r="N246" s="97">
        <v>1706.0028299999999</v>
      </c>
      <c r="O246" s="97">
        <v>1582.96774</v>
      </c>
      <c r="P246" s="97">
        <v>1874.5569399999999</v>
      </c>
      <c r="Q246" s="97">
        <v>1802.3541</v>
      </c>
      <c r="R246" s="97">
        <v>1702.7792999999999</v>
      </c>
      <c r="S246" s="97">
        <v>1742.3365799999999</v>
      </c>
      <c r="T246" s="97">
        <v>1979.0251900000001</v>
      </c>
      <c r="U246" s="97">
        <v>1891.33026</v>
      </c>
      <c r="V246" s="97">
        <v>1867.3305600000001</v>
      </c>
      <c r="W246" s="97">
        <v>1418.8437200000001</v>
      </c>
      <c r="X246" s="98">
        <v>356.07560000000001</v>
      </c>
      <c r="Y246" s="98">
        <v>381.75605000000002</v>
      </c>
      <c r="Z246" s="98">
        <v>407.69242000000003</v>
      </c>
      <c r="AA246" s="98">
        <v>433.6164</v>
      </c>
      <c r="AB246" s="98">
        <v>472.72428000000002</v>
      </c>
      <c r="AC246" s="98">
        <v>498.44502999999997</v>
      </c>
      <c r="AD246" s="98">
        <v>524.16633000000002</v>
      </c>
      <c r="AE246" s="98">
        <v>549.94023000000004</v>
      </c>
      <c r="AF246" s="98">
        <v>575.57597999999996</v>
      </c>
      <c r="AG246" s="98">
        <v>601.04562999999996</v>
      </c>
      <c r="AH246" s="97">
        <v>1706.0028299999999</v>
      </c>
      <c r="AI246" s="97">
        <v>1532.96774</v>
      </c>
      <c r="AJ246" s="97">
        <v>1722.99784</v>
      </c>
      <c r="AK246" s="97">
        <v>1768.5541000000001</v>
      </c>
      <c r="AL246" s="97">
        <v>1609.3341</v>
      </c>
      <c r="AM246" s="97">
        <v>1711.2578799999999</v>
      </c>
      <c r="AN246" s="97">
        <v>1979.0251900000001</v>
      </c>
      <c r="AO246" s="97">
        <v>1891.33026</v>
      </c>
      <c r="AP246" s="97">
        <v>1731.7342599999999</v>
      </c>
      <c r="AQ246" s="97">
        <v>1418.8437200000001</v>
      </c>
      <c r="AR246" s="98">
        <v>59.8127</v>
      </c>
      <c r="AS246" s="98">
        <v>54.294550000000001</v>
      </c>
      <c r="AT246" s="98">
        <v>163.3844</v>
      </c>
      <c r="AU246" s="98">
        <v>40.436999999999998</v>
      </c>
      <c r="AV246" s="98">
        <v>34.964649999999999</v>
      </c>
      <c r="AW246" s="98">
        <v>122.39275000000001</v>
      </c>
      <c r="AX246" s="98">
        <v>0</v>
      </c>
      <c r="AY246" s="98">
        <v>0</v>
      </c>
      <c r="AZ246" s="98">
        <v>13.073</v>
      </c>
      <c r="BA246" s="98">
        <v>94.345650000000006</v>
      </c>
      <c r="BB246" s="76">
        <v>59.8127</v>
      </c>
      <c r="BC246" s="76">
        <v>54.294550000000001</v>
      </c>
      <c r="BD246" s="76">
        <v>163.3844</v>
      </c>
      <c r="BE246" s="76">
        <v>40.436999999999998</v>
      </c>
      <c r="BF246" s="76">
        <v>34.964649999999999</v>
      </c>
      <c r="BG246" s="76">
        <v>122.39275000000001</v>
      </c>
      <c r="BH246" s="76">
        <v>0</v>
      </c>
      <c r="BI246" s="76">
        <v>0</v>
      </c>
      <c r="BJ246" s="76">
        <v>13.073</v>
      </c>
      <c r="BK246" s="76">
        <v>8.3936499999999992</v>
      </c>
      <c r="BL246" s="76">
        <v>1765.8155300000001</v>
      </c>
      <c r="BM246" s="76">
        <v>1587.2622899999999</v>
      </c>
      <c r="BN246" s="76">
        <v>1886.3822399999999</v>
      </c>
      <c r="BO246" s="76">
        <v>1808.9911</v>
      </c>
      <c r="BP246" s="76">
        <v>1644.2987499999999</v>
      </c>
      <c r="BQ246" s="76">
        <v>1833.6506300000001</v>
      </c>
      <c r="BR246" s="76">
        <v>1979.0251900000001</v>
      </c>
      <c r="BS246" s="76">
        <v>1891.33026</v>
      </c>
      <c r="BT246" s="76">
        <v>1744.80726</v>
      </c>
      <c r="BU246" s="76">
        <v>1513.1893700000001</v>
      </c>
      <c r="BV246" s="98">
        <v>671.85811999999999</v>
      </c>
      <c r="BW246" s="98">
        <v>687.38181999999995</v>
      </c>
      <c r="BX246" s="98">
        <v>778.25091999999995</v>
      </c>
      <c r="BY246" s="98">
        <v>748.37819999999999</v>
      </c>
      <c r="BZ246" s="98">
        <v>707.61037999999996</v>
      </c>
      <c r="CA246" s="98">
        <v>826.13941</v>
      </c>
      <c r="CB246" s="98">
        <v>938.44793000000004</v>
      </c>
      <c r="CC246" s="98">
        <v>759.20189000000005</v>
      </c>
      <c r="CD246" s="98">
        <v>803.94808</v>
      </c>
      <c r="CE246" s="98">
        <v>845.55318</v>
      </c>
      <c r="CF246" s="76">
        <v>-39.758600000000101</v>
      </c>
      <c r="CG246" s="76">
        <v>-44.058529999999998</v>
      </c>
      <c r="CH246" s="76">
        <v>41.470609999999901</v>
      </c>
      <c r="CI246" s="76">
        <v>56.849769999999999</v>
      </c>
      <c r="CJ246" s="76">
        <v>31.340929999999801</v>
      </c>
      <c r="CK246" s="76">
        <v>-51.916010000000099</v>
      </c>
      <c r="CL246" s="76">
        <v>-148.66962000000001</v>
      </c>
      <c r="CM246" s="76">
        <v>142.45264</v>
      </c>
      <c r="CN246" s="76">
        <v>60.895470000000202</v>
      </c>
      <c r="CO246" s="76">
        <v>-504.15116999999998</v>
      </c>
      <c r="CP246" s="76">
        <v>-3520.5460800000001</v>
      </c>
      <c r="CQ246" s="76">
        <v>-3540.6001799999999</v>
      </c>
      <c r="CR246" s="76">
        <v>-3500.8362000000002</v>
      </c>
      <c r="CS246" s="76">
        <v>-3554.13211</v>
      </c>
      <c r="CT246" s="76">
        <v>-3604.3364499999998</v>
      </c>
      <c r="CU246" s="76">
        <v>-3577.1968299999999</v>
      </c>
      <c r="CV246" s="76">
        <v>-3616.5948699999999</v>
      </c>
      <c r="CW246" s="76">
        <v>-3464.4252499999998</v>
      </c>
      <c r="CX246" s="76">
        <v>-3606.8778900000002</v>
      </c>
      <c r="CY246" s="76">
        <v>-3545.2500599999998</v>
      </c>
      <c r="CZ246" s="98">
        <v>332</v>
      </c>
      <c r="DA246" s="98">
        <v>331</v>
      </c>
      <c r="DB246" s="98">
        <v>337</v>
      </c>
      <c r="DC246" s="98">
        <v>342</v>
      </c>
      <c r="DD246" s="98">
        <v>358</v>
      </c>
      <c r="DE246" s="98">
        <v>351</v>
      </c>
      <c r="DF246" s="98">
        <v>357</v>
      </c>
      <c r="DG246" s="98">
        <v>360</v>
      </c>
      <c r="DH246" s="98">
        <v>345</v>
      </c>
      <c r="DI246" s="98">
        <v>353</v>
      </c>
      <c r="DJ246" s="76">
        <v>20.054099999999998</v>
      </c>
      <c r="DK246" s="76">
        <v>-39.763979999999997</v>
      </c>
      <c r="DL246" s="76">
        <v>53.295909999999999</v>
      </c>
      <c r="DM246" s="76">
        <v>63.48677</v>
      </c>
      <c r="DN246" s="76">
        <v>-27.139620000000001</v>
      </c>
      <c r="DO246" s="76">
        <v>39.398040000000002</v>
      </c>
      <c r="DP246" s="76">
        <v>-148.66962000000001</v>
      </c>
      <c r="DQ246" s="76">
        <v>142.45264</v>
      </c>
      <c r="DR246" s="76">
        <v>-61.627830000000003</v>
      </c>
      <c r="DS246" s="76">
        <v>-495.75752</v>
      </c>
      <c r="DT246" s="76">
        <v>-6.0071099999999999</v>
      </c>
      <c r="DU246" s="76">
        <v>-9.0950500000000005</v>
      </c>
      <c r="DV246" s="76">
        <v>-6.5035999999999996</v>
      </c>
      <c r="DW246" s="76">
        <v>-23.191420000000001</v>
      </c>
      <c r="DX246" s="76">
        <v>1.3303799999999999</v>
      </c>
      <c r="DY246" s="76">
        <v>-4.6512700000000002</v>
      </c>
      <c r="DZ246" s="76">
        <v>1.1911799999999999</v>
      </c>
      <c r="EA246" s="76">
        <v>5.5598299999999998</v>
      </c>
      <c r="EB246" s="76">
        <v>6.4875400000000001</v>
      </c>
      <c r="EC246" s="76">
        <v>5.9461700000000004</v>
      </c>
      <c r="ED246" s="76">
        <v>39.758600000000101</v>
      </c>
      <c r="EE246" s="76">
        <v>94.058530000000005</v>
      </c>
      <c r="EF246" s="76">
        <v>110.08848999999999</v>
      </c>
      <c r="EG246" s="76">
        <v>-23.049770000000098</v>
      </c>
      <c r="EH246" s="76">
        <v>62.10427</v>
      </c>
      <c r="EI246" s="76">
        <v>82.994710000000197</v>
      </c>
      <c r="EJ246" s="76">
        <v>148.66962000000001</v>
      </c>
      <c r="EK246" s="76">
        <v>-142.45264</v>
      </c>
      <c r="EL246" s="76">
        <v>74.700829999999996</v>
      </c>
      <c r="EM246" s="76">
        <v>504.15116999999998</v>
      </c>
      <c r="EN246" s="98">
        <v>4192.4041999999999</v>
      </c>
      <c r="EO246" s="98">
        <v>4227.982</v>
      </c>
      <c r="EP246" s="98">
        <v>4279.0871200000001</v>
      </c>
      <c r="EQ246" s="98">
        <v>4302.5103099999997</v>
      </c>
      <c r="ER246" s="98">
        <v>4311.9468299999999</v>
      </c>
      <c r="ES246" s="98">
        <v>4403.3362399999996</v>
      </c>
      <c r="ET246" s="98">
        <v>4555.0428000000002</v>
      </c>
      <c r="EU246" s="98">
        <v>4223.6271399999996</v>
      </c>
      <c r="EV246" s="98">
        <v>4410.8259699999999</v>
      </c>
      <c r="EW246" s="98">
        <v>4390.8032400000002</v>
      </c>
      <c r="EX246" s="98">
        <v>1745761</v>
      </c>
      <c r="EY246" s="98">
        <v>1627026</v>
      </c>
      <c r="EZ246" s="98">
        <v>1833086</v>
      </c>
      <c r="FA246" s="98">
        <v>1745504</v>
      </c>
      <c r="FB246" s="98">
        <v>1671438</v>
      </c>
      <c r="FC246" s="98">
        <v>1794253</v>
      </c>
      <c r="FD246" s="98">
        <v>2127695</v>
      </c>
      <c r="FE246" s="98">
        <v>1748878</v>
      </c>
      <c r="FF246" s="98">
        <v>1806435</v>
      </c>
      <c r="FG246" s="103">
        <v>1922995</v>
      </c>
      <c r="FH246" s="76">
        <v>0</v>
      </c>
      <c r="FI246" s="76">
        <v>0</v>
      </c>
      <c r="FJ246" s="76">
        <v>0</v>
      </c>
      <c r="FK246" s="76">
        <v>0</v>
      </c>
      <c r="FL246" s="76">
        <v>0</v>
      </c>
      <c r="FM246" s="76">
        <v>0</v>
      </c>
      <c r="FN246" s="76">
        <v>0</v>
      </c>
      <c r="FO246" s="76">
        <v>0</v>
      </c>
      <c r="FP246" s="76">
        <v>0</v>
      </c>
      <c r="FQ246" s="77">
        <v>85.951999999999998</v>
      </c>
    </row>
    <row r="247" spans="1:173" x14ac:dyDescent="0.25">
      <c r="A247" s="96" t="s">
        <v>173</v>
      </c>
      <c r="B247" s="96">
        <v>5413</v>
      </c>
      <c r="C247" s="96"/>
      <c r="D247" s="76">
        <v>395.13927000000001</v>
      </c>
      <c r="E247" s="76">
        <v>595.21373000000006</v>
      </c>
      <c r="F247" s="76">
        <v>488.92552000000001</v>
      </c>
      <c r="G247" s="76">
        <v>620.98775999999998</v>
      </c>
      <c r="H247" s="76">
        <v>684.15044999999998</v>
      </c>
      <c r="I247" s="76">
        <v>472.21242000000001</v>
      </c>
      <c r="J247" s="76">
        <v>458.26215000000002</v>
      </c>
      <c r="K247" s="76">
        <v>436.17101000000002</v>
      </c>
      <c r="L247" s="76">
        <v>436.39278999999999</v>
      </c>
      <c r="M247" s="76">
        <v>467.68016</v>
      </c>
      <c r="N247" s="97">
        <v>7677.7221499999996</v>
      </c>
      <c r="O247" s="97">
        <v>7897.3400199999996</v>
      </c>
      <c r="P247" s="97">
        <v>7430.6421200000004</v>
      </c>
      <c r="Q247" s="97">
        <v>7286.4420300000002</v>
      </c>
      <c r="R247" s="97">
        <v>7061.4463699999997</v>
      </c>
      <c r="S247" s="97">
        <v>6723.9991</v>
      </c>
      <c r="T247" s="97">
        <v>6571.0248000000001</v>
      </c>
      <c r="U247" s="97">
        <v>6173.36085</v>
      </c>
      <c r="V247" s="97">
        <v>6200.1616299999996</v>
      </c>
      <c r="W247" s="97">
        <v>5501.1470499999996</v>
      </c>
      <c r="X247" s="98">
        <v>8850</v>
      </c>
      <c r="Y247" s="98">
        <v>10322.6</v>
      </c>
      <c r="Z247" s="98">
        <v>10842.8</v>
      </c>
      <c r="AA247" s="98">
        <v>9063</v>
      </c>
      <c r="AB247" s="98">
        <v>9505.7039999999997</v>
      </c>
      <c r="AC247" s="98">
        <v>9885.1918000000005</v>
      </c>
      <c r="AD247" s="98">
        <v>10095.6872</v>
      </c>
      <c r="AE247" s="98">
        <v>8306.1875</v>
      </c>
      <c r="AF247" s="98">
        <v>8727.2026999999998</v>
      </c>
      <c r="AG247" s="98">
        <v>9146.4875499999998</v>
      </c>
      <c r="AH247" s="97">
        <v>7056.5505999999996</v>
      </c>
      <c r="AI247" s="97">
        <v>7045.9189200000001</v>
      </c>
      <c r="AJ247" s="97">
        <v>6717.4813400000003</v>
      </c>
      <c r="AK247" s="97">
        <v>6445.4458800000002</v>
      </c>
      <c r="AL247" s="97">
        <v>6208.4329200000002</v>
      </c>
      <c r="AM247" s="97">
        <v>6136.0756499999998</v>
      </c>
      <c r="AN247" s="97">
        <v>6026.6193000000003</v>
      </c>
      <c r="AO247" s="97">
        <v>5659.7587800000001</v>
      </c>
      <c r="AP247" s="97">
        <v>5709.2327299999997</v>
      </c>
      <c r="AQ247" s="97">
        <v>5031.4403499999999</v>
      </c>
      <c r="AR247" s="98">
        <v>437.13589999999999</v>
      </c>
      <c r="AS247" s="98">
        <v>216.87148999999999</v>
      </c>
      <c r="AT247" s="98">
        <v>1045.0914</v>
      </c>
      <c r="AU247" s="98">
        <v>667.02748999999994</v>
      </c>
      <c r="AV247" s="98">
        <v>677.00220999999999</v>
      </c>
      <c r="AW247" s="98">
        <v>2681.6111999999998</v>
      </c>
      <c r="AX247" s="98">
        <v>2177.6148899999998</v>
      </c>
      <c r="AY247" s="98">
        <v>1026.2999299999999</v>
      </c>
      <c r="AZ247" s="98">
        <v>643.86653999999999</v>
      </c>
      <c r="BA247" s="98">
        <v>2714.7376100000001</v>
      </c>
      <c r="BB247" s="76">
        <v>421.28244999999998</v>
      </c>
      <c r="BC247" s="76">
        <v>197.98302000000001</v>
      </c>
      <c r="BD247" s="76">
        <v>889.77</v>
      </c>
      <c r="BE247" s="76">
        <v>658.52748999999994</v>
      </c>
      <c r="BF247" s="76">
        <v>469.65755000000001</v>
      </c>
      <c r="BG247" s="76">
        <v>2582.2761999999998</v>
      </c>
      <c r="BH247" s="76">
        <v>967.92588999999998</v>
      </c>
      <c r="BI247" s="76">
        <v>986.06692999999996</v>
      </c>
      <c r="BJ247" s="76">
        <v>572.39608999999996</v>
      </c>
      <c r="BK247" s="76">
        <v>2714.7376100000001</v>
      </c>
      <c r="BL247" s="76">
        <v>7493.6864999999998</v>
      </c>
      <c r="BM247" s="76">
        <v>7262.7904099999996</v>
      </c>
      <c r="BN247" s="76">
        <v>7762.5727399999996</v>
      </c>
      <c r="BO247" s="76">
        <v>7112.4733699999997</v>
      </c>
      <c r="BP247" s="76">
        <v>6885.4351299999998</v>
      </c>
      <c r="BQ247" s="76">
        <v>8817.68685</v>
      </c>
      <c r="BR247" s="76">
        <v>8204.2341899999992</v>
      </c>
      <c r="BS247" s="76">
        <v>6686.0587100000002</v>
      </c>
      <c r="BT247" s="76">
        <v>6353.0992699999997</v>
      </c>
      <c r="BU247" s="76">
        <v>7746.17796</v>
      </c>
      <c r="BV247" s="98">
        <v>9270.3184600000004</v>
      </c>
      <c r="BW247" s="98">
        <v>10757.31286</v>
      </c>
      <c r="BX247" s="98">
        <v>11208.522859999999</v>
      </c>
      <c r="BY247" s="98">
        <v>9608.0092399999994</v>
      </c>
      <c r="BZ247" s="98">
        <v>10018.55299</v>
      </c>
      <c r="CA247" s="98">
        <v>10555.60374</v>
      </c>
      <c r="CB247" s="98">
        <v>10949.51397</v>
      </c>
      <c r="CC247" s="98">
        <v>9404.6424499999994</v>
      </c>
      <c r="CD247" s="98">
        <v>9502.4292800000003</v>
      </c>
      <c r="CE247" s="98">
        <v>9860.0882199999996</v>
      </c>
      <c r="CF247" s="76">
        <v>-2609.02763</v>
      </c>
      <c r="CG247" s="76">
        <v>-319.0795</v>
      </c>
      <c r="CH247" s="76">
        <v>-825.49537999999995</v>
      </c>
      <c r="CI247" s="76">
        <v>-458.76967999999903</v>
      </c>
      <c r="CJ247" s="76">
        <v>-172.22821999999999</v>
      </c>
      <c r="CK247" s="76">
        <v>-10.356259999999599</v>
      </c>
      <c r="CL247" s="76">
        <v>-446.77701999999999</v>
      </c>
      <c r="CM247" s="76">
        <v>-110.77491999999999</v>
      </c>
      <c r="CN247" s="76">
        <v>-138.18716000000001</v>
      </c>
      <c r="CO247" s="76">
        <v>-3516.5445199999999</v>
      </c>
      <c r="CP247" s="76">
        <v>-1042.67707</v>
      </c>
      <c r="CQ247" s="76">
        <v>1766.23966</v>
      </c>
      <c r="CR247" s="76">
        <v>2738.7572399999999</v>
      </c>
      <c r="CS247" s="76">
        <v>3687.6433999999999</v>
      </c>
      <c r="CT247" s="76">
        <v>4328.8817399999998</v>
      </c>
      <c r="CU247" s="76">
        <v>4886.7608600000003</v>
      </c>
      <c r="CV247" s="76">
        <v>2831.9643700000001</v>
      </c>
      <c r="CW247" s="76">
        <v>588.77306999999996</v>
      </c>
      <c r="CX247" s="76">
        <v>227.08313000000001</v>
      </c>
      <c r="CY247" s="76">
        <v>283.80309999999997</v>
      </c>
      <c r="CZ247" s="98">
        <v>1940</v>
      </c>
      <c r="DA247" s="98">
        <v>1874</v>
      </c>
      <c r="DB247" s="98">
        <v>1868</v>
      </c>
      <c r="DC247" s="98">
        <v>1826</v>
      </c>
      <c r="DD247" s="98">
        <v>1775</v>
      </c>
      <c r="DE247" s="98">
        <v>1650</v>
      </c>
      <c r="DF247" s="98">
        <v>1597</v>
      </c>
      <c r="DG247" s="98">
        <v>1507</v>
      </c>
      <c r="DH247" s="98">
        <v>1499</v>
      </c>
      <c r="DI247" s="98">
        <v>1411</v>
      </c>
      <c r="DJ247" s="76">
        <v>-2808.9167299999999</v>
      </c>
      <c r="DK247" s="76">
        <v>-972.51757999999995</v>
      </c>
      <c r="DL247" s="76">
        <v>-648.88616000000002</v>
      </c>
      <c r="DM247" s="76">
        <v>-641.23833999999999</v>
      </c>
      <c r="DN247" s="76">
        <v>-555.58411999999998</v>
      </c>
      <c r="DO247" s="76">
        <v>1983.99649</v>
      </c>
      <c r="DP247" s="76">
        <v>-23.256630000000001</v>
      </c>
      <c r="DQ247" s="76">
        <v>361.68993999999998</v>
      </c>
      <c r="DR247" s="76">
        <v>-56.719970000000004</v>
      </c>
      <c r="DS247" s="76">
        <v>-1271.51361</v>
      </c>
      <c r="DT247" s="76">
        <v>-226.03272999999999</v>
      </c>
      <c r="DU247" s="76">
        <v>-256.20726999999999</v>
      </c>
      <c r="DV247" s="76">
        <v>-224.23548</v>
      </c>
      <c r="DW247" s="76">
        <v>-220.00824</v>
      </c>
      <c r="DX247" s="76">
        <v>-168.86255</v>
      </c>
      <c r="DY247" s="76">
        <v>-115.71057999999999</v>
      </c>
      <c r="DZ247" s="76">
        <v>-86.14385</v>
      </c>
      <c r="EA247" s="76">
        <v>-77.430989999999994</v>
      </c>
      <c r="EB247" s="76">
        <v>-54.536209999999997</v>
      </c>
      <c r="EC247" s="76">
        <v>-2.02684</v>
      </c>
      <c r="ED247" s="76">
        <v>3230.1991800000001</v>
      </c>
      <c r="EE247" s="76">
        <v>1170.5006000000001</v>
      </c>
      <c r="EF247" s="76">
        <v>1538.65616</v>
      </c>
      <c r="EG247" s="76">
        <v>1299.7658300000001</v>
      </c>
      <c r="EH247" s="76">
        <v>1025.2416700000001</v>
      </c>
      <c r="EI247" s="76">
        <v>598.27971000000002</v>
      </c>
      <c r="EJ247" s="76">
        <v>991.18251999999904</v>
      </c>
      <c r="EK247" s="76">
        <v>624.37698999999998</v>
      </c>
      <c r="EL247" s="76">
        <v>629.11605999999995</v>
      </c>
      <c r="EM247" s="76">
        <v>3986.2512200000001</v>
      </c>
      <c r="EN247" s="98">
        <v>10312.99553</v>
      </c>
      <c r="EO247" s="98">
        <v>8991.0732000000007</v>
      </c>
      <c r="EP247" s="98">
        <v>8469.7656200000001</v>
      </c>
      <c r="EQ247" s="98">
        <v>5920.3658400000004</v>
      </c>
      <c r="ER247" s="98">
        <v>5689.6712500000003</v>
      </c>
      <c r="ES247" s="98">
        <v>5668.8428800000002</v>
      </c>
      <c r="ET247" s="98">
        <v>8117.5496000000003</v>
      </c>
      <c r="EU247" s="98">
        <v>8815.8693800000001</v>
      </c>
      <c r="EV247" s="98">
        <v>9275.3461499999994</v>
      </c>
      <c r="EW247" s="98">
        <v>9576.2851200000005</v>
      </c>
      <c r="EX247" s="98">
        <v>10286750</v>
      </c>
      <c r="EY247" s="98">
        <v>8216420</v>
      </c>
      <c r="EZ247" s="98">
        <v>8256138</v>
      </c>
      <c r="FA247" s="98">
        <v>7745212</v>
      </c>
      <c r="FB247" s="98">
        <v>7233675</v>
      </c>
      <c r="FC247" s="98">
        <v>6734355</v>
      </c>
      <c r="FD247" s="98">
        <v>7017802</v>
      </c>
      <c r="FE247" s="98">
        <v>6284136</v>
      </c>
      <c r="FF247" s="98">
        <v>6338349</v>
      </c>
      <c r="FG247" s="103">
        <v>9017692</v>
      </c>
      <c r="FH247" s="76">
        <v>15.85345</v>
      </c>
      <c r="FI247" s="76">
        <v>18.888470000000002</v>
      </c>
      <c r="FJ247" s="76">
        <v>155.32140000000001</v>
      </c>
      <c r="FK247" s="76">
        <v>8.5</v>
      </c>
      <c r="FL247" s="76">
        <v>207.34466</v>
      </c>
      <c r="FM247" s="76">
        <v>99.334999999999994</v>
      </c>
      <c r="FN247" s="76">
        <v>1209.6890000000001</v>
      </c>
      <c r="FO247" s="76">
        <v>40.232999999999997</v>
      </c>
      <c r="FP247" s="76">
        <v>71.47045</v>
      </c>
      <c r="FQ247" s="77">
        <v>0</v>
      </c>
    </row>
    <row r="248" spans="1:173" x14ac:dyDescent="0.25">
      <c r="A248" s="96" t="s">
        <v>172</v>
      </c>
      <c r="B248" s="96">
        <v>5861</v>
      </c>
      <c r="C248" s="96"/>
      <c r="D248" s="76">
        <v>2644.9728599999999</v>
      </c>
      <c r="E248" s="76">
        <v>2604.88274</v>
      </c>
      <c r="F248" s="76">
        <v>2845.26046</v>
      </c>
      <c r="G248" s="76">
        <v>2415.6815700000002</v>
      </c>
      <c r="H248" s="76">
        <v>5241.9755800000003</v>
      </c>
      <c r="I248" s="76">
        <v>2296.1975000000002</v>
      </c>
      <c r="J248" s="76">
        <v>3895.4546099999998</v>
      </c>
      <c r="K248" s="76">
        <v>1640.6087500000001</v>
      </c>
      <c r="L248" s="76">
        <v>3232.3017</v>
      </c>
      <c r="M248" s="76">
        <v>1995.8552999999999</v>
      </c>
      <c r="N248" s="97">
        <v>73680.948480000006</v>
      </c>
      <c r="O248" s="97">
        <v>58094.161220000002</v>
      </c>
      <c r="P248" s="97">
        <v>154451.87922999999</v>
      </c>
      <c r="Q248" s="97">
        <v>70466.543049999993</v>
      </c>
      <c r="R248" s="97">
        <v>62688.441579999999</v>
      </c>
      <c r="S248" s="97">
        <v>68395.395860000004</v>
      </c>
      <c r="T248" s="97">
        <v>66963.295540000006</v>
      </c>
      <c r="U248" s="97">
        <v>54894.735240000002</v>
      </c>
      <c r="V248" s="97">
        <v>43732.149980000002</v>
      </c>
      <c r="W248" s="97">
        <v>42497.626409999997</v>
      </c>
      <c r="X248" s="98">
        <v>37216.199999999997</v>
      </c>
      <c r="Y248" s="98">
        <v>39066.199999999997</v>
      </c>
      <c r="Z248" s="98">
        <v>39321.9</v>
      </c>
      <c r="AA248" s="98">
        <v>43601.9</v>
      </c>
      <c r="AB248" s="98">
        <v>42808</v>
      </c>
      <c r="AC248" s="98">
        <v>32190.400000000001</v>
      </c>
      <c r="AD248" s="98">
        <v>19375</v>
      </c>
      <c r="AE248" s="98">
        <v>23680</v>
      </c>
      <c r="AF248" s="98">
        <v>33985</v>
      </c>
      <c r="AG248" s="98">
        <v>18090</v>
      </c>
      <c r="AH248" s="97">
        <v>71199.738979999995</v>
      </c>
      <c r="AI248" s="97">
        <v>55688.520669999998</v>
      </c>
      <c r="AJ248" s="97">
        <v>152242.52908000001</v>
      </c>
      <c r="AK248" s="97">
        <v>68218.105349999998</v>
      </c>
      <c r="AL248" s="97">
        <v>57569.78746</v>
      </c>
      <c r="AM248" s="97">
        <v>66154.87586</v>
      </c>
      <c r="AN248" s="97">
        <v>63155.128290000001</v>
      </c>
      <c r="AO248" s="97">
        <v>53369.533239999997</v>
      </c>
      <c r="AP248" s="97">
        <v>40613.504930000003</v>
      </c>
      <c r="AQ248" s="97">
        <v>40484.268660000002</v>
      </c>
      <c r="AR248" s="98">
        <v>2544.70318</v>
      </c>
      <c r="AS248" s="98">
        <v>848.43479000000002</v>
      </c>
      <c r="AT248" s="98">
        <v>672.56599000000006</v>
      </c>
      <c r="AU248" s="98">
        <v>1544.6506199999999</v>
      </c>
      <c r="AV248" s="98">
        <v>4387.0872900000004</v>
      </c>
      <c r="AW248" s="98">
        <v>7981.9839000000002</v>
      </c>
      <c r="AX248" s="98">
        <v>7618.1967000000004</v>
      </c>
      <c r="AY248" s="98">
        <v>16883.259969999999</v>
      </c>
      <c r="AZ248" s="98">
        <v>15156.04832</v>
      </c>
      <c r="BA248" s="98">
        <v>9801.2968700000001</v>
      </c>
      <c r="BB248" s="76">
        <v>1956.83005</v>
      </c>
      <c r="BC248" s="76">
        <v>784.28053999999997</v>
      </c>
      <c r="BD248" s="76">
        <v>463.07184000000001</v>
      </c>
      <c r="BE248" s="76">
        <v>955.16549999999995</v>
      </c>
      <c r="BF248" s="76">
        <v>3953.8372899999999</v>
      </c>
      <c r="BG248" s="76">
        <v>6857.08925</v>
      </c>
      <c r="BH248" s="76">
        <v>5822.0309999999999</v>
      </c>
      <c r="BI248" s="76">
        <v>-3918.6713300000001</v>
      </c>
      <c r="BJ248" s="76">
        <v>14960.125319999999</v>
      </c>
      <c r="BK248" s="76">
        <v>8851.6180199999999</v>
      </c>
      <c r="BL248" s="76">
        <v>73744.442160000006</v>
      </c>
      <c r="BM248" s="76">
        <v>56536.955459999997</v>
      </c>
      <c r="BN248" s="76">
        <v>152915.09507000001</v>
      </c>
      <c r="BO248" s="76">
        <v>69762.755969999998</v>
      </c>
      <c r="BP248" s="76">
        <v>61956.874750000003</v>
      </c>
      <c r="BQ248" s="76">
        <v>74136.859760000007</v>
      </c>
      <c r="BR248" s="76">
        <v>70773.324989999994</v>
      </c>
      <c r="BS248" s="76">
        <v>70252.793210000003</v>
      </c>
      <c r="BT248" s="76">
        <v>55769.553249999997</v>
      </c>
      <c r="BU248" s="76">
        <v>50285.56553</v>
      </c>
      <c r="BV248" s="98">
        <v>67400.165919999999</v>
      </c>
      <c r="BW248" s="98">
        <v>46701.173580000002</v>
      </c>
      <c r="BX248" s="98">
        <v>113533.29498000001</v>
      </c>
      <c r="BY248" s="98">
        <v>52208.878770000003</v>
      </c>
      <c r="BZ248" s="98">
        <v>46659.437850000002</v>
      </c>
      <c r="CA248" s="98">
        <v>55022.40481</v>
      </c>
      <c r="CB248" s="98">
        <v>47044.49424</v>
      </c>
      <c r="CC248" s="98">
        <v>40608.54752</v>
      </c>
      <c r="CD248" s="98">
        <v>39052.52865</v>
      </c>
      <c r="CE248" s="98">
        <v>22425.446769999999</v>
      </c>
      <c r="CF248" s="76">
        <v>450.72298000000598</v>
      </c>
      <c r="CG248" s="76">
        <v>-911.27068000000099</v>
      </c>
      <c r="CH248" s="76">
        <v>-5376.0448700000097</v>
      </c>
      <c r="CI248" s="76">
        <v>238.15601999999501</v>
      </c>
      <c r="CJ248" s="76">
        <v>4706.07215</v>
      </c>
      <c r="CK248" s="76">
        <v>1524.02386</v>
      </c>
      <c r="CL248" s="76">
        <v>-1440.04267</v>
      </c>
      <c r="CM248" s="76">
        <v>-3979.4635899999998</v>
      </c>
      <c r="CN248" s="76">
        <v>4833.1657100000002</v>
      </c>
      <c r="CO248" s="76">
        <v>-401.29631000000501</v>
      </c>
      <c r="CP248" s="76">
        <v>4607.8234499999999</v>
      </c>
      <c r="CQ248" s="76">
        <v>4453.6607700000004</v>
      </c>
      <c r="CR248" s="76">
        <v>7071.27513</v>
      </c>
      <c r="CS248" s="76">
        <v>14417.89856</v>
      </c>
      <c r="CT248" s="76">
        <v>15473.014740000001</v>
      </c>
      <c r="CU248" s="76">
        <v>11931.75942</v>
      </c>
      <c r="CV248" s="76">
        <v>5791.1663099999996</v>
      </c>
      <c r="CW248" s="76">
        <v>5228.66338</v>
      </c>
      <c r="CX248" s="76">
        <v>14652.0003</v>
      </c>
      <c r="CY248" s="76">
        <v>-2022.6456800000001</v>
      </c>
      <c r="CZ248" s="98">
        <v>6321</v>
      </c>
      <c r="DA248" s="98">
        <v>6291</v>
      </c>
      <c r="DB248" s="98">
        <v>6259</v>
      </c>
      <c r="DC248" s="98">
        <v>6245</v>
      </c>
      <c r="DD248" s="98">
        <v>6246</v>
      </c>
      <c r="DE248" s="98">
        <v>6225</v>
      </c>
      <c r="DF248" s="98">
        <v>6142</v>
      </c>
      <c r="DG248" s="98">
        <v>6047</v>
      </c>
      <c r="DH248" s="98">
        <v>5900</v>
      </c>
      <c r="DI248" s="98">
        <v>5896</v>
      </c>
      <c r="DJ248" s="76">
        <v>-73.656469999999999</v>
      </c>
      <c r="DK248" s="76">
        <v>-2532.63069</v>
      </c>
      <c r="DL248" s="76">
        <v>-7122.3231800000003</v>
      </c>
      <c r="DM248" s="76">
        <v>-1055.11618</v>
      </c>
      <c r="DN248" s="76">
        <v>3541.2553200000002</v>
      </c>
      <c r="DO248" s="76">
        <v>6140.5931099999998</v>
      </c>
      <c r="DP248" s="76">
        <v>573.82108000000005</v>
      </c>
      <c r="DQ248" s="76">
        <v>-9423.3369199999997</v>
      </c>
      <c r="DR248" s="76">
        <v>16674.645980000001</v>
      </c>
      <c r="DS248" s="76">
        <v>6436.96396</v>
      </c>
      <c r="DT248" s="76">
        <v>163.76285999999999</v>
      </c>
      <c r="DU248" s="76">
        <v>199.24173999999999</v>
      </c>
      <c r="DV248" s="76">
        <v>635.91045999999994</v>
      </c>
      <c r="DW248" s="76">
        <v>167.24357000000001</v>
      </c>
      <c r="DX248" s="76">
        <v>123.32158</v>
      </c>
      <c r="DY248" s="76">
        <v>55.677500000000002</v>
      </c>
      <c r="DZ248" s="76">
        <v>87.287610000000001</v>
      </c>
      <c r="EA248" s="76">
        <v>115.40675</v>
      </c>
      <c r="EB248" s="76">
        <v>113.6567</v>
      </c>
      <c r="EC248" s="76">
        <v>-17.502700000000001</v>
      </c>
      <c r="ED248" s="76">
        <v>2030.4865200000099</v>
      </c>
      <c r="EE248" s="76">
        <v>3316.9112300000102</v>
      </c>
      <c r="EF248" s="76">
        <v>7585.3950199999999</v>
      </c>
      <c r="EG248" s="76">
        <v>2010.2816800000001</v>
      </c>
      <c r="EH248" s="76">
        <v>412.58196999999899</v>
      </c>
      <c r="EI248" s="76">
        <v>716.49614000000304</v>
      </c>
      <c r="EJ248" s="76">
        <v>5248.2099200000002</v>
      </c>
      <c r="EK248" s="76">
        <v>5504.6655899999996</v>
      </c>
      <c r="EL248" s="76">
        <v>-1714.5206599999999</v>
      </c>
      <c r="EM248" s="76">
        <v>2414.6540599999998</v>
      </c>
      <c r="EN248" s="98">
        <v>62792.342470000003</v>
      </c>
      <c r="EO248" s="98">
        <v>42247.51281</v>
      </c>
      <c r="EP248" s="98">
        <v>106462.01985</v>
      </c>
      <c r="EQ248" s="98">
        <v>37790.980210000002</v>
      </c>
      <c r="ER248" s="98">
        <v>31186.42311</v>
      </c>
      <c r="ES248" s="98">
        <v>43090.645389999998</v>
      </c>
      <c r="ET248" s="98">
        <v>41253.327929999999</v>
      </c>
      <c r="EU248" s="98">
        <v>35379.884140000002</v>
      </c>
      <c r="EV248" s="98">
        <v>24400.528350000001</v>
      </c>
      <c r="EW248" s="98">
        <v>24448.09245</v>
      </c>
      <c r="EX248" s="98">
        <v>73230226</v>
      </c>
      <c r="EY248" s="98">
        <v>59005432</v>
      </c>
      <c r="EZ248" s="98">
        <v>159827924</v>
      </c>
      <c r="FA248" s="98">
        <v>70228387</v>
      </c>
      <c r="FB248" s="98">
        <v>57982369</v>
      </c>
      <c r="FC248" s="98">
        <v>66871372</v>
      </c>
      <c r="FD248" s="98">
        <v>68403338</v>
      </c>
      <c r="FE248" s="98">
        <v>58874199</v>
      </c>
      <c r="FF248" s="98">
        <v>38898984</v>
      </c>
      <c r="FG248" s="103">
        <v>42898923</v>
      </c>
      <c r="FH248" s="76">
        <v>587.87312999999995</v>
      </c>
      <c r="FI248" s="76">
        <v>64.154250000000005</v>
      </c>
      <c r="FJ248" s="76">
        <v>209.49414999999999</v>
      </c>
      <c r="FK248" s="76">
        <v>589.48512000000005</v>
      </c>
      <c r="FL248" s="76">
        <v>433.25</v>
      </c>
      <c r="FM248" s="76">
        <v>1124.89465</v>
      </c>
      <c r="FN248" s="76">
        <v>1796.1657</v>
      </c>
      <c r="FO248" s="76">
        <v>20801.9313</v>
      </c>
      <c r="FP248" s="76">
        <v>195.923</v>
      </c>
      <c r="FQ248" s="77">
        <v>949.67885000000001</v>
      </c>
    </row>
    <row r="249" spans="1:173" x14ac:dyDescent="0.25">
      <c r="A249" s="96" t="s">
        <v>171</v>
      </c>
      <c r="B249" s="96">
        <v>5761</v>
      </c>
      <c r="C249" s="96"/>
      <c r="D249" s="76">
        <v>86.897270000000006</v>
      </c>
      <c r="E249" s="76">
        <v>89.321100000000001</v>
      </c>
      <c r="F249" s="76">
        <v>93.516030000000001</v>
      </c>
      <c r="G249" s="76">
        <v>105.16119</v>
      </c>
      <c r="H249" s="76">
        <v>111.82335</v>
      </c>
      <c r="I249" s="76">
        <v>129.4196</v>
      </c>
      <c r="J249" s="76">
        <v>149.42778000000001</v>
      </c>
      <c r="K249" s="76">
        <v>157.79159000000001</v>
      </c>
      <c r="L249" s="76">
        <v>146.303</v>
      </c>
      <c r="M249" s="76">
        <v>141.83588</v>
      </c>
      <c r="N249" s="97">
        <v>2666.7177499999998</v>
      </c>
      <c r="O249" s="97">
        <v>2513.4779600000002</v>
      </c>
      <c r="P249" s="97">
        <v>2576.3894700000001</v>
      </c>
      <c r="Q249" s="97">
        <v>2549.2734500000001</v>
      </c>
      <c r="R249" s="97">
        <v>2469.6787399999998</v>
      </c>
      <c r="S249" s="97">
        <v>2320.5953300000001</v>
      </c>
      <c r="T249" s="97">
        <v>2287.06502</v>
      </c>
      <c r="U249" s="97">
        <v>2073.5039700000002</v>
      </c>
      <c r="V249" s="97">
        <v>2137.7769899999998</v>
      </c>
      <c r="W249" s="97">
        <v>2081.9462800000001</v>
      </c>
      <c r="X249" s="98">
        <v>3671.46</v>
      </c>
      <c r="Y249" s="98">
        <v>3914.7</v>
      </c>
      <c r="Z249" s="98">
        <v>4596.24</v>
      </c>
      <c r="AA249" s="98">
        <v>4743.88</v>
      </c>
      <c r="AB249" s="98">
        <v>4881.12</v>
      </c>
      <c r="AC249" s="98">
        <v>4770.3599999999997</v>
      </c>
      <c r="AD249" s="98">
        <v>4599.8469500000001</v>
      </c>
      <c r="AE249" s="98">
        <v>4562.0232999999998</v>
      </c>
      <c r="AF249" s="98">
        <v>3257.7583500000001</v>
      </c>
      <c r="AG249" s="98">
        <v>3141.8964999999998</v>
      </c>
      <c r="AH249" s="97">
        <v>2588.5277500000002</v>
      </c>
      <c r="AI249" s="97">
        <v>2437.2529599999998</v>
      </c>
      <c r="AJ249" s="97">
        <v>2500.1943200000001</v>
      </c>
      <c r="AK249" s="97">
        <v>2473.7784499999998</v>
      </c>
      <c r="AL249" s="97">
        <v>2389.4547400000001</v>
      </c>
      <c r="AM249" s="97">
        <v>2236.55953</v>
      </c>
      <c r="AN249" s="97">
        <v>2194.1618199999998</v>
      </c>
      <c r="AO249" s="97">
        <v>1977.42992</v>
      </c>
      <c r="AP249" s="97">
        <v>2045.8858399999999</v>
      </c>
      <c r="AQ249" s="97">
        <v>1995.60608</v>
      </c>
      <c r="AR249" s="98">
        <v>0</v>
      </c>
      <c r="AS249" s="98">
        <v>0</v>
      </c>
      <c r="AT249" s="98">
        <v>21.870149999999999</v>
      </c>
      <c r="AU249" s="98">
        <v>0</v>
      </c>
      <c r="AV249" s="98">
        <v>0</v>
      </c>
      <c r="AW249" s="98">
        <v>0</v>
      </c>
      <c r="AX249" s="98">
        <v>0</v>
      </c>
      <c r="AY249" s="98">
        <v>23.175149999999999</v>
      </c>
      <c r="AZ249" s="98">
        <v>207.11699999999999</v>
      </c>
      <c r="BA249" s="98">
        <v>371.93689999999998</v>
      </c>
      <c r="BB249" s="76">
        <v>0</v>
      </c>
      <c r="BC249" s="76">
        <v>-1.6</v>
      </c>
      <c r="BD249" s="76">
        <v>21.870149999999999</v>
      </c>
      <c r="BE249" s="76">
        <v>0</v>
      </c>
      <c r="BF249" s="76">
        <v>0</v>
      </c>
      <c r="BG249" s="76">
        <v>0</v>
      </c>
      <c r="BH249" s="76">
        <v>0</v>
      </c>
      <c r="BI249" s="76">
        <v>-22.098849999999999</v>
      </c>
      <c r="BJ249" s="76">
        <v>207.11699999999999</v>
      </c>
      <c r="BK249" s="76">
        <v>200.11449999999999</v>
      </c>
      <c r="BL249" s="76">
        <v>2588.5277500000002</v>
      </c>
      <c r="BM249" s="76">
        <v>2437.2529599999998</v>
      </c>
      <c r="BN249" s="76">
        <v>2522.0644699999998</v>
      </c>
      <c r="BO249" s="76">
        <v>2473.7784499999998</v>
      </c>
      <c r="BP249" s="76">
        <v>2389.4547400000001</v>
      </c>
      <c r="BQ249" s="76">
        <v>2236.55953</v>
      </c>
      <c r="BR249" s="76">
        <v>2194.1618199999998</v>
      </c>
      <c r="BS249" s="76">
        <v>2000.6050700000001</v>
      </c>
      <c r="BT249" s="76">
        <v>2253.0028400000001</v>
      </c>
      <c r="BU249" s="76">
        <v>2367.5429800000002</v>
      </c>
      <c r="BV249" s="98">
        <v>4071.4119900000001</v>
      </c>
      <c r="BW249" s="98">
        <v>4193.5565500000002</v>
      </c>
      <c r="BX249" s="98">
        <v>4902.0408299999999</v>
      </c>
      <c r="BY249" s="98">
        <v>5050.2097899999999</v>
      </c>
      <c r="BZ249" s="98">
        <v>5295.8504499999999</v>
      </c>
      <c r="CA249" s="98">
        <v>5055.30645</v>
      </c>
      <c r="CB249" s="98">
        <v>4862.6760999999997</v>
      </c>
      <c r="CC249" s="98">
        <v>4710.5301099999997</v>
      </c>
      <c r="CD249" s="98">
        <v>3562.7750700000001</v>
      </c>
      <c r="CE249" s="98">
        <v>3631.5567299999998</v>
      </c>
      <c r="CF249" s="76">
        <v>-2.5229100000001399</v>
      </c>
      <c r="CG249" s="76">
        <v>-154.98575</v>
      </c>
      <c r="CH249" s="76">
        <v>-58.671840000000003</v>
      </c>
      <c r="CI249" s="76">
        <v>-5.6517199999998402</v>
      </c>
      <c r="CJ249" s="76">
        <v>-252.87079</v>
      </c>
      <c r="CK249" s="76">
        <v>-105.17838</v>
      </c>
      <c r="CL249" s="76">
        <v>-51.328439999999802</v>
      </c>
      <c r="CM249" s="76">
        <v>15.3411500000002</v>
      </c>
      <c r="CN249" s="76">
        <v>-38.257420000000401</v>
      </c>
      <c r="CO249" s="76">
        <v>-81.332649999999802</v>
      </c>
      <c r="CP249" s="76">
        <v>-451.60667000000001</v>
      </c>
      <c r="CQ249" s="76">
        <v>-381.49770999999998</v>
      </c>
      <c r="CR249" s="76">
        <v>-148.68696</v>
      </c>
      <c r="CS249" s="76">
        <v>-35.69012</v>
      </c>
      <c r="CT249" s="76">
        <v>45.456600000000002</v>
      </c>
      <c r="CU249" s="76">
        <v>378.55139000000003</v>
      </c>
      <c r="CV249" s="76">
        <v>567.76557000000003</v>
      </c>
      <c r="CW249" s="76">
        <v>711.99721</v>
      </c>
      <c r="CX249" s="76">
        <v>814.82896000000005</v>
      </c>
      <c r="CY249" s="76">
        <v>737.86053000000004</v>
      </c>
      <c r="CZ249" s="98">
        <v>559</v>
      </c>
      <c r="DA249" s="98">
        <v>551</v>
      </c>
      <c r="DB249" s="98">
        <v>525</v>
      </c>
      <c r="DC249" s="98">
        <v>535</v>
      </c>
      <c r="DD249" s="98">
        <v>540</v>
      </c>
      <c r="DE249" s="98">
        <v>551</v>
      </c>
      <c r="DF249" s="98">
        <v>546</v>
      </c>
      <c r="DG249" s="98">
        <v>525</v>
      </c>
      <c r="DH249" s="98">
        <v>527</v>
      </c>
      <c r="DI249" s="98">
        <v>503</v>
      </c>
      <c r="DJ249" s="76">
        <v>-80.712909999999994</v>
      </c>
      <c r="DK249" s="76">
        <v>-232.81075000000001</v>
      </c>
      <c r="DL249" s="76">
        <v>-112.99684000000001</v>
      </c>
      <c r="DM249" s="76">
        <v>-81.146720000000002</v>
      </c>
      <c r="DN249" s="76">
        <v>-333.09478999999999</v>
      </c>
      <c r="DO249" s="76">
        <v>-189.21418</v>
      </c>
      <c r="DP249" s="76">
        <v>-144.23164</v>
      </c>
      <c r="DQ249" s="76">
        <v>-102.83175</v>
      </c>
      <c r="DR249" s="76">
        <v>76.968429999999998</v>
      </c>
      <c r="DS249" s="76">
        <v>32.441650000000003</v>
      </c>
      <c r="DT249" s="76">
        <v>8.7072699999999994</v>
      </c>
      <c r="DU249" s="76">
        <v>13.0961</v>
      </c>
      <c r="DV249" s="76">
        <v>17.32103</v>
      </c>
      <c r="DW249" s="76">
        <v>29.66619</v>
      </c>
      <c r="DX249" s="76">
        <v>31.599350000000001</v>
      </c>
      <c r="DY249" s="76">
        <v>45.383600000000001</v>
      </c>
      <c r="DZ249" s="76">
        <v>56.52478</v>
      </c>
      <c r="EA249" s="76">
        <v>61.717590000000001</v>
      </c>
      <c r="EB249" s="76">
        <v>54.411999999999999</v>
      </c>
      <c r="EC249" s="76">
        <v>55.49588</v>
      </c>
      <c r="ED249" s="76">
        <v>80.712909999999695</v>
      </c>
      <c r="EE249" s="76">
        <v>231.21074999999999</v>
      </c>
      <c r="EF249" s="76">
        <v>134.86698999999999</v>
      </c>
      <c r="EG249" s="76">
        <v>81.146720000000201</v>
      </c>
      <c r="EH249" s="76">
        <v>333.09478999999999</v>
      </c>
      <c r="EI249" s="76">
        <v>189.21418</v>
      </c>
      <c r="EJ249" s="76">
        <v>144.23164</v>
      </c>
      <c r="EK249" s="76">
        <v>80.732900000000001</v>
      </c>
      <c r="EL249" s="76">
        <v>130.14857000000001</v>
      </c>
      <c r="EM249" s="76">
        <v>167.67285000000001</v>
      </c>
      <c r="EN249" s="98">
        <v>4523.0186599999997</v>
      </c>
      <c r="EO249" s="98">
        <v>4575.0542599999999</v>
      </c>
      <c r="EP249" s="98">
        <v>5050.7277899999999</v>
      </c>
      <c r="EQ249" s="98">
        <v>5085.8999100000001</v>
      </c>
      <c r="ER249" s="98">
        <v>5250.3938500000004</v>
      </c>
      <c r="ES249" s="98">
        <v>4676.7550600000004</v>
      </c>
      <c r="ET249" s="98">
        <v>4294.9105300000001</v>
      </c>
      <c r="EU249" s="98">
        <v>3998.5329000000002</v>
      </c>
      <c r="EV249" s="98">
        <v>2747.9461099999999</v>
      </c>
      <c r="EW249" s="98">
        <v>2893.6961999999999</v>
      </c>
      <c r="EX249" s="98">
        <v>2669241</v>
      </c>
      <c r="EY249" s="98">
        <v>2668464</v>
      </c>
      <c r="EZ249" s="98">
        <v>2635061</v>
      </c>
      <c r="FA249" s="98">
        <v>2554925</v>
      </c>
      <c r="FB249" s="98">
        <v>2722550</v>
      </c>
      <c r="FC249" s="98">
        <v>2425774</v>
      </c>
      <c r="FD249" s="98">
        <v>2338393</v>
      </c>
      <c r="FE249" s="98">
        <v>2058163</v>
      </c>
      <c r="FF249" s="98">
        <v>2176034</v>
      </c>
      <c r="FG249" s="103">
        <v>2163279</v>
      </c>
      <c r="FH249" s="76">
        <v>0</v>
      </c>
      <c r="FI249" s="76">
        <v>1.6</v>
      </c>
      <c r="FJ249" s="76">
        <v>0</v>
      </c>
      <c r="FK249" s="76">
        <v>0</v>
      </c>
      <c r="FL249" s="76">
        <v>0</v>
      </c>
      <c r="FM249" s="76">
        <v>0</v>
      </c>
      <c r="FN249" s="76">
        <v>0</v>
      </c>
      <c r="FO249" s="76">
        <v>45.274000000000001</v>
      </c>
      <c r="FP249" s="76">
        <v>0</v>
      </c>
      <c r="FQ249" s="77">
        <v>171.82239999999999</v>
      </c>
    </row>
    <row r="250" spans="1:173" ht="25.5" x14ac:dyDescent="0.25">
      <c r="A250" s="96" t="s">
        <v>170</v>
      </c>
      <c r="B250" s="96">
        <v>5592</v>
      </c>
      <c r="C250" s="96"/>
      <c r="D250" s="76">
        <v>2089.62075</v>
      </c>
      <c r="E250" s="76">
        <v>2242.4959600000002</v>
      </c>
      <c r="F250" s="76">
        <v>1708.2226499999999</v>
      </c>
      <c r="G250" s="76">
        <v>1741.0858599999999</v>
      </c>
      <c r="H250" s="76">
        <v>1648.88554</v>
      </c>
      <c r="I250" s="76">
        <v>1591.5796</v>
      </c>
      <c r="J250" s="76">
        <v>1372.3932500000001</v>
      </c>
      <c r="K250" s="76">
        <v>1305.2048400000001</v>
      </c>
      <c r="L250" s="76">
        <v>1209.3457599999999</v>
      </c>
      <c r="M250" s="76">
        <v>1146.43824</v>
      </c>
      <c r="N250" s="97">
        <v>15069.79628</v>
      </c>
      <c r="O250" s="97">
        <v>14922.998740000001</v>
      </c>
      <c r="P250" s="97">
        <v>15623.257680000001</v>
      </c>
      <c r="Q250" s="97">
        <v>15727.590969999999</v>
      </c>
      <c r="R250" s="97">
        <v>14938.184149999999</v>
      </c>
      <c r="S250" s="97">
        <v>14661.005740000001</v>
      </c>
      <c r="T250" s="97">
        <v>14345.067940000001</v>
      </c>
      <c r="U250" s="97">
        <v>15399.85152</v>
      </c>
      <c r="V250" s="97">
        <v>14950.108630000001</v>
      </c>
      <c r="W250" s="97">
        <v>14107.029640000001</v>
      </c>
      <c r="X250" s="98">
        <v>11554.677519999999</v>
      </c>
      <c r="Y250" s="98">
        <v>14052.90992</v>
      </c>
      <c r="Z250" s="98">
        <v>14051.15202</v>
      </c>
      <c r="AA250" s="98">
        <v>15049.27932</v>
      </c>
      <c r="AB250" s="98">
        <v>16034.80867</v>
      </c>
      <c r="AC250" s="98">
        <v>16033.479719999999</v>
      </c>
      <c r="AD250" s="98">
        <v>16033.802519999999</v>
      </c>
      <c r="AE250" s="98">
        <v>15034.04372</v>
      </c>
      <c r="AF250" s="98">
        <v>15033.87552</v>
      </c>
      <c r="AG250" s="98">
        <v>15035.31272</v>
      </c>
      <c r="AH250" s="97">
        <v>13076.24084</v>
      </c>
      <c r="AI250" s="97">
        <v>12745.20191</v>
      </c>
      <c r="AJ250" s="97">
        <v>13990.647779999999</v>
      </c>
      <c r="AK250" s="97">
        <v>14090.248809999999</v>
      </c>
      <c r="AL250" s="97">
        <v>13407.21732</v>
      </c>
      <c r="AM250" s="97">
        <v>13189.89544</v>
      </c>
      <c r="AN250" s="97">
        <v>13110.510539999999</v>
      </c>
      <c r="AO250" s="97">
        <v>14256.639520000001</v>
      </c>
      <c r="AP250" s="97">
        <v>13908.13823</v>
      </c>
      <c r="AQ250" s="97">
        <v>13166.57149</v>
      </c>
      <c r="AR250" s="98">
        <v>2322.5396000000001</v>
      </c>
      <c r="AS250" s="98">
        <v>4371.0093500000003</v>
      </c>
      <c r="AT250" s="98">
        <v>1321.4487999999999</v>
      </c>
      <c r="AU250" s="98">
        <v>2616.4135500000002</v>
      </c>
      <c r="AV250" s="98">
        <v>1628.2312999999999</v>
      </c>
      <c r="AW250" s="98">
        <v>1821.9609</v>
      </c>
      <c r="AX250" s="98">
        <v>1659.5324000000001</v>
      </c>
      <c r="AY250" s="98">
        <v>2967.4879500000002</v>
      </c>
      <c r="AZ250" s="98">
        <v>2310.40643</v>
      </c>
      <c r="BA250" s="98">
        <v>2735.9171999999999</v>
      </c>
      <c r="BB250" s="76">
        <v>2304.87509</v>
      </c>
      <c r="BC250" s="76">
        <v>3365.1106599999998</v>
      </c>
      <c r="BD250" s="76">
        <v>1321.4487999999999</v>
      </c>
      <c r="BE250" s="76">
        <v>2574.45291</v>
      </c>
      <c r="BF250" s="76">
        <v>1610.5771999999999</v>
      </c>
      <c r="BG250" s="76">
        <v>1804.3629000000001</v>
      </c>
      <c r="BH250" s="76">
        <v>1629.4554000000001</v>
      </c>
      <c r="BI250" s="76">
        <v>2354.3279499999999</v>
      </c>
      <c r="BJ250" s="76">
        <v>1900.5484799999999</v>
      </c>
      <c r="BK250" s="76">
        <v>897.75670000000002</v>
      </c>
      <c r="BL250" s="76">
        <v>15398.78044</v>
      </c>
      <c r="BM250" s="76">
        <v>17116.21126</v>
      </c>
      <c r="BN250" s="76">
        <v>15312.096579999999</v>
      </c>
      <c r="BO250" s="76">
        <v>16706.662359999998</v>
      </c>
      <c r="BP250" s="76">
        <v>15035.448619999999</v>
      </c>
      <c r="BQ250" s="76">
        <v>15011.85634</v>
      </c>
      <c r="BR250" s="76">
        <v>14770.042939999999</v>
      </c>
      <c r="BS250" s="76">
        <v>17224.127469999999</v>
      </c>
      <c r="BT250" s="76">
        <v>16218.54466</v>
      </c>
      <c r="BU250" s="76">
        <v>15902.48869</v>
      </c>
      <c r="BV250" s="98">
        <v>15475.169739999999</v>
      </c>
      <c r="BW250" s="98">
        <v>17363.825769999999</v>
      </c>
      <c r="BX250" s="98">
        <v>18841.069899999999</v>
      </c>
      <c r="BY250" s="98">
        <v>18053.445220000001</v>
      </c>
      <c r="BZ250" s="98">
        <v>19037.10123</v>
      </c>
      <c r="CA250" s="98">
        <v>19095.64373</v>
      </c>
      <c r="CB250" s="98">
        <v>18341.408289999999</v>
      </c>
      <c r="CC250" s="98">
        <v>17405.665389999998</v>
      </c>
      <c r="CD250" s="98">
        <v>18111.387589999998</v>
      </c>
      <c r="CE250" s="98">
        <v>18024.356520000001</v>
      </c>
      <c r="CF250" s="76">
        <v>-1570.03199</v>
      </c>
      <c r="CG250" s="76">
        <v>-5513.8887100000002</v>
      </c>
      <c r="CH250" s="76">
        <v>-1195.6979200000001</v>
      </c>
      <c r="CI250" s="76">
        <v>-1446.0003300000001</v>
      </c>
      <c r="CJ250" s="76">
        <v>-778.72406000000001</v>
      </c>
      <c r="CK250" s="76">
        <v>-103.283289999999</v>
      </c>
      <c r="CL250" s="76">
        <v>574.28559000000098</v>
      </c>
      <c r="CM250" s="76">
        <v>-838.26368000000002</v>
      </c>
      <c r="CN250" s="76">
        <v>-454.09480999999897</v>
      </c>
      <c r="CO250" s="76">
        <v>-1158.8348100000001</v>
      </c>
      <c r="CP250" s="76">
        <v>-4496.5572300000003</v>
      </c>
      <c r="CQ250" s="76">
        <v>-3237.8448899999999</v>
      </c>
      <c r="CR250" s="76">
        <v>1088.72999</v>
      </c>
      <c r="CS250" s="76">
        <v>2595.5890100000001</v>
      </c>
      <c r="CT250" s="76">
        <v>3104.4785900000002</v>
      </c>
      <c r="CU250" s="76">
        <v>3803.5922799999998</v>
      </c>
      <c r="CV250" s="76">
        <v>3573.6229699999999</v>
      </c>
      <c r="CW250" s="76">
        <v>2604.4393799999998</v>
      </c>
      <c r="CX250" s="76">
        <v>2231.5871099999999</v>
      </c>
      <c r="CY250" s="76">
        <v>1827.10384</v>
      </c>
      <c r="CZ250" s="98">
        <v>3798</v>
      </c>
      <c r="DA250" s="98">
        <v>3482</v>
      </c>
      <c r="DB250" s="98">
        <v>3247</v>
      </c>
      <c r="DC250" s="98">
        <v>3294</v>
      </c>
      <c r="DD250" s="98">
        <v>3311</v>
      </c>
      <c r="DE250" s="98">
        <v>3300</v>
      </c>
      <c r="DF250" s="98">
        <v>3352</v>
      </c>
      <c r="DG250" s="98">
        <v>3351</v>
      </c>
      <c r="DH250" s="98">
        <v>3290</v>
      </c>
      <c r="DI250" s="98">
        <v>3279</v>
      </c>
      <c r="DJ250" s="76">
        <v>-1258.71234</v>
      </c>
      <c r="DK250" s="76">
        <v>-4326.5748800000001</v>
      </c>
      <c r="DL250" s="76">
        <v>-1506.8590200000001</v>
      </c>
      <c r="DM250" s="76">
        <v>-508.88958000000002</v>
      </c>
      <c r="DN250" s="76">
        <v>-699.11369000000002</v>
      </c>
      <c r="DO250" s="76">
        <v>229.96931000000001</v>
      </c>
      <c r="DP250" s="76">
        <v>969.18358999999998</v>
      </c>
      <c r="DQ250" s="76">
        <v>372.85226999999998</v>
      </c>
      <c r="DR250" s="76">
        <v>404.48327</v>
      </c>
      <c r="DS250" s="76">
        <v>-1201.5362600000001</v>
      </c>
      <c r="DT250" s="76">
        <v>96.065749999999994</v>
      </c>
      <c r="DU250" s="76">
        <v>64.69896</v>
      </c>
      <c r="DV250" s="76">
        <v>75.612650000000002</v>
      </c>
      <c r="DW250" s="76">
        <v>103.74386</v>
      </c>
      <c r="DX250" s="76">
        <v>117.91853999999999</v>
      </c>
      <c r="DY250" s="76">
        <v>120.4696</v>
      </c>
      <c r="DZ250" s="76">
        <v>137.83625000000001</v>
      </c>
      <c r="EA250" s="76">
        <v>161.99284</v>
      </c>
      <c r="EB250" s="76">
        <v>167.37576000000001</v>
      </c>
      <c r="EC250" s="76">
        <v>205.98024000000001</v>
      </c>
      <c r="ED250" s="76">
        <v>3563.58743</v>
      </c>
      <c r="EE250" s="76">
        <v>7691.6855400000004</v>
      </c>
      <c r="EF250" s="76">
        <v>2828.30782</v>
      </c>
      <c r="EG250" s="76">
        <v>3083.34249</v>
      </c>
      <c r="EH250" s="76">
        <v>2309.6908899999999</v>
      </c>
      <c r="EI250" s="76">
        <v>1574.3935899999999</v>
      </c>
      <c r="EJ250" s="76">
        <v>660.27180999999996</v>
      </c>
      <c r="EK250" s="76">
        <v>1981.47568</v>
      </c>
      <c r="EL250" s="76">
        <v>1496.06521</v>
      </c>
      <c r="EM250" s="76">
        <v>2099.2929600000002</v>
      </c>
      <c r="EN250" s="98">
        <v>19971.72697</v>
      </c>
      <c r="EO250" s="98">
        <v>20601.67066</v>
      </c>
      <c r="EP250" s="98">
        <v>17752.339909999999</v>
      </c>
      <c r="EQ250" s="98">
        <v>15457.85621</v>
      </c>
      <c r="ER250" s="98">
        <v>15932.62264</v>
      </c>
      <c r="ES250" s="98">
        <v>15292.051450000001</v>
      </c>
      <c r="ET250" s="98">
        <v>14767.785320000001</v>
      </c>
      <c r="EU250" s="98">
        <v>14801.22601</v>
      </c>
      <c r="EV250" s="98">
        <v>15879.80048</v>
      </c>
      <c r="EW250" s="98">
        <v>16197.25268</v>
      </c>
      <c r="EX250" s="98">
        <v>16639828</v>
      </c>
      <c r="EY250" s="98">
        <v>20436887</v>
      </c>
      <c r="EZ250" s="98">
        <v>16818956</v>
      </c>
      <c r="FA250" s="98">
        <v>17173591</v>
      </c>
      <c r="FB250" s="98">
        <v>15716908</v>
      </c>
      <c r="FC250" s="98">
        <v>14764289</v>
      </c>
      <c r="FD250" s="98">
        <v>13770782</v>
      </c>
      <c r="FE250" s="98">
        <v>16238115</v>
      </c>
      <c r="FF250" s="98">
        <v>15404203</v>
      </c>
      <c r="FG250" s="103">
        <v>15265864</v>
      </c>
      <c r="FH250" s="76">
        <v>17.66451</v>
      </c>
      <c r="FI250" s="76">
        <v>1005.89869</v>
      </c>
      <c r="FJ250" s="76">
        <v>0</v>
      </c>
      <c r="FK250" s="76">
        <v>41.960639999999998</v>
      </c>
      <c r="FL250" s="76">
        <v>17.6541</v>
      </c>
      <c r="FM250" s="76">
        <v>17.597999999999999</v>
      </c>
      <c r="FN250" s="76">
        <v>30.077000000000002</v>
      </c>
      <c r="FO250" s="76">
        <v>613.16</v>
      </c>
      <c r="FP250" s="76">
        <v>409.85795000000002</v>
      </c>
      <c r="FQ250" s="77">
        <v>1838.1605</v>
      </c>
    </row>
    <row r="251" spans="1:173" x14ac:dyDescent="0.25">
      <c r="A251" s="96" t="s">
        <v>169</v>
      </c>
      <c r="B251" s="96">
        <v>5645</v>
      </c>
      <c r="C251" s="96"/>
      <c r="D251" s="76">
        <v>73.627319999999997</v>
      </c>
      <c r="E251" s="76">
        <v>49.533470000000001</v>
      </c>
      <c r="F251" s="76">
        <v>55.841430000000003</v>
      </c>
      <c r="G251" s="76">
        <v>55.319699999999997</v>
      </c>
      <c r="H251" s="76">
        <v>57.483600000000003</v>
      </c>
      <c r="I251" s="76">
        <v>56.146769999999997</v>
      </c>
      <c r="J251" s="76">
        <v>59.876829999999998</v>
      </c>
      <c r="K251" s="76">
        <v>44.797249999999998</v>
      </c>
      <c r="L251" s="76">
        <v>-3.50806</v>
      </c>
      <c r="M251" s="76">
        <v>-7.1801199999999996</v>
      </c>
      <c r="N251" s="97">
        <v>2276.51476</v>
      </c>
      <c r="O251" s="97">
        <v>2508.5522500000002</v>
      </c>
      <c r="P251" s="97">
        <v>2646.07863</v>
      </c>
      <c r="Q251" s="97">
        <v>2694.7276700000002</v>
      </c>
      <c r="R251" s="97">
        <v>2501.76334</v>
      </c>
      <c r="S251" s="97">
        <v>2450.7050300000001</v>
      </c>
      <c r="T251" s="97">
        <v>2492.0564199999999</v>
      </c>
      <c r="U251" s="97">
        <v>2388.9008600000002</v>
      </c>
      <c r="V251" s="97">
        <v>2321.20937</v>
      </c>
      <c r="W251" s="97">
        <v>2328.5733799999998</v>
      </c>
      <c r="X251" s="98">
        <v>0</v>
      </c>
      <c r="Y251" s="98">
        <v>200</v>
      </c>
      <c r="Z251" s="98">
        <v>0</v>
      </c>
      <c r="AA251" s="98">
        <v>0</v>
      </c>
      <c r="AB251" s="98">
        <v>0</v>
      </c>
      <c r="AC251" s="98">
        <v>0</v>
      </c>
      <c r="AD251" s="98">
        <v>0</v>
      </c>
      <c r="AE251" s="98">
        <v>0</v>
      </c>
      <c r="AF251" s="98">
        <v>0</v>
      </c>
      <c r="AG251" s="98">
        <v>0</v>
      </c>
      <c r="AH251" s="97">
        <v>2195.1147599999999</v>
      </c>
      <c r="AI251" s="97">
        <v>2443.5522500000002</v>
      </c>
      <c r="AJ251" s="97">
        <v>2581.07863</v>
      </c>
      <c r="AK251" s="97">
        <v>2629.7276700000002</v>
      </c>
      <c r="AL251" s="97">
        <v>2436.76334</v>
      </c>
      <c r="AM251" s="97">
        <v>2385.7050300000001</v>
      </c>
      <c r="AN251" s="97">
        <v>2427.0564199999999</v>
      </c>
      <c r="AO251" s="97">
        <v>2330.5508599999998</v>
      </c>
      <c r="AP251" s="97">
        <v>2317.8593700000001</v>
      </c>
      <c r="AQ251" s="97">
        <v>2325.2233799999999</v>
      </c>
      <c r="AR251" s="98">
        <v>335.19425000000001</v>
      </c>
      <c r="AS251" s="98">
        <v>966.58410000000003</v>
      </c>
      <c r="AT251" s="98">
        <v>307.8297</v>
      </c>
      <c r="AU251" s="98">
        <v>0</v>
      </c>
      <c r="AV251" s="98">
        <v>0</v>
      </c>
      <c r="AW251" s="98">
        <v>0</v>
      </c>
      <c r="AX251" s="98">
        <v>232.66630000000001</v>
      </c>
      <c r="AY251" s="98">
        <v>901.0086</v>
      </c>
      <c r="AZ251" s="98">
        <v>2228.0007999999998</v>
      </c>
      <c r="BA251" s="98">
        <v>1203.48135</v>
      </c>
      <c r="BB251" s="76">
        <v>211.53325000000001</v>
      </c>
      <c r="BC251" s="76">
        <v>857.93510000000003</v>
      </c>
      <c r="BD251" s="76">
        <v>302.14670000000001</v>
      </c>
      <c r="BE251" s="76">
        <v>0</v>
      </c>
      <c r="BF251" s="76">
        <v>0</v>
      </c>
      <c r="BG251" s="76">
        <v>0</v>
      </c>
      <c r="BH251" s="76">
        <v>232.66630000000001</v>
      </c>
      <c r="BI251" s="76">
        <v>901.0086</v>
      </c>
      <c r="BJ251" s="76">
        <v>2228.0007999999998</v>
      </c>
      <c r="BK251" s="76">
        <v>1203.48135</v>
      </c>
      <c r="BL251" s="76">
        <v>2530.3090099999999</v>
      </c>
      <c r="BM251" s="76">
        <v>3410.1363500000002</v>
      </c>
      <c r="BN251" s="76">
        <v>2888.9083300000002</v>
      </c>
      <c r="BO251" s="76">
        <v>2629.7276700000002</v>
      </c>
      <c r="BP251" s="76">
        <v>2436.76334</v>
      </c>
      <c r="BQ251" s="76">
        <v>2385.7050300000001</v>
      </c>
      <c r="BR251" s="76">
        <v>2659.7227200000002</v>
      </c>
      <c r="BS251" s="76">
        <v>3231.5594599999999</v>
      </c>
      <c r="BT251" s="76">
        <v>4545.8601699999999</v>
      </c>
      <c r="BU251" s="76">
        <v>3528.7047299999999</v>
      </c>
      <c r="BV251" s="98">
        <v>526.63720999999998</v>
      </c>
      <c r="BW251" s="98">
        <v>620.82685000000004</v>
      </c>
      <c r="BX251" s="98">
        <v>524.53736000000004</v>
      </c>
      <c r="BY251" s="98">
        <v>679.37891999999999</v>
      </c>
      <c r="BZ251" s="98">
        <v>526.42876000000001</v>
      </c>
      <c r="CA251" s="98">
        <v>566.30646000000002</v>
      </c>
      <c r="CB251" s="98">
        <v>501.67198999999999</v>
      </c>
      <c r="CC251" s="98">
        <v>459.79714999999999</v>
      </c>
      <c r="CD251" s="98">
        <v>813.18172000000004</v>
      </c>
      <c r="CE251" s="98">
        <v>587.81874000000005</v>
      </c>
      <c r="CF251" s="76">
        <v>-245.38317000000001</v>
      </c>
      <c r="CG251" s="76">
        <v>-362.51997999999998</v>
      </c>
      <c r="CH251" s="76">
        <v>-47.150829999999999</v>
      </c>
      <c r="CI251" s="76">
        <v>-207.14180999999999</v>
      </c>
      <c r="CJ251" s="76">
        <v>-112.66293</v>
      </c>
      <c r="CK251" s="76">
        <v>-312.87234000000001</v>
      </c>
      <c r="CL251" s="76">
        <v>-145.31071</v>
      </c>
      <c r="CM251" s="76">
        <v>-133.03767999999999</v>
      </c>
      <c r="CN251" s="76">
        <v>-35.951590000000103</v>
      </c>
      <c r="CO251" s="76">
        <v>-158.32277999999999</v>
      </c>
      <c r="CP251" s="76">
        <v>-625.40614000000005</v>
      </c>
      <c r="CQ251" s="76">
        <v>-510.15622000000002</v>
      </c>
      <c r="CR251" s="76">
        <v>-940.57133999999996</v>
      </c>
      <c r="CS251" s="76">
        <v>-1130.5672099999999</v>
      </c>
      <c r="CT251" s="76">
        <v>-858.42539999999997</v>
      </c>
      <c r="CU251" s="76">
        <v>-680.76247000000001</v>
      </c>
      <c r="CV251" s="76">
        <v>-276.55137999999999</v>
      </c>
      <c r="CW251" s="76">
        <v>-298.90697</v>
      </c>
      <c r="CX251" s="76">
        <v>-1034.86664</v>
      </c>
      <c r="CY251" s="76">
        <v>-3223.56585</v>
      </c>
      <c r="CZ251" s="98">
        <v>458</v>
      </c>
      <c r="DA251" s="98">
        <v>466</v>
      </c>
      <c r="DB251" s="98">
        <v>466</v>
      </c>
      <c r="DC251" s="98">
        <v>470</v>
      </c>
      <c r="DD251" s="98">
        <v>458</v>
      </c>
      <c r="DE251" s="98">
        <v>470</v>
      </c>
      <c r="DF251" s="98">
        <v>477</v>
      </c>
      <c r="DG251" s="98">
        <v>459</v>
      </c>
      <c r="DH251" s="98">
        <v>435</v>
      </c>
      <c r="DI251" s="98">
        <v>462</v>
      </c>
      <c r="DJ251" s="76">
        <v>-115.24992</v>
      </c>
      <c r="DK251" s="76">
        <v>430.41512</v>
      </c>
      <c r="DL251" s="76">
        <v>189.99587</v>
      </c>
      <c r="DM251" s="76">
        <v>-272.14181000000002</v>
      </c>
      <c r="DN251" s="76">
        <v>-177.66292999999999</v>
      </c>
      <c r="DO251" s="76">
        <v>-377.87234000000001</v>
      </c>
      <c r="DP251" s="76">
        <v>22.355589999999999</v>
      </c>
      <c r="DQ251" s="76">
        <v>709.62091999999996</v>
      </c>
      <c r="DR251" s="76">
        <v>2188.6992100000002</v>
      </c>
      <c r="DS251" s="76">
        <v>1041.8085699999999</v>
      </c>
      <c r="DT251" s="76">
        <v>-7.7726800000000003</v>
      </c>
      <c r="DU251" s="76">
        <v>-15.466530000000001</v>
      </c>
      <c r="DV251" s="76">
        <v>-9.1585699999999992</v>
      </c>
      <c r="DW251" s="76">
        <v>-9.6803000000000008</v>
      </c>
      <c r="DX251" s="76">
        <v>-7.5164</v>
      </c>
      <c r="DY251" s="76">
        <v>-8.8532299999999999</v>
      </c>
      <c r="DZ251" s="76">
        <v>-5.12317</v>
      </c>
      <c r="EA251" s="76">
        <v>-13.55275</v>
      </c>
      <c r="EB251" s="76">
        <v>-6.85806</v>
      </c>
      <c r="EC251" s="76">
        <v>-10.53012</v>
      </c>
      <c r="ED251" s="76">
        <v>326.78316999999998</v>
      </c>
      <c r="EE251" s="76">
        <v>427.51997999999998</v>
      </c>
      <c r="EF251" s="76">
        <v>112.15083</v>
      </c>
      <c r="EG251" s="76">
        <v>272.14181000000002</v>
      </c>
      <c r="EH251" s="76">
        <v>177.66292999999999</v>
      </c>
      <c r="EI251" s="76">
        <v>377.87234000000001</v>
      </c>
      <c r="EJ251" s="76">
        <v>210.31071</v>
      </c>
      <c r="EK251" s="76">
        <v>191.38767999999999</v>
      </c>
      <c r="EL251" s="76">
        <v>39.301589999999997</v>
      </c>
      <c r="EM251" s="76">
        <v>161.67277999999999</v>
      </c>
      <c r="EN251" s="98">
        <v>1152.0433499999999</v>
      </c>
      <c r="EO251" s="98">
        <v>1130.98307</v>
      </c>
      <c r="EP251" s="98">
        <v>1465.1087</v>
      </c>
      <c r="EQ251" s="98">
        <v>1809.94613</v>
      </c>
      <c r="ER251" s="98">
        <v>1384.8541600000001</v>
      </c>
      <c r="ES251" s="98">
        <v>1247.0689299999999</v>
      </c>
      <c r="ET251" s="98">
        <v>778.22337000000005</v>
      </c>
      <c r="EU251" s="98">
        <v>758.70411999999999</v>
      </c>
      <c r="EV251" s="98">
        <v>1848.04836</v>
      </c>
      <c r="EW251" s="98">
        <v>3811.3845900000001</v>
      </c>
      <c r="EX251" s="98">
        <v>2521898</v>
      </c>
      <c r="EY251" s="98">
        <v>2871072</v>
      </c>
      <c r="EZ251" s="98">
        <v>2693229</v>
      </c>
      <c r="FA251" s="98">
        <v>2901869</v>
      </c>
      <c r="FB251" s="98">
        <v>2614426</v>
      </c>
      <c r="FC251" s="98">
        <v>2763577</v>
      </c>
      <c r="FD251" s="98">
        <v>2637367</v>
      </c>
      <c r="FE251" s="98">
        <v>2521939</v>
      </c>
      <c r="FF251" s="98">
        <v>2357161</v>
      </c>
      <c r="FG251" s="103">
        <v>2486896</v>
      </c>
      <c r="FH251" s="76">
        <v>123.661</v>
      </c>
      <c r="FI251" s="76">
        <v>108.649</v>
      </c>
      <c r="FJ251" s="76">
        <v>5.6829999999999998</v>
      </c>
      <c r="FK251" s="76">
        <v>0</v>
      </c>
      <c r="FL251" s="76">
        <v>0</v>
      </c>
      <c r="FM251" s="76">
        <v>0</v>
      </c>
      <c r="FN251" s="76">
        <v>0</v>
      </c>
      <c r="FO251" s="76">
        <v>0</v>
      </c>
      <c r="FP251" s="76">
        <v>0</v>
      </c>
      <c r="FQ251" s="77">
        <v>0</v>
      </c>
    </row>
    <row r="252" spans="1:173" x14ac:dyDescent="0.25">
      <c r="A252" s="96" t="s">
        <v>168</v>
      </c>
      <c r="B252" s="96">
        <v>5798</v>
      </c>
      <c r="C252" s="96"/>
      <c r="D252" s="76">
        <v>138.04646</v>
      </c>
      <c r="E252" s="76">
        <v>133.73301000000001</v>
      </c>
      <c r="F252" s="76">
        <v>140.67465000000001</v>
      </c>
      <c r="G252" s="76">
        <v>137.41702000000001</v>
      </c>
      <c r="H252" s="76">
        <v>106.42601000000001</v>
      </c>
      <c r="I252" s="76">
        <v>324.87772999999999</v>
      </c>
      <c r="J252" s="76">
        <v>137.76992999999999</v>
      </c>
      <c r="K252" s="76">
        <v>126.023</v>
      </c>
      <c r="L252" s="76">
        <v>128.56755000000001</v>
      </c>
      <c r="M252" s="76">
        <v>152.94218000000001</v>
      </c>
      <c r="N252" s="97">
        <v>2341.1247800000001</v>
      </c>
      <c r="O252" s="97">
        <v>2355.7217900000001</v>
      </c>
      <c r="P252" s="97">
        <v>2169.2577099999999</v>
      </c>
      <c r="Q252" s="97">
        <v>2208.2181500000002</v>
      </c>
      <c r="R252" s="97">
        <v>2220.4941199999998</v>
      </c>
      <c r="S252" s="97">
        <v>2229.19272</v>
      </c>
      <c r="T252" s="97">
        <v>1839.9897100000001</v>
      </c>
      <c r="U252" s="97">
        <v>1980.5874100000001</v>
      </c>
      <c r="V252" s="97">
        <v>1916.0292199999999</v>
      </c>
      <c r="W252" s="97">
        <v>1751.1569999999999</v>
      </c>
      <c r="X252" s="98">
        <v>3259.5749999999998</v>
      </c>
      <c r="Y252" s="98">
        <v>2140.0250000000001</v>
      </c>
      <c r="Z252" s="98">
        <v>2296.4749999999999</v>
      </c>
      <c r="AA252" s="98">
        <v>2337.4250000000002</v>
      </c>
      <c r="AB252" s="98">
        <v>2144.2750000000001</v>
      </c>
      <c r="AC252" s="98">
        <v>2284.125</v>
      </c>
      <c r="AD252" s="98">
        <v>2385.998</v>
      </c>
      <c r="AE252" s="98">
        <v>2155.9546999999998</v>
      </c>
      <c r="AF252" s="98">
        <v>1632.2</v>
      </c>
      <c r="AG252" s="98">
        <v>1763.84115</v>
      </c>
      <c r="AH252" s="97">
        <v>2190.2194800000002</v>
      </c>
      <c r="AI252" s="97">
        <v>2214.41129</v>
      </c>
      <c r="AJ252" s="97">
        <v>2040.39471</v>
      </c>
      <c r="AK252" s="97">
        <v>2083.4411500000001</v>
      </c>
      <c r="AL252" s="97">
        <v>2125.3291199999999</v>
      </c>
      <c r="AM252" s="97">
        <v>1938.74272</v>
      </c>
      <c r="AN252" s="97">
        <v>1739.25971</v>
      </c>
      <c r="AO252" s="97">
        <v>1884.20741</v>
      </c>
      <c r="AP252" s="97">
        <v>1819.64922</v>
      </c>
      <c r="AQ252" s="97">
        <v>1630.077</v>
      </c>
      <c r="AR252" s="98">
        <v>592.89509999999996</v>
      </c>
      <c r="AS252" s="98">
        <v>231.6285</v>
      </c>
      <c r="AT252" s="98">
        <v>411.7518</v>
      </c>
      <c r="AU252" s="98">
        <v>82.795199999999994</v>
      </c>
      <c r="AV252" s="98">
        <v>445.60064999999997</v>
      </c>
      <c r="AW252" s="98">
        <v>142.09119999999999</v>
      </c>
      <c r="AX252" s="98">
        <v>368.75</v>
      </c>
      <c r="AY252" s="98">
        <v>167.41460000000001</v>
      </c>
      <c r="AZ252" s="98">
        <v>0</v>
      </c>
      <c r="BA252" s="98">
        <v>180.40805</v>
      </c>
      <c r="BB252" s="76">
        <v>513.72545000000002</v>
      </c>
      <c r="BC252" s="76">
        <v>215.89250000000001</v>
      </c>
      <c r="BD252" s="76">
        <v>362.21435000000002</v>
      </c>
      <c r="BE252" s="76">
        <v>64.185199999999995</v>
      </c>
      <c r="BF252" s="76">
        <v>443.10064999999997</v>
      </c>
      <c r="BG252" s="76">
        <v>100.5433</v>
      </c>
      <c r="BH252" s="76">
        <v>368.75</v>
      </c>
      <c r="BI252" s="76">
        <v>108.7321</v>
      </c>
      <c r="BJ252" s="76">
        <v>0</v>
      </c>
      <c r="BK252" s="76">
        <v>146.64605</v>
      </c>
      <c r="BL252" s="76">
        <v>2783.1145799999999</v>
      </c>
      <c r="BM252" s="76">
        <v>2446.0397899999998</v>
      </c>
      <c r="BN252" s="76">
        <v>2452.14651</v>
      </c>
      <c r="BO252" s="76">
        <v>2166.2363500000001</v>
      </c>
      <c r="BP252" s="76">
        <v>2570.9297700000002</v>
      </c>
      <c r="BQ252" s="76">
        <v>2080.83392</v>
      </c>
      <c r="BR252" s="76">
        <v>2108.0097099999998</v>
      </c>
      <c r="BS252" s="76">
        <v>2051.62201</v>
      </c>
      <c r="BT252" s="76">
        <v>1819.64922</v>
      </c>
      <c r="BU252" s="76">
        <v>1810.48505</v>
      </c>
      <c r="BV252" s="98">
        <v>3374.05692</v>
      </c>
      <c r="BW252" s="98">
        <v>2738.1024400000001</v>
      </c>
      <c r="BX252" s="98">
        <v>2819.4005499999998</v>
      </c>
      <c r="BY252" s="98">
        <v>2733.7134700000001</v>
      </c>
      <c r="BZ252" s="98">
        <v>2715.1565099999998</v>
      </c>
      <c r="CA252" s="98">
        <v>2935.7418600000001</v>
      </c>
      <c r="CB252" s="98">
        <v>2759.7644</v>
      </c>
      <c r="CC252" s="98">
        <v>2572.4874399999999</v>
      </c>
      <c r="CD252" s="98">
        <v>2040.9018599999999</v>
      </c>
      <c r="CE252" s="98">
        <v>2220.35637</v>
      </c>
      <c r="CF252" s="76">
        <v>-630.22734000000003</v>
      </c>
      <c r="CG252" s="76">
        <v>-373.34320000000002</v>
      </c>
      <c r="CH252" s="76">
        <v>-193.60157000000001</v>
      </c>
      <c r="CI252" s="76">
        <v>27.039160000000301</v>
      </c>
      <c r="CJ252" s="76">
        <v>-79.8084699999999</v>
      </c>
      <c r="CK252" s="76">
        <v>91.475719999999896</v>
      </c>
      <c r="CL252" s="76">
        <v>-16.751519999999999</v>
      </c>
      <c r="CM252" s="76">
        <v>-424.31585999999999</v>
      </c>
      <c r="CN252" s="76">
        <v>-157.40575999999999</v>
      </c>
      <c r="CO252" s="76">
        <v>31.202489999999901</v>
      </c>
      <c r="CP252" s="76">
        <v>-416.75632999999999</v>
      </c>
      <c r="CQ252" s="76">
        <v>-149.34914000000001</v>
      </c>
      <c r="CR252" s="76">
        <v>149.41206</v>
      </c>
      <c r="CS252" s="76">
        <v>109.66228</v>
      </c>
      <c r="CT252" s="76">
        <v>143.21492000000001</v>
      </c>
      <c r="CU252" s="76">
        <v>-124.91226</v>
      </c>
      <c r="CV252" s="76">
        <v>-26.481280000000002</v>
      </c>
      <c r="CW252" s="76">
        <v>-277.74975999999998</v>
      </c>
      <c r="CX252" s="76">
        <v>134.214</v>
      </c>
      <c r="CY252" s="76">
        <v>387.99975999999998</v>
      </c>
      <c r="CZ252" s="98">
        <v>529</v>
      </c>
      <c r="DA252" s="98">
        <v>534</v>
      </c>
      <c r="DB252" s="98">
        <v>528</v>
      </c>
      <c r="DC252" s="98">
        <v>488</v>
      </c>
      <c r="DD252" s="98">
        <v>494</v>
      </c>
      <c r="DE252" s="98">
        <v>450</v>
      </c>
      <c r="DF252" s="98">
        <v>438</v>
      </c>
      <c r="DG252" s="98">
        <v>405</v>
      </c>
      <c r="DH252" s="98">
        <v>409</v>
      </c>
      <c r="DI252" s="98">
        <v>390</v>
      </c>
      <c r="DJ252" s="76">
        <v>-267.40719000000001</v>
      </c>
      <c r="DK252" s="76">
        <v>-298.76119999999997</v>
      </c>
      <c r="DL252" s="76">
        <v>39.749780000000001</v>
      </c>
      <c r="DM252" s="76">
        <v>-33.552639999999997</v>
      </c>
      <c r="DN252" s="76">
        <v>268.12718000000001</v>
      </c>
      <c r="DO252" s="76">
        <v>-98.430980000000005</v>
      </c>
      <c r="DP252" s="76">
        <v>251.26848000000001</v>
      </c>
      <c r="DQ252" s="76">
        <v>-411.96375999999998</v>
      </c>
      <c r="DR252" s="76">
        <v>-253.78576000000001</v>
      </c>
      <c r="DS252" s="76">
        <v>56.768540000000002</v>
      </c>
      <c r="DT252" s="76">
        <v>-12.85854</v>
      </c>
      <c r="DU252" s="76">
        <v>-7.5779899999999998</v>
      </c>
      <c r="DV252" s="76">
        <v>11.81165</v>
      </c>
      <c r="DW252" s="76">
        <v>12.64002</v>
      </c>
      <c r="DX252" s="76">
        <v>11.261010000000001</v>
      </c>
      <c r="DY252" s="76">
        <v>34.427729999999997</v>
      </c>
      <c r="DZ252" s="76">
        <v>37.039929999999998</v>
      </c>
      <c r="EA252" s="76">
        <v>29.643000000000001</v>
      </c>
      <c r="EB252" s="76">
        <v>32.187550000000002</v>
      </c>
      <c r="EC252" s="76">
        <v>31.862179999999999</v>
      </c>
      <c r="ED252" s="76">
        <v>781.13264000000004</v>
      </c>
      <c r="EE252" s="76">
        <v>514.65369999999996</v>
      </c>
      <c r="EF252" s="76">
        <v>322.46456999999998</v>
      </c>
      <c r="EG252" s="76">
        <v>97.737839999999807</v>
      </c>
      <c r="EH252" s="76">
        <v>174.97346999999999</v>
      </c>
      <c r="EI252" s="76">
        <v>198.97427999999999</v>
      </c>
      <c r="EJ252" s="76">
        <v>117.48152</v>
      </c>
      <c r="EK252" s="76">
        <v>520.69586000000004</v>
      </c>
      <c r="EL252" s="76">
        <v>253.78576000000001</v>
      </c>
      <c r="EM252" s="76">
        <v>89.877510000000001</v>
      </c>
      <c r="EN252" s="98">
        <v>3790.8132500000002</v>
      </c>
      <c r="EO252" s="98">
        <v>2887.4515799999999</v>
      </c>
      <c r="EP252" s="98">
        <v>2669.9884900000002</v>
      </c>
      <c r="EQ252" s="98">
        <v>2624.0511900000001</v>
      </c>
      <c r="ER252" s="98">
        <v>2571.9415899999999</v>
      </c>
      <c r="ES252" s="98">
        <v>3060.6541200000001</v>
      </c>
      <c r="ET252" s="98">
        <v>2786.24568</v>
      </c>
      <c r="EU252" s="98">
        <v>2850.2372</v>
      </c>
      <c r="EV252" s="98">
        <v>1906.68786</v>
      </c>
      <c r="EW252" s="98">
        <v>1832.35661</v>
      </c>
      <c r="EX252" s="98">
        <v>2971352</v>
      </c>
      <c r="EY252" s="98">
        <v>2729065</v>
      </c>
      <c r="EZ252" s="98">
        <v>2362859</v>
      </c>
      <c r="FA252" s="98">
        <v>2181179</v>
      </c>
      <c r="FB252" s="98">
        <v>2300303</v>
      </c>
      <c r="FC252" s="98">
        <v>2137717</v>
      </c>
      <c r="FD252" s="98">
        <v>1856741</v>
      </c>
      <c r="FE252" s="98">
        <v>2404903</v>
      </c>
      <c r="FF252" s="98">
        <v>2073435</v>
      </c>
      <c r="FG252" s="103">
        <v>1719955</v>
      </c>
      <c r="FH252" s="76">
        <v>79.169650000000004</v>
      </c>
      <c r="FI252" s="76">
        <v>15.736000000000001</v>
      </c>
      <c r="FJ252" s="76">
        <v>49.53745</v>
      </c>
      <c r="FK252" s="76">
        <v>18.61</v>
      </c>
      <c r="FL252" s="76">
        <v>2.5</v>
      </c>
      <c r="FM252" s="76">
        <v>41.547899999999998</v>
      </c>
      <c r="FN252" s="76">
        <v>0</v>
      </c>
      <c r="FO252" s="76">
        <v>58.682499999999997</v>
      </c>
      <c r="FP252" s="76">
        <v>0</v>
      </c>
      <c r="FQ252" s="77">
        <v>33.762</v>
      </c>
    </row>
    <row r="253" spans="1:173" x14ac:dyDescent="0.25">
      <c r="A253" s="96" t="s">
        <v>167</v>
      </c>
      <c r="B253" s="96">
        <v>5684</v>
      </c>
      <c r="C253" s="96"/>
      <c r="D253" s="76">
        <v>19.824100000000001</v>
      </c>
      <c r="E253" s="76">
        <v>18.246949999999998</v>
      </c>
      <c r="F253" s="76">
        <v>-0.22400999999999999</v>
      </c>
      <c r="G253" s="76">
        <v>14.78805</v>
      </c>
      <c r="H253" s="76">
        <v>-4.89703</v>
      </c>
      <c r="I253" s="76">
        <v>-4.7837899999999998</v>
      </c>
      <c r="J253" s="76">
        <v>-4.1560899999999998</v>
      </c>
      <c r="K253" s="76">
        <v>-5.0357399999999997</v>
      </c>
      <c r="L253" s="76">
        <v>-3.6799599999999999</v>
      </c>
      <c r="M253" s="76">
        <v>-3.7012200000000002</v>
      </c>
      <c r="N253" s="97">
        <v>515.42777999999998</v>
      </c>
      <c r="O253" s="97">
        <v>312.81056000000001</v>
      </c>
      <c r="P253" s="97">
        <v>388.83886999999999</v>
      </c>
      <c r="Q253" s="97">
        <v>310.35672</v>
      </c>
      <c r="R253" s="97">
        <v>174.81559999999999</v>
      </c>
      <c r="S253" s="97">
        <v>292.79023000000001</v>
      </c>
      <c r="T253" s="97">
        <v>208.12893</v>
      </c>
      <c r="U253" s="97">
        <v>196.98036999999999</v>
      </c>
      <c r="V253" s="97">
        <v>113.26373</v>
      </c>
      <c r="W253" s="97">
        <v>214.16184000000001</v>
      </c>
      <c r="X253" s="98">
        <v>1000</v>
      </c>
      <c r="Y253" s="98">
        <v>1000</v>
      </c>
      <c r="Z253" s="98">
        <v>1000</v>
      </c>
      <c r="AA253" s="98">
        <v>1000</v>
      </c>
      <c r="AB253" s="98">
        <v>500</v>
      </c>
      <c r="AC253" s="98">
        <v>0</v>
      </c>
      <c r="AD253" s="98">
        <v>0</v>
      </c>
      <c r="AE253" s="98">
        <v>0</v>
      </c>
      <c r="AF253" s="98">
        <v>0</v>
      </c>
      <c r="AG253" s="98">
        <v>0</v>
      </c>
      <c r="AH253" s="97">
        <v>495.42777999999998</v>
      </c>
      <c r="AI253" s="97">
        <v>292.81056000000001</v>
      </c>
      <c r="AJ253" s="97">
        <v>368.83886999999999</v>
      </c>
      <c r="AK253" s="97">
        <v>290.35672</v>
      </c>
      <c r="AL253" s="97">
        <v>174.81559999999999</v>
      </c>
      <c r="AM253" s="97">
        <v>292.79023000000001</v>
      </c>
      <c r="AN253" s="97">
        <v>208.12893</v>
      </c>
      <c r="AO253" s="97">
        <v>196.98036999999999</v>
      </c>
      <c r="AP253" s="97">
        <v>113.26373</v>
      </c>
      <c r="AQ253" s="97">
        <v>214.16184000000001</v>
      </c>
      <c r="AR253" s="98">
        <v>0</v>
      </c>
      <c r="AS253" s="98">
        <v>247.07345000000001</v>
      </c>
      <c r="AT253" s="98">
        <v>367.24425000000002</v>
      </c>
      <c r="AU253" s="98">
        <v>781.73524999999995</v>
      </c>
      <c r="AV253" s="98">
        <v>79.697999999999993</v>
      </c>
      <c r="AW253" s="98">
        <v>30</v>
      </c>
      <c r="AX253" s="98">
        <v>1.5</v>
      </c>
      <c r="AY253" s="98">
        <v>0</v>
      </c>
      <c r="AZ253" s="98">
        <v>0</v>
      </c>
      <c r="BA253" s="98">
        <v>0</v>
      </c>
      <c r="BB253" s="76">
        <v>0</v>
      </c>
      <c r="BC253" s="76">
        <v>247.07345000000001</v>
      </c>
      <c r="BD253" s="76">
        <v>182.37925000000001</v>
      </c>
      <c r="BE253" s="76">
        <v>556.73524999999995</v>
      </c>
      <c r="BF253" s="76">
        <v>79.697999999999993</v>
      </c>
      <c r="BG253" s="76">
        <v>30</v>
      </c>
      <c r="BH253" s="76">
        <v>1.5</v>
      </c>
      <c r="BI253" s="76">
        <v>0</v>
      </c>
      <c r="BJ253" s="76">
        <v>0</v>
      </c>
      <c r="BK253" s="76">
        <v>0</v>
      </c>
      <c r="BL253" s="76">
        <v>495.42777999999998</v>
      </c>
      <c r="BM253" s="76">
        <v>539.88400999999999</v>
      </c>
      <c r="BN253" s="76">
        <v>736.08312000000001</v>
      </c>
      <c r="BO253" s="76">
        <v>1072.0919699999999</v>
      </c>
      <c r="BP253" s="76">
        <v>254.5136</v>
      </c>
      <c r="BQ253" s="76">
        <v>322.79023000000001</v>
      </c>
      <c r="BR253" s="76">
        <v>209.62893</v>
      </c>
      <c r="BS253" s="76">
        <v>196.98036999999999</v>
      </c>
      <c r="BT253" s="76">
        <v>113.26373</v>
      </c>
      <c r="BU253" s="76">
        <v>214.16184000000001</v>
      </c>
      <c r="BV253" s="98">
        <v>1167.5255500000001</v>
      </c>
      <c r="BW253" s="98">
        <v>1032.9727700000001</v>
      </c>
      <c r="BX253" s="98">
        <v>1129.9220399999999</v>
      </c>
      <c r="BY253" s="98">
        <v>1187.0386000000001</v>
      </c>
      <c r="BZ253" s="98">
        <v>533.88951999999995</v>
      </c>
      <c r="CA253" s="98">
        <v>45.992249999999999</v>
      </c>
      <c r="CB253" s="98">
        <v>57.750549999999997</v>
      </c>
      <c r="CC253" s="98">
        <v>53.591900000000003</v>
      </c>
      <c r="CD253" s="98">
        <v>19.22</v>
      </c>
      <c r="CE253" s="98">
        <v>87.533649999999994</v>
      </c>
      <c r="CF253" s="76">
        <v>-112.48305999999999</v>
      </c>
      <c r="CG253" s="76">
        <v>-136.25360000000001</v>
      </c>
      <c r="CH253" s="76">
        <v>-173.03263000000001</v>
      </c>
      <c r="CI253" s="76">
        <v>5.4791999999999899</v>
      </c>
      <c r="CJ253" s="76">
        <v>-164.65468999999999</v>
      </c>
      <c r="CK253" s="76">
        <v>46.393419999999999</v>
      </c>
      <c r="CL253" s="76">
        <v>-7.7291499999999997</v>
      </c>
      <c r="CM253" s="76">
        <v>-42.586689999999997</v>
      </c>
      <c r="CN253" s="76">
        <v>-43.939909999999998</v>
      </c>
      <c r="CO253" s="76">
        <v>16.745660000000001</v>
      </c>
      <c r="CP253" s="76">
        <v>136.54354000000001</v>
      </c>
      <c r="CQ253" s="76">
        <v>269.02659999999997</v>
      </c>
      <c r="CR253" s="76">
        <v>178.20675</v>
      </c>
      <c r="CS253" s="76">
        <v>188.86013</v>
      </c>
      <c r="CT253" s="76">
        <v>-353.35431999999997</v>
      </c>
      <c r="CU253" s="76">
        <v>-319.96875999999997</v>
      </c>
      <c r="CV253" s="76">
        <v>-396.36218000000002</v>
      </c>
      <c r="CW253" s="76">
        <v>-390.13303000000002</v>
      </c>
      <c r="CX253" s="76">
        <v>-347.54633999999999</v>
      </c>
      <c r="CY253" s="76">
        <v>-303.60642999999999</v>
      </c>
      <c r="CZ253" s="98">
        <v>93</v>
      </c>
      <c r="DA253" s="98">
        <v>93</v>
      </c>
      <c r="DB253" s="98">
        <v>84</v>
      </c>
      <c r="DC253" s="98">
        <v>84</v>
      </c>
      <c r="DD253" s="98">
        <v>65</v>
      </c>
      <c r="DE253" s="98">
        <v>63</v>
      </c>
      <c r="DF253" s="98">
        <v>60</v>
      </c>
      <c r="DG253" s="98">
        <v>65</v>
      </c>
      <c r="DH253" s="98">
        <v>63</v>
      </c>
      <c r="DI253" s="98">
        <v>60</v>
      </c>
      <c r="DJ253" s="76">
        <v>-132.48305999999999</v>
      </c>
      <c r="DK253" s="76">
        <v>90.819850000000002</v>
      </c>
      <c r="DL253" s="76">
        <v>-10.65338</v>
      </c>
      <c r="DM253" s="76">
        <v>542.21445000000006</v>
      </c>
      <c r="DN253" s="76">
        <v>-84.956689999999995</v>
      </c>
      <c r="DO253" s="76">
        <v>76.393420000000006</v>
      </c>
      <c r="DP253" s="76">
        <v>-6.2291499999999997</v>
      </c>
      <c r="DQ253" s="76">
        <v>-42.586689999999997</v>
      </c>
      <c r="DR253" s="76">
        <v>-43.939909999999998</v>
      </c>
      <c r="DS253" s="76">
        <v>16.745660000000001</v>
      </c>
      <c r="DT253" s="76">
        <v>-0.1759</v>
      </c>
      <c r="DU253" s="76">
        <v>-1.75305</v>
      </c>
      <c r="DV253" s="76">
        <v>-20.22401</v>
      </c>
      <c r="DW253" s="76">
        <v>-5.2119499999999999</v>
      </c>
      <c r="DX253" s="76">
        <v>-4.89703</v>
      </c>
      <c r="DY253" s="76">
        <v>-4.7837899999999998</v>
      </c>
      <c r="DZ253" s="76">
        <v>-4.1560899999999998</v>
      </c>
      <c r="EA253" s="76">
        <v>-5.0357399999999997</v>
      </c>
      <c r="EB253" s="76">
        <v>-3.6799599999999999</v>
      </c>
      <c r="EC253" s="76">
        <v>-3.7012200000000002</v>
      </c>
      <c r="ED253" s="76">
        <v>132.48305999999999</v>
      </c>
      <c r="EE253" s="76">
        <v>156.25360000000001</v>
      </c>
      <c r="EF253" s="76">
        <v>193.03263000000001</v>
      </c>
      <c r="EG253" s="76">
        <v>14.520799999999999</v>
      </c>
      <c r="EH253" s="76">
        <v>164.65468999999999</v>
      </c>
      <c r="EI253" s="76">
        <v>-46.393419999999999</v>
      </c>
      <c r="EJ253" s="76">
        <v>7.7291499999999997</v>
      </c>
      <c r="EK253" s="76">
        <v>42.586689999999997</v>
      </c>
      <c r="EL253" s="76">
        <v>43.939909999999998</v>
      </c>
      <c r="EM253" s="76">
        <v>-16.745660000000001</v>
      </c>
      <c r="EN253" s="98">
        <v>1030.9820099999999</v>
      </c>
      <c r="EO253" s="98">
        <v>763.94617000000005</v>
      </c>
      <c r="EP253" s="98">
        <v>951.71528999999998</v>
      </c>
      <c r="EQ253" s="98">
        <v>998.17846999999995</v>
      </c>
      <c r="ER253" s="98">
        <v>887.24383999999998</v>
      </c>
      <c r="ES253" s="98">
        <v>365.96100999999999</v>
      </c>
      <c r="ET253" s="98">
        <v>454.11273</v>
      </c>
      <c r="EU253" s="98">
        <v>443.72492999999997</v>
      </c>
      <c r="EV253" s="98">
        <v>366.76634000000001</v>
      </c>
      <c r="EW253" s="98">
        <v>391.14008000000001</v>
      </c>
      <c r="EX253" s="98">
        <v>627911</v>
      </c>
      <c r="EY253" s="98">
        <v>449064</v>
      </c>
      <c r="EZ253" s="98">
        <v>561872</v>
      </c>
      <c r="FA253" s="98">
        <v>304878</v>
      </c>
      <c r="FB253" s="98">
        <v>339470</v>
      </c>
      <c r="FC253" s="98">
        <v>246397</v>
      </c>
      <c r="FD253" s="98">
        <v>215858</v>
      </c>
      <c r="FE253" s="98">
        <v>239567</v>
      </c>
      <c r="FF253" s="98">
        <v>157204</v>
      </c>
      <c r="FG253" s="103">
        <v>197416</v>
      </c>
      <c r="FH253" s="76">
        <v>0</v>
      </c>
      <c r="FI253" s="76">
        <v>0</v>
      </c>
      <c r="FJ253" s="76">
        <v>184.86500000000001</v>
      </c>
      <c r="FK253" s="76">
        <v>225</v>
      </c>
      <c r="FL253" s="76">
        <v>0</v>
      </c>
      <c r="FM253" s="76">
        <v>0</v>
      </c>
      <c r="FN253" s="76">
        <v>0</v>
      </c>
      <c r="FO253" s="76">
        <v>0</v>
      </c>
      <c r="FP253" s="76">
        <v>0</v>
      </c>
      <c r="FQ253" s="77">
        <v>0</v>
      </c>
    </row>
    <row r="254" spans="1:173" x14ac:dyDescent="0.25">
      <c r="A254" s="96" t="s">
        <v>166</v>
      </c>
      <c r="B254" s="96">
        <v>5842</v>
      </c>
      <c r="C254" s="96"/>
      <c r="D254" s="76">
        <v>207.35521</v>
      </c>
      <c r="E254" s="76">
        <v>229.94766999999999</v>
      </c>
      <c r="F254" s="76">
        <v>271.55806000000001</v>
      </c>
      <c r="G254" s="76">
        <v>274.43628999999999</v>
      </c>
      <c r="H254" s="76">
        <v>244.52936</v>
      </c>
      <c r="I254" s="76">
        <v>239.47301999999999</v>
      </c>
      <c r="J254" s="76">
        <v>217.93414000000001</v>
      </c>
      <c r="K254" s="76">
        <v>170.30521999999999</v>
      </c>
      <c r="L254" s="76">
        <v>188.58216999999999</v>
      </c>
      <c r="M254" s="76">
        <v>177.03345999999999</v>
      </c>
      <c r="N254" s="97">
        <v>2418.39419</v>
      </c>
      <c r="O254" s="97">
        <v>2556.12122</v>
      </c>
      <c r="P254" s="97">
        <v>2763.80474</v>
      </c>
      <c r="Q254" s="97">
        <v>2845.2182400000002</v>
      </c>
      <c r="R254" s="97">
        <v>2448.8751400000001</v>
      </c>
      <c r="S254" s="97">
        <v>2644.6716000000001</v>
      </c>
      <c r="T254" s="97">
        <v>2784.7024500000002</v>
      </c>
      <c r="U254" s="97">
        <v>2690.9676800000002</v>
      </c>
      <c r="V254" s="97">
        <v>2717.4255699999999</v>
      </c>
      <c r="W254" s="97">
        <v>2905.88643</v>
      </c>
      <c r="X254" s="98">
        <v>3699.7118700000001</v>
      </c>
      <c r="Y254" s="98">
        <v>3369.4290000000001</v>
      </c>
      <c r="Z254" s="98">
        <v>4063.96335</v>
      </c>
      <c r="AA254" s="98">
        <v>4057.39</v>
      </c>
      <c r="AB254" s="98">
        <v>4232.29</v>
      </c>
      <c r="AC254" s="98">
        <v>4312.1899999999996</v>
      </c>
      <c r="AD254" s="98">
        <v>4233.79</v>
      </c>
      <c r="AE254" s="98">
        <v>3225.6491999999998</v>
      </c>
      <c r="AF254" s="98">
        <v>2853.6093999999998</v>
      </c>
      <c r="AG254" s="98">
        <v>2557.1821500000001</v>
      </c>
      <c r="AH254" s="97">
        <v>2222.3674599999999</v>
      </c>
      <c r="AI254" s="97">
        <v>2347.9222199999999</v>
      </c>
      <c r="AJ254" s="97">
        <v>2522.80474</v>
      </c>
      <c r="AK254" s="97">
        <v>2604.2182400000002</v>
      </c>
      <c r="AL254" s="97">
        <v>2235.1263399999998</v>
      </c>
      <c r="AM254" s="97">
        <v>2435.1736000000001</v>
      </c>
      <c r="AN254" s="97">
        <v>2601.90245</v>
      </c>
      <c r="AO254" s="97">
        <v>2493.9971799999998</v>
      </c>
      <c r="AP254" s="97">
        <v>2546.2983100000001</v>
      </c>
      <c r="AQ254" s="97">
        <v>2751.6345799999999</v>
      </c>
      <c r="AR254" s="98">
        <v>452.65701000000001</v>
      </c>
      <c r="AS254" s="98">
        <v>166.38287</v>
      </c>
      <c r="AT254" s="98">
        <v>158.31819999999999</v>
      </c>
      <c r="AU254" s="98">
        <v>23.571249999999999</v>
      </c>
      <c r="AV254" s="98">
        <v>209.42230000000001</v>
      </c>
      <c r="AW254" s="98">
        <v>261.43434999999999</v>
      </c>
      <c r="AX254" s="98">
        <v>1172.40905</v>
      </c>
      <c r="AY254" s="98">
        <v>598.52065000000005</v>
      </c>
      <c r="AZ254" s="98">
        <v>455.17214999999999</v>
      </c>
      <c r="BA254" s="98">
        <v>133.90219999999999</v>
      </c>
      <c r="BB254" s="76">
        <v>452.65701000000001</v>
      </c>
      <c r="BC254" s="76">
        <v>16.38287</v>
      </c>
      <c r="BD254" s="76">
        <v>158.31819999999999</v>
      </c>
      <c r="BE254" s="76">
        <v>11.571249999999999</v>
      </c>
      <c r="BF254" s="76">
        <v>51.693399999999997</v>
      </c>
      <c r="BG254" s="76">
        <v>261.43434999999999</v>
      </c>
      <c r="BH254" s="76">
        <v>1119.83905</v>
      </c>
      <c r="BI254" s="76">
        <v>598.52065000000005</v>
      </c>
      <c r="BJ254" s="76">
        <v>455.17214999999999</v>
      </c>
      <c r="BK254" s="76">
        <v>88.129199999999997</v>
      </c>
      <c r="BL254" s="76">
        <v>2675.0244699999998</v>
      </c>
      <c r="BM254" s="76">
        <v>2514.3050899999998</v>
      </c>
      <c r="BN254" s="76">
        <v>2681.1229400000002</v>
      </c>
      <c r="BO254" s="76">
        <v>2627.7894900000001</v>
      </c>
      <c r="BP254" s="76">
        <v>2444.54864</v>
      </c>
      <c r="BQ254" s="76">
        <v>2696.6079500000001</v>
      </c>
      <c r="BR254" s="76">
        <v>3774.3114999999998</v>
      </c>
      <c r="BS254" s="76">
        <v>3092.5178299999998</v>
      </c>
      <c r="BT254" s="76">
        <v>3001.47046</v>
      </c>
      <c r="BU254" s="76">
        <v>2885.5367799999999</v>
      </c>
      <c r="BV254" s="98">
        <v>4310.9041299999999</v>
      </c>
      <c r="BW254" s="98">
        <v>4006.3262399999999</v>
      </c>
      <c r="BX254" s="98">
        <v>4719.5907299999999</v>
      </c>
      <c r="BY254" s="98">
        <v>4710.5875900000001</v>
      </c>
      <c r="BZ254" s="98">
        <v>4814.5092199999999</v>
      </c>
      <c r="CA254" s="98">
        <v>5024.9675100000004</v>
      </c>
      <c r="CB254" s="98">
        <v>4880.5181700000003</v>
      </c>
      <c r="CC254" s="98">
        <v>3887.0782899999999</v>
      </c>
      <c r="CD254" s="98">
        <v>3464.4849899999999</v>
      </c>
      <c r="CE254" s="98">
        <v>3273.2384900000002</v>
      </c>
      <c r="CF254" s="76">
        <v>-276.43993</v>
      </c>
      <c r="CG254" s="76">
        <v>-804.87152000000003</v>
      </c>
      <c r="CH254" s="76">
        <v>441.29361999999998</v>
      </c>
      <c r="CI254" s="76">
        <v>155.71362999999999</v>
      </c>
      <c r="CJ254" s="76">
        <v>-356.81767000000002</v>
      </c>
      <c r="CK254" s="76">
        <v>502.72295000000003</v>
      </c>
      <c r="CL254" s="76">
        <v>318.46350000000001</v>
      </c>
      <c r="CM254" s="76">
        <v>-113.88426</v>
      </c>
      <c r="CN254" s="76">
        <v>244.03281999999999</v>
      </c>
      <c r="CO254" s="76">
        <v>182.04447999999999</v>
      </c>
      <c r="CP254" s="76">
        <v>1986.8079600000001</v>
      </c>
      <c r="CQ254" s="76">
        <v>2006.61761</v>
      </c>
      <c r="CR254" s="76">
        <v>3003.3052600000001</v>
      </c>
      <c r="CS254" s="76">
        <v>2644.69344</v>
      </c>
      <c r="CT254" s="76">
        <v>2718.4085599999999</v>
      </c>
      <c r="CU254" s="76">
        <v>3236.2316300000002</v>
      </c>
      <c r="CV254" s="76">
        <v>2681.57233</v>
      </c>
      <c r="CW254" s="76">
        <v>1426.06978</v>
      </c>
      <c r="CX254" s="76">
        <v>1138.40389</v>
      </c>
      <c r="CY254" s="76">
        <v>610.32618000000002</v>
      </c>
      <c r="CZ254" s="98">
        <v>534</v>
      </c>
      <c r="DA254" s="98">
        <v>534</v>
      </c>
      <c r="DB254" s="98">
        <v>537</v>
      </c>
      <c r="DC254" s="98">
        <v>548</v>
      </c>
      <c r="DD254" s="98">
        <v>548</v>
      </c>
      <c r="DE254" s="98">
        <v>545</v>
      </c>
      <c r="DF254" s="98">
        <v>546</v>
      </c>
      <c r="DG254" s="98">
        <v>565</v>
      </c>
      <c r="DH254" s="98">
        <v>552</v>
      </c>
      <c r="DI254" s="98">
        <v>543</v>
      </c>
      <c r="DJ254" s="76">
        <v>-19.809650000000001</v>
      </c>
      <c r="DK254" s="76">
        <v>-996.68764999999996</v>
      </c>
      <c r="DL254" s="76">
        <v>358.61182000000002</v>
      </c>
      <c r="DM254" s="76">
        <v>-73.715119999999999</v>
      </c>
      <c r="DN254" s="76">
        <v>-518.87306999999998</v>
      </c>
      <c r="DO254" s="76">
        <v>554.65930000000003</v>
      </c>
      <c r="DP254" s="76">
        <v>1255.5025499999999</v>
      </c>
      <c r="DQ254" s="76">
        <v>287.66588999999999</v>
      </c>
      <c r="DR254" s="76">
        <v>528.07771000000002</v>
      </c>
      <c r="DS254" s="76">
        <v>115.92183</v>
      </c>
      <c r="DT254" s="76">
        <v>11.32821</v>
      </c>
      <c r="DU254" s="76">
        <v>21.748670000000001</v>
      </c>
      <c r="DV254" s="76">
        <v>30.558060000000001</v>
      </c>
      <c r="DW254" s="76">
        <v>33.43629</v>
      </c>
      <c r="DX254" s="76">
        <v>30.780360000000002</v>
      </c>
      <c r="DY254" s="76">
        <v>29.975020000000001</v>
      </c>
      <c r="DZ254" s="76">
        <v>35.134140000000002</v>
      </c>
      <c r="EA254" s="76">
        <v>-26.665780000000002</v>
      </c>
      <c r="EB254" s="76">
        <v>17.455169999999999</v>
      </c>
      <c r="EC254" s="76">
        <v>22.781459999999999</v>
      </c>
      <c r="ED254" s="76">
        <v>472.46665999999999</v>
      </c>
      <c r="EE254" s="76">
        <v>1013.07052</v>
      </c>
      <c r="EF254" s="76">
        <v>-200.29362</v>
      </c>
      <c r="EG254" s="76">
        <v>85.286369999999806</v>
      </c>
      <c r="EH254" s="76">
        <v>570.56646999999998</v>
      </c>
      <c r="EI254" s="76">
        <v>-293.22494999999998</v>
      </c>
      <c r="EJ254" s="76">
        <v>-135.6635</v>
      </c>
      <c r="EK254" s="76">
        <v>310.85476</v>
      </c>
      <c r="EL254" s="76">
        <v>-72.905560000000193</v>
      </c>
      <c r="EM254" s="76">
        <v>-27.7926299999999</v>
      </c>
      <c r="EN254" s="98">
        <v>2324.0961699999998</v>
      </c>
      <c r="EO254" s="98">
        <v>1999.7086300000001</v>
      </c>
      <c r="EP254" s="98">
        <v>1716.28547</v>
      </c>
      <c r="EQ254" s="98">
        <v>2065.8941500000001</v>
      </c>
      <c r="ER254" s="98">
        <v>2096.1006600000001</v>
      </c>
      <c r="ES254" s="98">
        <v>1788.73588</v>
      </c>
      <c r="ET254" s="98">
        <v>2198.9458399999999</v>
      </c>
      <c r="EU254" s="98">
        <v>2461.0085100000001</v>
      </c>
      <c r="EV254" s="98">
        <v>2326.0810999999999</v>
      </c>
      <c r="EW254" s="98">
        <v>2662.9123100000002</v>
      </c>
      <c r="EX254" s="98">
        <v>2694834</v>
      </c>
      <c r="EY254" s="98">
        <v>3360993</v>
      </c>
      <c r="EZ254" s="98">
        <v>2322511</v>
      </c>
      <c r="FA254" s="98">
        <v>2689505</v>
      </c>
      <c r="FB254" s="98">
        <v>2805693</v>
      </c>
      <c r="FC254" s="98">
        <v>2141949</v>
      </c>
      <c r="FD254" s="98">
        <v>2466239</v>
      </c>
      <c r="FE254" s="98">
        <v>2804852</v>
      </c>
      <c r="FF254" s="98">
        <v>2473393</v>
      </c>
      <c r="FG254" s="103">
        <v>2723842</v>
      </c>
      <c r="FH254" s="76">
        <v>0</v>
      </c>
      <c r="FI254" s="76">
        <v>150</v>
      </c>
      <c r="FJ254" s="76">
        <v>0</v>
      </c>
      <c r="FK254" s="76">
        <v>12</v>
      </c>
      <c r="FL254" s="76">
        <v>157.72890000000001</v>
      </c>
      <c r="FM254" s="76">
        <v>0</v>
      </c>
      <c r="FN254" s="76">
        <v>52.57</v>
      </c>
      <c r="FO254" s="76">
        <v>0</v>
      </c>
      <c r="FP254" s="76">
        <v>0</v>
      </c>
      <c r="FQ254" s="77">
        <v>45.773000000000003</v>
      </c>
    </row>
    <row r="255" spans="1:173" x14ac:dyDescent="0.25">
      <c r="A255" s="96" t="s">
        <v>165</v>
      </c>
      <c r="B255" s="96">
        <v>5843</v>
      </c>
      <c r="C255" s="96"/>
      <c r="D255" s="76">
        <v>1499.61266</v>
      </c>
      <c r="E255" s="76">
        <v>1295.0088900000001</v>
      </c>
      <c r="F255" s="76">
        <v>1211.75918</v>
      </c>
      <c r="G255" s="76">
        <v>1317.9700399999999</v>
      </c>
      <c r="H255" s="76">
        <v>1260.5842700000001</v>
      </c>
      <c r="I255" s="76">
        <v>1299.5156999999999</v>
      </c>
      <c r="J255" s="76">
        <v>1050.7379599999999</v>
      </c>
      <c r="K255" s="76">
        <v>679.46554000000003</v>
      </c>
      <c r="L255" s="76">
        <v>855.54722000000004</v>
      </c>
      <c r="M255" s="76">
        <v>608.48437999999999</v>
      </c>
      <c r="N255" s="97">
        <v>13096.37307</v>
      </c>
      <c r="O255" s="97">
        <v>13927.658390000001</v>
      </c>
      <c r="P255" s="97">
        <v>13705.084930000001</v>
      </c>
      <c r="Q255" s="97">
        <v>13327.995199999999</v>
      </c>
      <c r="R255" s="97">
        <v>12761.811309999999</v>
      </c>
      <c r="S255" s="97">
        <v>13339.714040000001</v>
      </c>
      <c r="T255" s="97">
        <v>13159.74482</v>
      </c>
      <c r="U255" s="97">
        <v>13458.49951</v>
      </c>
      <c r="V255" s="97">
        <v>11466.063840000001</v>
      </c>
      <c r="W255" s="97">
        <v>12579.497310000001</v>
      </c>
      <c r="X255" s="98">
        <v>22185.804250000001</v>
      </c>
      <c r="Y255" s="98">
        <v>23257.285</v>
      </c>
      <c r="Z255" s="98">
        <v>22866.2</v>
      </c>
      <c r="AA255" s="98">
        <v>21899.599999999999</v>
      </c>
      <c r="AB255" s="98">
        <v>21239.802749999999</v>
      </c>
      <c r="AC255" s="98">
        <v>19533.98775</v>
      </c>
      <c r="AD255" s="98">
        <v>19919.3</v>
      </c>
      <c r="AE255" s="98">
        <v>12392.9</v>
      </c>
      <c r="AF255" s="98">
        <v>11015.7</v>
      </c>
      <c r="AG255" s="98">
        <v>9711.56315</v>
      </c>
      <c r="AH255" s="97">
        <v>11682.257600000001</v>
      </c>
      <c r="AI255" s="97">
        <v>12717.89457</v>
      </c>
      <c r="AJ255" s="97">
        <v>12561.99993</v>
      </c>
      <c r="AK255" s="97">
        <v>12107.684520000001</v>
      </c>
      <c r="AL255" s="97">
        <v>11626.67468</v>
      </c>
      <c r="AM255" s="97">
        <v>12205.54946</v>
      </c>
      <c r="AN255" s="97">
        <v>12266.786040000001</v>
      </c>
      <c r="AO255" s="97">
        <v>12890.22726</v>
      </c>
      <c r="AP255" s="97">
        <v>10714.87156</v>
      </c>
      <c r="AQ255" s="97">
        <v>12085.17887</v>
      </c>
      <c r="AR255" s="98">
        <v>1642.6214199999999</v>
      </c>
      <c r="AS255" s="98">
        <v>735.75336000000004</v>
      </c>
      <c r="AT255" s="98">
        <v>2776.5298200000002</v>
      </c>
      <c r="AU255" s="98">
        <v>2533.1474499999999</v>
      </c>
      <c r="AV255" s="98">
        <v>975.38891000000001</v>
      </c>
      <c r="AW255" s="98">
        <v>1241.9665399999999</v>
      </c>
      <c r="AX255" s="98">
        <v>10996.07504</v>
      </c>
      <c r="AY255" s="98">
        <v>2241.3043400000001</v>
      </c>
      <c r="AZ255" s="98">
        <v>1316.81285</v>
      </c>
      <c r="BA255" s="98">
        <v>1506.0871299999999</v>
      </c>
      <c r="BB255" s="76">
        <v>1536.6106199999999</v>
      </c>
      <c r="BC255" s="76">
        <v>57.084960000000002</v>
      </c>
      <c r="BD255" s="76">
        <v>2514.5538200000001</v>
      </c>
      <c r="BE255" s="76">
        <v>2100.3775999999998</v>
      </c>
      <c r="BF255" s="76">
        <v>586.96686</v>
      </c>
      <c r="BG255" s="76">
        <v>970.76553999999999</v>
      </c>
      <c r="BH255" s="76">
        <v>10106.07504</v>
      </c>
      <c r="BI255" s="76">
        <v>1312.45334</v>
      </c>
      <c r="BJ255" s="76">
        <v>1043.7003</v>
      </c>
      <c r="BK255" s="76">
        <v>1137.15113</v>
      </c>
      <c r="BL255" s="76">
        <v>13324.87902</v>
      </c>
      <c r="BM255" s="76">
        <v>13453.647929999999</v>
      </c>
      <c r="BN255" s="76">
        <v>15338.52975</v>
      </c>
      <c r="BO255" s="76">
        <v>14640.831969999999</v>
      </c>
      <c r="BP255" s="76">
        <v>12602.06359</v>
      </c>
      <c r="BQ255" s="76">
        <v>13447.516</v>
      </c>
      <c r="BR255" s="76">
        <v>23262.861079999999</v>
      </c>
      <c r="BS255" s="76">
        <v>15131.5316</v>
      </c>
      <c r="BT255" s="76">
        <v>12031.68441</v>
      </c>
      <c r="BU255" s="76">
        <v>13591.266</v>
      </c>
      <c r="BV255" s="98">
        <v>24498.040540000002</v>
      </c>
      <c r="BW255" s="98">
        <v>25823.69886</v>
      </c>
      <c r="BX255" s="98">
        <v>25436.822800000002</v>
      </c>
      <c r="BY255" s="98">
        <v>24373.347440000001</v>
      </c>
      <c r="BZ255" s="98">
        <v>23399.048470000002</v>
      </c>
      <c r="CA255" s="98">
        <v>22348.41462</v>
      </c>
      <c r="CB255" s="98">
        <v>21957.629219999999</v>
      </c>
      <c r="CC255" s="98">
        <v>15591.035309999999</v>
      </c>
      <c r="CD255" s="98">
        <v>13514.131170000001</v>
      </c>
      <c r="CE255" s="98">
        <v>11408.52821</v>
      </c>
      <c r="CF255" s="76">
        <v>23.646230000000301</v>
      </c>
      <c r="CG255" s="76">
        <v>-640.23590999999897</v>
      </c>
      <c r="CH255" s="76">
        <v>722.90856000000201</v>
      </c>
      <c r="CI255" s="76">
        <v>179.27923999999999</v>
      </c>
      <c r="CJ255" s="76">
        <v>45.299109999999899</v>
      </c>
      <c r="CK255" s="76">
        <v>553.94810000000098</v>
      </c>
      <c r="CL255" s="76">
        <v>272.908240000001</v>
      </c>
      <c r="CM255" s="76">
        <v>92.899610000000393</v>
      </c>
      <c r="CN255" s="76">
        <v>-304.570549999999</v>
      </c>
      <c r="CO255" s="76">
        <v>139.53972999999999</v>
      </c>
      <c r="CP255" s="76">
        <v>13283.43475</v>
      </c>
      <c r="CQ255" s="76">
        <v>13137.293369999999</v>
      </c>
      <c r="CR255" s="76">
        <v>14930.208140000001</v>
      </c>
      <c r="CS255" s="76">
        <v>12835.830760000001</v>
      </c>
      <c r="CT255" s="76">
        <v>11776.4846</v>
      </c>
      <c r="CU255" s="76">
        <v>12279.35526</v>
      </c>
      <c r="CV255" s="76">
        <v>11888.806200000001</v>
      </c>
      <c r="CW255" s="76">
        <v>2402.7817</v>
      </c>
      <c r="CX255" s="76">
        <v>1565.701</v>
      </c>
      <c r="CY255" s="76">
        <v>1577.7635299999999</v>
      </c>
      <c r="CZ255" s="98">
        <v>826</v>
      </c>
      <c r="DA255" s="98">
        <v>862</v>
      </c>
      <c r="DB255" s="98">
        <v>863</v>
      </c>
      <c r="DC255" s="98">
        <v>858</v>
      </c>
      <c r="DD255" s="98">
        <v>882</v>
      </c>
      <c r="DE255" s="98">
        <v>882</v>
      </c>
      <c r="DF255" s="98">
        <v>892</v>
      </c>
      <c r="DG255" s="98">
        <v>881</v>
      </c>
      <c r="DH255" s="98">
        <v>882</v>
      </c>
      <c r="DI255" s="98">
        <v>915</v>
      </c>
      <c r="DJ255" s="76">
        <v>146.14138</v>
      </c>
      <c r="DK255" s="76">
        <v>-1792.9147700000001</v>
      </c>
      <c r="DL255" s="76">
        <v>2094.3773799999999</v>
      </c>
      <c r="DM255" s="76">
        <v>1059.3461600000001</v>
      </c>
      <c r="DN255" s="76">
        <v>-502.87065999999999</v>
      </c>
      <c r="DO255" s="76">
        <v>390.54906</v>
      </c>
      <c r="DP255" s="76">
        <v>9486.0244999999995</v>
      </c>
      <c r="DQ255" s="76">
        <v>837.08069999999998</v>
      </c>
      <c r="DR255" s="76">
        <v>-12.062530000000001</v>
      </c>
      <c r="DS255" s="76">
        <v>782.37242000000003</v>
      </c>
      <c r="DT255" s="76">
        <v>85.497659999999996</v>
      </c>
      <c r="DU255" s="76">
        <v>85.244889999999998</v>
      </c>
      <c r="DV255" s="76">
        <v>68.674180000000007</v>
      </c>
      <c r="DW255" s="76">
        <v>97.659040000000005</v>
      </c>
      <c r="DX255" s="76">
        <v>125.44727</v>
      </c>
      <c r="DY255" s="76">
        <v>165.35069999999999</v>
      </c>
      <c r="DZ255" s="76">
        <v>157.77896000000001</v>
      </c>
      <c r="EA255" s="76">
        <v>111.19354</v>
      </c>
      <c r="EB255" s="76">
        <v>104.35522</v>
      </c>
      <c r="EC255" s="76">
        <v>114.16638</v>
      </c>
      <c r="ED255" s="76">
        <v>1390.4692399999999</v>
      </c>
      <c r="EE255" s="76">
        <v>1849.99973</v>
      </c>
      <c r="EF255" s="76">
        <v>420.17643999999899</v>
      </c>
      <c r="EG255" s="76">
        <v>1041.03144</v>
      </c>
      <c r="EH255" s="76">
        <v>1089.83752</v>
      </c>
      <c r="EI255" s="76">
        <v>580.21647999999902</v>
      </c>
      <c r="EJ255" s="76">
        <v>620.05053999999802</v>
      </c>
      <c r="EK255" s="76">
        <v>475.37263999999999</v>
      </c>
      <c r="EL255" s="76">
        <v>1055.7628299999999</v>
      </c>
      <c r="EM255" s="76">
        <v>354.77871000000101</v>
      </c>
      <c r="EN255" s="98">
        <v>11214.60579</v>
      </c>
      <c r="EO255" s="98">
        <v>12686.405489999999</v>
      </c>
      <c r="EP255" s="98">
        <v>10506.614659999999</v>
      </c>
      <c r="EQ255" s="98">
        <v>11537.516680000001</v>
      </c>
      <c r="ER255" s="98">
        <v>11622.56387</v>
      </c>
      <c r="ES255" s="98">
        <v>10069.059359999999</v>
      </c>
      <c r="ET255" s="98">
        <v>10068.82302</v>
      </c>
      <c r="EU255" s="98">
        <v>13188.25361</v>
      </c>
      <c r="EV255" s="98">
        <v>11948.43017</v>
      </c>
      <c r="EW255" s="98">
        <v>9830.7646800000002</v>
      </c>
      <c r="EX255" s="98">
        <v>13072727</v>
      </c>
      <c r="EY255" s="98">
        <v>14567894</v>
      </c>
      <c r="EZ255" s="98">
        <v>12982176</v>
      </c>
      <c r="FA255" s="98">
        <v>13148716</v>
      </c>
      <c r="FB255" s="98">
        <v>12716512</v>
      </c>
      <c r="FC255" s="98">
        <v>12785766</v>
      </c>
      <c r="FD255" s="98">
        <v>12886837</v>
      </c>
      <c r="FE255" s="98">
        <v>13365600</v>
      </c>
      <c r="FF255" s="98">
        <v>11770634</v>
      </c>
      <c r="FG255" s="103">
        <v>12439958</v>
      </c>
      <c r="FH255" s="76">
        <v>106.0108</v>
      </c>
      <c r="FI255" s="76">
        <v>678.66840000000002</v>
      </c>
      <c r="FJ255" s="76">
        <v>261.976</v>
      </c>
      <c r="FK255" s="76">
        <v>432.76985000000002</v>
      </c>
      <c r="FL255" s="76">
        <v>388.42205000000001</v>
      </c>
      <c r="FM255" s="76">
        <v>271.20100000000002</v>
      </c>
      <c r="FN255" s="76">
        <v>890</v>
      </c>
      <c r="FO255" s="76">
        <v>928.851</v>
      </c>
      <c r="FP255" s="76">
        <v>273.11255</v>
      </c>
      <c r="FQ255" s="77">
        <v>368.93599999999998</v>
      </c>
    </row>
    <row r="256" spans="1:173" x14ac:dyDescent="0.25">
      <c r="A256" s="96" t="s">
        <v>164</v>
      </c>
      <c r="B256" s="96">
        <v>5928</v>
      </c>
      <c r="C256" s="96"/>
      <c r="D256" s="76">
        <v>92.198509999999999</v>
      </c>
      <c r="E256" s="76">
        <v>91.357249999999993</v>
      </c>
      <c r="F256" s="76">
        <v>76.678229999999999</v>
      </c>
      <c r="G256" s="76">
        <v>71.913579999999996</v>
      </c>
      <c r="H256" s="76">
        <v>79.559349999999995</v>
      </c>
      <c r="I256" s="76">
        <v>85.608329999999995</v>
      </c>
      <c r="J256" s="76">
        <v>85.63373</v>
      </c>
      <c r="K256" s="76">
        <v>90.75694</v>
      </c>
      <c r="L256" s="76">
        <v>95.917509999999993</v>
      </c>
      <c r="M256" s="76">
        <v>106.85717</v>
      </c>
      <c r="N256" s="97">
        <v>689.95367999999996</v>
      </c>
      <c r="O256" s="97">
        <v>849.09433999999999</v>
      </c>
      <c r="P256" s="97">
        <v>665.16051000000004</v>
      </c>
      <c r="Q256" s="97">
        <v>734.69099000000006</v>
      </c>
      <c r="R256" s="97">
        <v>643.6508</v>
      </c>
      <c r="S256" s="97">
        <v>632.29208000000006</v>
      </c>
      <c r="T256" s="97">
        <v>588.18295000000001</v>
      </c>
      <c r="U256" s="97">
        <v>686.22505000000001</v>
      </c>
      <c r="V256" s="97">
        <v>551.22432000000003</v>
      </c>
      <c r="W256" s="97">
        <v>613.20069000000001</v>
      </c>
      <c r="X256" s="98">
        <v>709.95</v>
      </c>
      <c r="Y256" s="98">
        <v>758.55</v>
      </c>
      <c r="Z256" s="98">
        <v>804.25</v>
      </c>
      <c r="AA256" s="98">
        <v>493.25</v>
      </c>
      <c r="AB256" s="98">
        <v>530.25</v>
      </c>
      <c r="AC256" s="98">
        <v>616</v>
      </c>
      <c r="AD256" s="98">
        <v>648</v>
      </c>
      <c r="AE256" s="98">
        <v>760</v>
      </c>
      <c r="AF256" s="98">
        <v>792</v>
      </c>
      <c r="AG256" s="98">
        <v>954</v>
      </c>
      <c r="AH256" s="97">
        <v>597.70367999999996</v>
      </c>
      <c r="AI256" s="97">
        <v>755.58533999999997</v>
      </c>
      <c r="AJ256" s="97">
        <v>589.95051000000001</v>
      </c>
      <c r="AK256" s="97">
        <v>659.98494000000005</v>
      </c>
      <c r="AL256" s="97">
        <v>564.95515</v>
      </c>
      <c r="AM256" s="97">
        <v>552.79208000000006</v>
      </c>
      <c r="AN256" s="97">
        <v>508.6662</v>
      </c>
      <c r="AO256" s="97">
        <v>608.87504999999999</v>
      </c>
      <c r="AP256" s="97">
        <v>473.86707000000001</v>
      </c>
      <c r="AQ256" s="97">
        <v>545.40359000000001</v>
      </c>
      <c r="AR256" s="98">
        <v>39.71555</v>
      </c>
      <c r="AS256" s="98">
        <v>414.83976000000001</v>
      </c>
      <c r="AT256" s="98">
        <v>281.20479999999998</v>
      </c>
      <c r="AU256" s="98">
        <v>9.0419</v>
      </c>
      <c r="AV256" s="98">
        <v>45.978050000000003</v>
      </c>
      <c r="AW256" s="98">
        <v>0</v>
      </c>
      <c r="AX256" s="98">
        <v>0</v>
      </c>
      <c r="AY256" s="98">
        <v>31.966750000000001</v>
      </c>
      <c r="AZ256" s="98">
        <v>23.309650000000001</v>
      </c>
      <c r="BA256" s="98">
        <v>322.13170000000002</v>
      </c>
      <c r="BB256" s="76">
        <v>39.71555</v>
      </c>
      <c r="BC256" s="76">
        <v>366.28769</v>
      </c>
      <c r="BD256" s="76">
        <v>281.20479999999998</v>
      </c>
      <c r="BE256" s="76">
        <v>9.0419</v>
      </c>
      <c r="BF256" s="76">
        <v>45.978050000000003</v>
      </c>
      <c r="BG256" s="76">
        <v>0</v>
      </c>
      <c r="BH256" s="76">
        <v>0</v>
      </c>
      <c r="BI256" s="76">
        <v>31.966750000000001</v>
      </c>
      <c r="BJ256" s="76">
        <v>23.309650000000001</v>
      </c>
      <c r="BK256" s="76">
        <v>322.13170000000002</v>
      </c>
      <c r="BL256" s="76">
        <v>637.41922999999997</v>
      </c>
      <c r="BM256" s="76">
        <v>1170.4250999999999</v>
      </c>
      <c r="BN256" s="76">
        <v>871.15530999999999</v>
      </c>
      <c r="BO256" s="76">
        <v>669.02683999999999</v>
      </c>
      <c r="BP256" s="76">
        <v>610.93320000000006</v>
      </c>
      <c r="BQ256" s="76">
        <v>552.79208000000006</v>
      </c>
      <c r="BR256" s="76">
        <v>508.6662</v>
      </c>
      <c r="BS256" s="76">
        <v>640.84180000000003</v>
      </c>
      <c r="BT256" s="76">
        <v>497.17671999999999</v>
      </c>
      <c r="BU256" s="76">
        <v>867.53529000000003</v>
      </c>
      <c r="BV256" s="98">
        <v>836.65179999999998</v>
      </c>
      <c r="BW256" s="98">
        <v>895.54880000000003</v>
      </c>
      <c r="BX256" s="98">
        <v>975.08689000000004</v>
      </c>
      <c r="BY256" s="98">
        <v>756.04665</v>
      </c>
      <c r="BZ256" s="98">
        <v>671.32978000000003</v>
      </c>
      <c r="CA256" s="98">
        <v>700.35447999999997</v>
      </c>
      <c r="CB256" s="98">
        <v>755.96609999999998</v>
      </c>
      <c r="CC256" s="98">
        <v>982.79404</v>
      </c>
      <c r="CD256" s="98">
        <v>903.85166000000004</v>
      </c>
      <c r="CE256" s="98">
        <v>1062.4438</v>
      </c>
      <c r="CF256" s="76">
        <v>57.43535</v>
      </c>
      <c r="CG256" s="76">
        <v>53.909730000000003</v>
      </c>
      <c r="CH256" s="76">
        <v>-3.8407800000000001</v>
      </c>
      <c r="CI256" s="76">
        <v>-53.032319999999899</v>
      </c>
      <c r="CJ256" s="76">
        <v>38.741869999999899</v>
      </c>
      <c r="CK256" s="76">
        <v>-29.85417</v>
      </c>
      <c r="CL256" s="76">
        <v>-2.8619999999999699</v>
      </c>
      <c r="CM256" s="76">
        <v>-12.680529999999999</v>
      </c>
      <c r="CN256" s="76">
        <v>-141.85834</v>
      </c>
      <c r="CO256" s="76">
        <v>43.890090000000001</v>
      </c>
      <c r="CP256" s="76">
        <v>106.97749</v>
      </c>
      <c r="CQ256" s="76">
        <v>99.938590000000005</v>
      </c>
      <c r="CR256" s="76">
        <v>-228.70183</v>
      </c>
      <c r="CS256" s="76">
        <v>-432.80784999999997</v>
      </c>
      <c r="CT256" s="76">
        <v>-316.06338</v>
      </c>
      <c r="CU256" s="76">
        <v>-324.03964999999999</v>
      </c>
      <c r="CV256" s="76">
        <v>-241.71348</v>
      </c>
      <c r="CW256" s="76">
        <v>-161.32572999999999</v>
      </c>
      <c r="CX256" s="76">
        <v>-105.25295</v>
      </c>
      <c r="CY256" s="76">
        <v>81.561989999999994</v>
      </c>
      <c r="CZ256" s="98">
        <v>197</v>
      </c>
      <c r="DA256" s="98">
        <v>206</v>
      </c>
      <c r="DB256" s="98">
        <v>204</v>
      </c>
      <c r="DC256" s="98">
        <v>185</v>
      </c>
      <c r="DD256" s="98">
        <v>180</v>
      </c>
      <c r="DE256" s="98">
        <v>187</v>
      </c>
      <c r="DF256" s="98">
        <v>172</v>
      </c>
      <c r="DG256" s="98">
        <v>176</v>
      </c>
      <c r="DH256" s="98">
        <v>165</v>
      </c>
      <c r="DI256" s="98">
        <v>157</v>
      </c>
      <c r="DJ256" s="76">
        <v>4.9009</v>
      </c>
      <c r="DK256" s="76">
        <v>326.68842000000001</v>
      </c>
      <c r="DL256" s="76">
        <v>202.15402</v>
      </c>
      <c r="DM256" s="76">
        <v>-118.69647000000001</v>
      </c>
      <c r="DN256" s="76">
        <v>6.0242699999999996</v>
      </c>
      <c r="DO256" s="76">
        <v>-109.35417</v>
      </c>
      <c r="DP256" s="76">
        <v>-82.378749999999997</v>
      </c>
      <c r="DQ256" s="76">
        <v>-58.063780000000001</v>
      </c>
      <c r="DR256" s="76">
        <v>-195.90593999999999</v>
      </c>
      <c r="DS256" s="76">
        <v>298.22469000000001</v>
      </c>
      <c r="DT256" s="76">
        <v>-5.1490000000000001E-2</v>
      </c>
      <c r="DU256" s="76">
        <v>-2.1517499999999998</v>
      </c>
      <c r="DV256" s="76">
        <v>1.4682299999999999</v>
      </c>
      <c r="DW256" s="76">
        <v>-2.7924199999999999</v>
      </c>
      <c r="DX256" s="76">
        <v>0.86334999999999995</v>
      </c>
      <c r="DY256" s="76">
        <v>6.1083299999999996</v>
      </c>
      <c r="DZ256" s="76">
        <v>6.1167299999999996</v>
      </c>
      <c r="EA256" s="76">
        <v>13.406940000000001</v>
      </c>
      <c r="EB256" s="76">
        <v>18.560510000000001</v>
      </c>
      <c r="EC256" s="76">
        <v>39.060169999999999</v>
      </c>
      <c r="ED256" s="76">
        <v>34.81465</v>
      </c>
      <c r="EE256" s="76">
        <v>39.599269999999997</v>
      </c>
      <c r="EF256" s="76">
        <v>79.050780000000003</v>
      </c>
      <c r="EG256" s="76">
        <v>127.73837</v>
      </c>
      <c r="EH256" s="76">
        <v>39.953780000000101</v>
      </c>
      <c r="EI256" s="76">
        <v>109.35417</v>
      </c>
      <c r="EJ256" s="76">
        <v>82.378749999999997</v>
      </c>
      <c r="EK256" s="76">
        <v>90.030529999999999</v>
      </c>
      <c r="EL256" s="76">
        <v>219.21558999999999</v>
      </c>
      <c r="EM256" s="76">
        <v>23.90701</v>
      </c>
      <c r="EN256" s="98">
        <v>729.67430999999999</v>
      </c>
      <c r="EO256" s="98">
        <v>795.61021000000005</v>
      </c>
      <c r="EP256" s="98">
        <v>1203.78872</v>
      </c>
      <c r="EQ256" s="98">
        <v>1188.8544999999999</v>
      </c>
      <c r="ER256" s="98">
        <v>987.39315999999997</v>
      </c>
      <c r="ES256" s="98">
        <v>1024.3941299999999</v>
      </c>
      <c r="ET256" s="98">
        <v>997.67957999999999</v>
      </c>
      <c r="EU256" s="98">
        <v>1144.11977</v>
      </c>
      <c r="EV256" s="98">
        <v>1009.10461</v>
      </c>
      <c r="EW256" s="98">
        <v>980.88180999999997</v>
      </c>
      <c r="EX256" s="98">
        <v>632518</v>
      </c>
      <c r="EY256" s="98">
        <v>795185</v>
      </c>
      <c r="EZ256" s="98">
        <v>669001</v>
      </c>
      <c r="FA256" s="98">
        <v>787723</v>
      </c>
      <c r="FB256" s="98">
        <v>604909</v>
      </c>
      <c r="FC256" s="98">
        <v>662146</v>
      </c>
      <c r="FD256" s="98">
        <v>591045</v>
      </c>
      <c r="FE256" s="98">
        <v>698906</v>
      </c>
      <c r="FF256" s="98">
        <v>693083</v>
      </c>
      <c r="FG256" s="103">
        <v>569311</v>
      </c>
      <c r="FH256" s="76">
        <v>0</v>
      </c>
      <c r="FI256" s="76">
        <v>48.552070000000001</v>
      </c>
      <c r="FJ256" s="76">
        <v>0</v>
      </c>
      <c r="FK256" s="76">
        <v>0</v>
      </c>
      <c r="FL256" s="76">
        <v>0</v>
      </c>
      <c r="FM256" s="76">
        <v>0</v>
      </c>
      <c r="FN256" s="76">
        <v>0</v>
      </c>
      <c r="FO256" s="76">
        <v>0</v>
      </c>
      <c r="FP256" s="76">
        <v>0</v>
      </c>
      <c r="FQ256" s="77">
        <v>0</v>
      </c>
    </row>
    <row r="257" spans="1:173" x14ac:dyDescent="0.25">
      <c r="A257" s="96" t="s">
        <v>163</v>
      </c>
      <c r="B257" s="96">
        <v>5534</v>
      </c>
      <c r="C257" s="96"/>
      <c r="D257" s="76">
        <v>105.56341</v>
      </c>
      <c r="E257" s="76">
        <v>104.71303</v>
      </c>
      <c r="F257" s="76">
        <v>96.9465</v>
      </c>
      <c r="G257" s="76">
        <v>85.578000000000003</v>
      </c>
      <c r="H257" s="76">
        <v>77.370239999999995</v>
      </c>
      <c r="I257" s="76">
        <v>78.718190000000007</v>
      </c>
      <c r="J257" s="76">
        <v>80.262159999999994</v>
      </c>
      <c r="K257" s="76">
        <v>78.886080000000007</v>
      </c>
      <c r="L257" s="76">
        <v>75.131249999999994</v>
      </c>
      <c r="M257" s="76">
        <v>73.609489999999994</v>
      </c>
      <c r="N257" s="97">
        <v>1641.3577499999999</v>
      </c>
      <c r="O257" s="97">
        <v>1442.11303</v>
      </c>
      <c r="P257" s="97">
        <v>1283.5643299999999</v>
      </c>
      <c r="Q257" s="97">
        <v>1317.09025</v>
      </c>
      <c r="R257" s="97">
        <v>1455.6624899999999</v>
      </c>
      <c r="S257" s="97">
        <v>1488.4667899999999</v>
      </c>
      <c r="T257" s="97">
        <v>1593.74991</v>
      </c>
      <c r="U257" s="97">
        <v>1050.93965</v>
      </c>
      <c r="V257" s="97">
        <v>1036.2093600000001</v>
      </c>
      <c r="W257" s="97">
        <v>941.85254999999995</v>
      </c>
      <c r="X257" s="98">
        <v>1314.1705999999999</v>
      </c>
      <c r="Y257" s="98">
        <v>1602.51107</v>
      </c>
      <c r="Z257" s="98">
        <v>1650.9706000000001</v>
      </c>
      <c r="AA257" s="98">
        <v>1719.3706</v>
      </c>
      <c r="AB257" s="98">
        <v>1677.7706000000001</v>
      </c>
      <c r="AC257" s="98">
        <v>1536.1705999999999</v>
      </c>
      <c r="AD257" s="98">
        <v>1584.0580500000001</v>
      </c>
      <c r="AE257" s="98">
        <v>1470.4205999999999</v>
      </c>
      <c r="AF257" s="98">
        <v>1126.2253499999999</v>
      </c>
      <c r="AG257" s="98">
        <v>1143.8206</v>
      </c>
      <c r="AH257" s="97">
        <v>1531.0976000000001</v>
      </c>
      <c r="AI257" s="97">
        <v>1334.3793800000001</v>
      </c>
      <c r="AJ257" s="97">
        <v>1191.2066299999999</v>
      </c>
      <c r="AK257" s="97">
        <v>1235.9736</v>
      </c>
      <c r="AL257" s="97">
        <v>1383.86249</v>
      </c>
      <c r="AM257" s="97">
        <v>1416.66679</v>
      </c>
      <c r="AN257" s="97">
        <v>1521.01866</v>
      </c>
      <c r="AO257" s="97">
        <v>983.92065000000002</v>
      </c>
      <c r="AP257" s="97">
        <v>968.45615999999995</v>
      </c>
      <c r="AQ257" s="97">
        <v>881.41255000000001</v>
      </c>
      <c r="AR257" s="98">
        <v>274.97590000000002</v>
      </c>
      <c r="AS257" s="98">
        <v>275.37979999999999</v>
      </c>
      <c r="AT257" s="98">
        <v>30.484349999999999</v>
      </c>
      <c r="AU257" s="98">
        <v>128.84395000000001</v>
      </c>
      <c r="AV257" s="98">
        <v>36.590400000000002</v>
      </c>
      <c r="AW257" s="98">
        <v>17.515000000000001</v>
      </c>
      <c r="AX257" s="98">
        <v>306.67124999999999</v>
      </c>
      <c r="AY257" s="98">
        <v>399.12094999999999</v>
      </c>
      <c r="AZ257" s="98">
        <v>101.3651</v>
      </c>
      <c r="BA257" s="98">
        <v>38.976149999999997</v>
      </c>
      <c r="BB257" s="76">
        <v>149.9759</v>
      </c>
      <c r="BC257" s="76">
        <v>275.37979999999999</v>
      </c>
      <c r="BD257" s="76">
        <v>30.484349999999999</v>
      </c>
      <c r="BE257" s="76">
        <v>128.84395000000001</v>
      </c>
      <c r="BF257" s="76">
        <v>36.590400000000002</v>
      </c>
      <c r="BG257" s="76">
        <v>17.515000000000001</v>
      </c>
      <c r="BH257" s="76">
        <v>306.67124999999999</v>
      </c>
      <c r="BI257" s="76">
        <v>399.12094999999999</v>
      </c>
      <c r="BJ257" s="76">
        <v>101.3651</v>
      </c>
      <c r="BK257" s="76">
        <v>38.976149999999997</v>
      </c>
      <c r="BL257" s="76">
        <v>1806.0735</v>
      </c>
      <c r="BM257" s="76">
        <v>1609.75918</v>
      </c>
      <c r="BN257" s="76">
        <v>1221.6909800000001</v>
      </c>
      <c r="BO257" s="76">
        <v>1364.81755</v>
      </c>
      <c r="BP257" s="76">
        <v>1420.45289</v>
      </c>
      <c r="BQ257" s="76">
        <v>1434.1817900000001</v>
      </c>
      <c r="BR257" s="76">
        <v>1827.6899100000001</v>
      </c>
      <c r="BS257" s="76">
        <v>1383.0416</v>
      </c>
      <c r="BT257" s="76">
        <v>1069.8212599999999</v>
      </c>
      <c r="BU257" s="76">
        <v>920.38869999999997</v>
      </c>
      <c r="BV257" s="98">
        <v>1701.8719799999999</v>
      </c>
      <c r="BW257" s="98">
        <v>1738.0362299999999</v>
      </c>
      <c r="BX257" s="98">
        <v>1796.31205</v>
      </c>
      <c r="BY257" s="98">
        <v>1803.076</v>
      </c>
      <c r="BZ257" s="98">
        <v>1761.7291499999999</v>
      </c>
      <c r="CA257" s="98">
        <v>1628.5283099999999</v>
      </c>
      <c r="CB257" s="98">
        <v>1660.4049500000001</v>
      </c>
      <c r="CC257" s="98">
        <v>1546.2296200000001</v>
      </c>
      <c r="CD257" s="98">
        <v>1290.3165799999999</v>
      </c>
      <c r="CE257" s="98">
        <v>1202.944</v>
      </c>
      <c r="CF257" s="76">
        <v>-128.77851999999999</v>
      </c>
      <c r="CG257" s="76">
        <v>-253.71709000000001</v>
      </c>
      <c r="CH257" s="76">
        <v>-144.24399</v>
      </c>
      <c r="CI257" s="76">
        <v>-25.12715</v>
      </c>
      <c r="CJ257" s="76">
        <v>74.8159899999998</v>
      </c>
      <c r="CK257" s="76">
        <v>4.4094399999998997</v>
      </c>
      <c r="CL257" s="76">
        <v>-60.483940000000104</v>
      </c>
      <c r="CM257" s="76">
        <v>-131.13292999999999</v>
      </c>
      <c r="CN257" s="76">
        <v>-111.94173000000001</v>
      </c>
      <c r="CO257" s="76">
        <v>9.6317499999999008</v>
      </c>
      <c r="CP257" s="76">
        <v>712.86176999999998</v>
      </c>
      <c r="CQ257" s="76">
        <v>718.92453999999998</v>
      </c>
      <c r="CR257" s="76">
        <v>783.99548000000004</v>
      </c>
      <c r="CS257" s="76">
        <v>1027.1128200000001</v>
      </c>
      <c r="CT257" s="76">
        <v>1178.5126700000001</v>
      </c>
      <c r="CU257" s="76">
        <v>985.20627999999999</v>
      </c>
      <c r="CV257" s="76">
        <v>771.48184000000003</v>
      </c>
      <c r="CW257" s="76">
        <v>863.82578000000001</v>
      </c>
      <c r="CX257" s="76">
        <v>624.35676000000001</v>
      </c>
      <c r="CY257" s="76">
        <v>785.68659000000002</v>
      </c>
      <c r="CZ257" s="98">
        <v>303</v>
      </c>
      <c r="DA257" s="98">
        <v>304</v>
      </c>
      <c r="DB257" s="98">
        <v>266</v>
      </c>
      <c r="DC257" s="98">
        <v>265</v>
      </c>
      <c r="DD257" s="98">
        <v>255</v>
      </c>
      <c r="DE257" s="98">
        <v>257</v>
      </c>
      <c r="DF257" s="98">
        <v>271</v>
      </c>
      <c r="DG257" s="98">
        <v>265</v>
      </c>
      <c r="DH257" s="98">
        <v>261</v>
      </c>
      <c r="DI257" s="98">
        <v>249</v>
      </c>
      <c r="DJ257" s="76">
        <v>-89.06277</v>
      </c>
      <c r="DK257" s="76">
        <v>-86.070939999999993</v>
      </c>
      <c r="DL257" s="76">
        <v>-206.11734000000001</v>
      </c>
      <c r="DM257" s="76">
        <v>22.600149999999999</v>
      </c>
      <c r="DN257" s="76">
        <v>39.606389999999998</v>
      </c>
      <c r="DO257" s="76">
        <v>-49.87556</v>
      </c>
      <c r="DP257" s="76">
        <v>173.45606000000001</v>
      </c>
      <c r="DQ257" s="76">
        <v>200.96902</v>
      </c>
      <c r="DR257" s="76">
        <v>-78.329830000000001</v>
      </c>
      <c r="DS257" s="76">
        <v>-11.832100000000001</v>
      </c>
      <c r="DT257" s="76">
        <v>-4.6965899999999996</v>
      </c>
      <c r="DU257" s="76">
        <v>-3.0209700000000002</v>
      </c>
      <c r="DV257" s="76">
        <v>4.5884999999999998</v>
      </c>
      <c r="DW257" s="76">
        <v>4.4610000000000003</v>
      </c>
      <c r="DX257" s="76">
        <v>5.5702400000000001</v>
      </c>
      <c r="DY257" s="76">
        <v>6.9181900000000001</v>
      </c>
      <c r="DZ257" s="76">
        <v>7.5311599999999999</v>
      </c>
      <c r="EA257" s="76">
        <v>11.86708</v>
      </c>
      <c r="EB257" s="76">
        <v>7.3782500000000004</v>
      </c>
      <c r="EC257" s="76">
        <v>13.16949</v>
      </c>
      <c r="ED257" s="76">
        <v>239.03867</v>
      </c>
      <c r="EE257" s="76">
        <v>361.45074</v>
      </c>
      <c r="EF257" s="76">
        <v>236.60168999999999</v>
      </c>
      <c r="EG257" s="76">
        <v>106.24379999999999</v>
      </c>
      <c r="EH257" s="76">
        <v>-3.0159899999998698</v>
      </c>
      <c r="EI257" s="76">
        <v>67.390560000000093</v>
      </c>
      <c r="EJ257" s="76">
        <v>133.21519000000001</v>
      </c>
      <c r="EK257" s="76">
        <v>198.15192999999999</v>
      </c>
      <c r="EL257" s="76">
        <v>179.69493</v>
      </c>
      <c r="EM257" s="76">
        <v>50.808250000000001</v>
      </c>
      <c r="EN257" s="98">
        <v>989.01021000000003</v>
      </c>
      <c r="EO257" s="98">
        <v>1019.11169</v>
      </c>
      <c r="EP257" s="98">
        <v>1012.31657</v>
      </c>
      <c r="EQ257" s="98">
        <v>775.96317999999997</v>
      </c>
      <c r="ER257" s="98">
        <v>583.21648000000005</v>
      </c>
      <c r="ES257" s="98">
        <v>643.32203000000004</v>
      </c>
      <c r="ET257" s="98">
        <v>888.92310999999995</v>
      </c>
      <c r="EU257" s="98">
        <v>682.40383999999995</v>
      </c>
      <c r="EV257" s="98">
        <v>665.95982000000004</v>
      </c>
      <c r="EW257" s="98">
        <v>417.25740999999999</v>
      </c>
      <c r="EX257" s="98">
        <v>1770136</v>
      </c>
      <c r="EY257" s="98">
        <v>1695830</v>
      </c>
      <c r="EZ257" s="98">
        <v>1427808</v>
      </c>
      <c r="FA257" s="98">
        <v>1342217</v>
      </c>
      <c r="FB257" s="98">
        <v>1380847</v>
      </c>
      <c r="FC257" s="98">
        <v>1484057</v>
      </c>
      <c r="FD257" s="98">
        <v>1654234</v>
      </c>
      <c r="FE257" s="98">
        <v>1182073</v>
      </c>
      <c r="FF257" s="98">
        <v>1148151</v>
      </c>
      <c r="FG257" s="103">
        <v>932221</v>
      </c>
      <c r="FH257" s="76">
        <v>125</v>
      </c>
      <c r="FI257" s="76">
        <v>0</v>
      </c>
      <c r="FJ257" s="76">
        <v>0</v>
      </c>
      <c r="FK257" s="76">
        <v>0</v>
      </c>
      <c r="FL257" s="76">
        <v>0</v>
      </c>
      <c r="FM257" s="76">
        <v>0</v>
      </c>
      <c r="FN257" s="76">
        <v>0</v>
      </c>
      <c r="FO257" s="76">
        <v>0</v>
      </c>
      <c r="FP257" s="76">
        <v>0</v>
      </c>
      <c r="FQ257" s="77">
        <v>0</v>
      </c>
    </row>
    <row r="258" spans="1:173" x14ac:dyDescent="0.25">
      <c r="A258" s="96" t="s">
        <v>162</v>
      </c>
      <c r="B258" s="96">
        <v>5535</v>
      </c>
      <c r="C258" s="96"/>
      <c r="D258" s="76">
        <v>87.107479999999995</v>
      </c>
      <c r="E258" s="76">
        <v>34.477670000000003</v>
      </c>
      <c r="F258" s="76">
        <v>38.984439999999999</v>
      </c>
      <c r="G258" s="76">
        <v>62.788989999999998</v>
      </c>
      <c r="H258" s="76">
        <v>107.63129000000001</v>
      </c>
      <c r="I258" s="76">
        <v>103.69077</v>
      </c>
      <c r="J258" s="76">
        <v>109.38805000000001</v>
      </c>
      <c r="K258" s="76">
        <v>114.37369</v>
      </c>
      <c r="L258" s="76">
        <v>129.79707999999999</v>
      </c>
      <c r="M258" s="76">
        <v>159.74977999999999</v>
      </c>
      <c r="N258" s="97">
        <v>3393.6792</v>
      </c>
      <c r="O258" s="97">
        <v>3092.0706300000002</v>
      </c>
      <c r="P258" s="97">
        <v>2947.7903500000002</v>
      </c>
      <c r="Q258" s="97">
        <v>2997.7751600000001</v>
      </c>
      <c r="R258" s="97">
        <v>2962.0340900000001</v>
      </c>
      <c r="S258" s="97">
        <v>2932.9474399999999</v>
      </c>
      <c r="T258" s="97">
        <v>2837.5351099999998</v>
      </c>
      <c r="U258" s="97">
        <v>2931.5785900000001</v>
      </c>
      <c r="V258" s="97">
        <v>2790.4134800000002</v>
      </c>
      <c r="W258" s="97">
        <v>2861.8579800000002</v>
      </c>
      <c r="X258" s="98">
        <v>3800</v>
      </c>
      <c r="Y258" s="98">
        <v>2900</v>
      </c>
      <c r="Z258" s="98">
        <v>2900</v>
      </c>
      <c r="AA258" s="98">
        <v>2900</v>
      </c>
      <c r="AB258" s="98">
        <v>2900</v>
      </c>
      <c r="AC258" s="98">
        <v>2900</v>
      </c>
      <c r="AD258" s="98">
        <v>2900</v>
      </c>
      <c r="AE258" s="98">
        <v>2900</v>
      </c>
      <c r="AF258" s="98">
        <v>2900</v>
      </c>
      <c r="AG258" s="98">
        <v>2900</v>
      </c>
      <c r="AH258" s="97">
        <v>3289.6792</v>
      </c>
      <c r="AI258" s="97">
        <v>3045.0706300000002</v>
      </c>
      <c r="AJ258" s="97">
        <v>2900.7903500000002</v>
      </c>
      <c r="AK258" s="97">
        <v>2937.7751600000001</v>
      </c>
      <c r="AL258" s="97">
        <v>2866.0340900000001</v>
      </c>
      <c r="AM258" s="97">
        <v>2836.9474399999999</v>
      </c>
      <c r="AN258" s="97">
        <v>2741.5351099999998</v>
      </c>
      <c r="AO258" s="97">
        <v>2827.4846400000001</v>
      </c>
      <c r="AP258" s="97">
        <v>2674.4134800000002</v>
      </c>
      <c r="AQ258" s="97">
        <v>2720.3579800000002</v>
      </c>
      <c r="AR258" s="98">
        <v>980.68555000000003</v>
      </c>
      <c r="AS258" s="98">
        <v>666.91094999999996</v>
      </c>
      <c r="AT258" s="98">
        <v>64.557299999999998</v>
      </c>
      <c r="AU258" s="98">
        <v>1</v>
      </c>
      <c r="AV258" s="98">
        <v>0</v>
      </c>
      <c r="AW258" s="98">
        <v>0</v>
      </c>
      <c r="AX258" s="98">
        <v>3</v>
      </c>
      <c r="AY258" s="98">
        <v>0</v>
      </c>
      <c r="AZ258" s="98">
        <v>154.92845</v>
      </c>
      <c r="BA258" s="98">
        <v>0</v>
      </c>
      <c r="BB258" s="76">
        <v>912.08555000000001</v>
      </c>
      <c r="BC258" s="76">
        <v>666.91094999999996</v>
      </c>
      <c r="BD258" s="76">
        <v>64.557299999999998</v>
      </c>
      <c r="BE258" s="76">
        <v>1</v>
      </c>
      <c r="BF258" s="76">
        <v>0</v>
      </c>
      <c r="BG258" s="76">
        <v>0</v>
      </c>
      <c r="BH258" s="76">
        <v>3</v>
      </c>
      <c r="BI258" s="76">
        <v>-20</v>
      </c>
      <c r="BJ258" s="76">
        <v>154.92845</v>
      </c>
      <c r="BK258" s="76">
        <v>-44.654000000000003</v>
      </c>
      <c r="BL258" s="76">
        <v>4270.3647499999997</v>
      </c>
      <c r="BM258" s="76">
        <v>3711.9815800000001</v>
      </c>
      <c r="BN258" s="76">
        <v>2965.3476500000002</v>
      </c>
      <c r="BO258" s="76">
        <v>2938.7751600000001</v>
      </c>
      <c r="BP258" s="76">
        <v>2866.0340900000001</v>
      </c>
      <c r="BQ258" s="76">
        <v>2836.9474399999999</v>
      </c>
      <c r="BR258" s="76">
        <v>2744.5351099999998</v>
      </c>
      <c r="BS258" s="76">
        <v>2827.4846400000001</v>
      </c>
      <c r="BT258" s="76">
        <v>2829.34193</v>
      </c>
      <c r="BU258" s="76">
        <v>2720.3579800000002</v>
      </c>
      <c r="BV258" s="98">
        <v>4038.4567699999998</v>
      </c>
      <c r="BW258" s="98">
        <v>3409.1946499999999</v>
      </c>
      <c r="BX258" s="98">
        <v>3092.3911699999999</v>
      </c>
      <c r="BY258" s="98">
        <v>3059.2885299999998</v>
      </c>
      <c r="BZ258" s="98">
        <v>3103.66786</v>
      </c>
      <c r="CA258" s="98">
        <v>3122.9336400000002</v>
      </c>
      <c r="CB258" s="98">
        <v>3018.0765500000002</v>
      </c>
      <c r="CC258" s="98">
        <v>3014.3713200000002</v>
      </c>
      <c r="CD258" s="98">
        <v>3136.2946900000002</v>
      </c>
      <c r="CE258" s="98">
        <v>3210.6897100000001</v>
      </c>
      <c r="CF258" s="76">
        <v>159.60424</v>
      </c>
      <c r="CG258" s="76">
        <v>-8.7356199999999298</v>
      </c>
      <c r="CH258" s="76">
        <v>13.0640600000002</v>
      </c>
      <c r="CI258" s="76">
        <v>25.235110000000098</v>
      </c>
      <c r="CJ258" s="76">
        <v>19.552619999999902</v>
      </c>
      <c r="CK258" s="76">
        <v>-42.460410000000103</v>
      </c>
      <c r="CL258" s="76">
        <v>251.73794000000001</v>
      </c>
      <c r="CM258" s="76">
        <v>177.59591</v>
      </c>
      <c r="CN258" s="76">
        <v>-77.839529999999698</v>
      </c>
      <c r="CO258" s="76">
        <v>-34.772229999999603</v>
      </c>
      <c r="CP258" s="76">
        <v>1395.7040999999999</v>
      </c>
      <c r="CQ258" s="76">
        <v>428.01431000000002</v>
      </c>
      <c r="CR258" s="76">
        <v>-183.16102000000001</v>
      </c>
      <c r="CS258" s="76">
        <v>-213.78237999999999</v>
      </c>
      <c r="CT258" s="76">
        <v>-180.01749000000001</v>
      </c>
      <c r="CU258" s="76">
        <v>-103.57011</v>
      </c>
      <c r="CV258" s="76">
        <v>34.890300000000003</v>
      </c>
      <c r="CW258" s="76">
        <v>-123.84764</v>
      </c>
      <c r="CX258" s="76">
        <v>-177.34960000000001</v>
      </c>
      <c r="CY258" s="76">
        <v>-138.43852000000001</v>
      </c>
      <c r="CZ258" s="98">
        <v>814</v>
      </c>
      <c r="DA258" s="98">
        <v>809</v>
      </c>
      <c r="DB258" s="98">
        <v>784</v>
      </c>
      <c r="DC258" s="98">
        <v>791</v>
      </c>
      <c r="DD258" s="98">
        <v>778</v>
      </c>
      <c r="DE258" s="98">
        <v>769</v>
      </c>
      <c r="DF258" s="98">
        <v>777</v>
      </c>
      <c r="DG258" s="98">
        <v>782</v>
      </c>
      <c r="DH258" s="98">
        <v>776</v>
      </c>
      <c r="DI258" s="98">
        <v>775</v>
      </c>
      <c r="DJ258" s="76">
        <v>967.68979000000002</v>
      </c>
      <c r="DK258" s="76">
        <v>611.17533000000003</v>
      </c>
      <c r="DL258" s="76">
        <v>30.621359999999999</v>
      </c>
      <c r="DM258" s="76">
        <v>-33.764890000000001</v>
      </c>
      <c r="DN258" s="76">
        <v>-76.447379999999995</v>
      </c>
      <c r="DO258" s="76">
        <v>-138.46041</v>
      </c>
      <c r="DP258" s="76">
        <v>158.73794000000001</v>
      </c>
      <c r="DQ258" s="76">
        <v>53.501959999999997</v>
      </c>
      <c r="DR258" s="76">
        <v>-38.911079999999998</v>
      </c>
      <c r="DS258" s="76">
        <v>-220.92623</v>
      </c>
      <c r="DT258" s="76">
        <v>-16.892520000000001</v>
      </c>
      <c r="DU258" s="76">
        <v>-12.52233</v>
      </c>
      <c r="DV258" s="76">
        <v>-8.0155600000000007</v>
      </c>
      <c r="DW258" s="76">
        <v>2.7889900000000001</v>
      </c>
      <c r="DX258" s="76">
        <v>11.63129</v>
      </c>
      <c r="DY258" s="76">
        <v>7.6907699999999997</v>
      </c>
      <c r="DZ258" s="76">
        <v>13.38805</v>
      </c>
      <c r="EA258" s="76">
        <v>10.27969</v>
      </c>
      <c r="EB258" s="76">
        <v>13.797079999999999</v>
      </c>
      <c r="EC258" s="76">
        <v>18.249780000000001</v>
      </c>
      <c r="ED258" s="76">
        <v>-55.604240000000097</v>
      </c>
      <c r="EE258" s="76">
        <v>55.735619999999898</v>
      </c>
      <c r="EF258" s="76">
        <v>33.935939999999803</v>
      </c>
      <c r="EG258" s="76">
        <v>34.764889999999902</v>
      </c>
      <c r="EH258" s="76">
        <v>76.447380000000095</v>
      </c>
      <c r="EI258" s="76">
        <v>138.46041</v>
      </c>
      <c r="EJ258" s="76">
        <v>-155.73794000000001</v>
      </c>
      <c r="EK258" s="76">
        <v>-73.501960000000096</v>
      </c>
      <c r="EL258" s="76">
        <v>193.83953</v>
      </c>
      <c r="EM258" s="76">
        <v>176.27223000000001</v>
      </c>
      <c r="EN258" s="98">
        <v>2642.7526699999999</v>
      </c>
      <c r="EO258" s="98">
        <v>2981.1803399999999</v>
      </c>
      <c r="EP258" s="98">
        <v>3275.5521899999999</v>
      </c>
      <c r="EQ258" s="98">
        <v>3273.0709099999999</v>
      </c>
      <c r="ER258" s="98">
        <v>3283.6853500000002</v>
      </c>
      <c r="ES258" s="98">
        <v>3226.5037499999999</v>
      </c>
      <c r="ET258" s="98">
        <v>2983.1862500000002</v>
      </c>
      <c r="EU258" s="98">
        <v>3138.2189600000002</v>
      </c>
      <c r="EV258" s="98">
        <v>3313.6442900000002</v>
      </c>
      <c r="EW258" s="98">
        <v>3349.1282299999998</v>
      </c>
      <c r="EX258" s="98">
        <v>3234075</v>
      </c>
      <c r="EY258" s="98">
        <v>3100806</v>
      </c>
      <c r="EZ258" s="98">
        <v>2934726</v>
      </c>
      <c r="FA258" s="98">
        <v>2972540</v>
      </c>
      <c r="FB258" s="98">
        <v>2942481</v>
      </c>
      <c r="FC258" s="98">
        <v>2975408</v>
      </c>
      <c r="FD258" s="98">
        <v>2585797</v>
      </c>
      <c r="FE258" s="98">
        <v>2753983</v>
      </c>
      <c r="FF258" s="98">
        <v>2868253</v>
      </c>
      <c r="FG258" s="103">
        <v>2896630</v>
      </c>
      <c r="FH258" s="76">
        <v>68.599999999999994</v>
      </c>
      <c r="FI258" s="76">
        <v>0</v>
      </c>
      <c r="FJ258" s="76">
        <v>0</v>
      </c>
      <c r="FK258" s="76">
        <v>0</v>
      </c>
      <c r="FL258" s="76">
        <v>0</v>
      </c>
      <c r="FM258" s="76">
        <v>0</v>
      </c>
      <c r="FN258" s="76">
        <v>0</v>
      </c>
      <c r="FO258" s="76">
        <v>20</v>
      </c>
      <c r="FP258" s="76">
        <v>0</v>
      </c>
      <c r="FQ258" s="77">
        <v>44.654000000000003</v>
      </c>
    </row>
    <row r="259" spans="1:173" x14ac:dyDescent="0.25">
      <c r="A259" s="96" t="s">
        <v>161</v>
      </c>
      <c r="B259" s="96">
        <v>5727</v>
      </c>
      <c r="C259" s="96"/>
      <c r="D259" s="76">
        <v>2085.1665499999999</v>
      </c>
      <c r="E259" s="76">
        <v>872.21384999999998</v>
      </c>
      <c r="F259" s="76">
        <v>826.47113000000002</v>
      </c>
      <c r="G259" s="76">
        <v>2138.1696499999998</v>
      </c>
      <c r="H259" s="76">
        <v>754.18304000000001</v>
      </c>
      <c r="I259" s="76">
        <v>609.19312000000002</v>
      </c>
      <c r="J259" s="76">
        <v>1465.9644599999999</v>
      </c>
      <c r="K259" s="76">
        <v>1341.1029599999999</v>
      </c>
      <c r="L259" s="76">
        <v>662.50501999999994</v>
      </c>
      <c r="M259" s="76">
        <v>428.07393000000002</v>
      </c>
      <c r="N259" s="97">
        <v>15195.72769</v>
      </c>
      <c r="O259" s="97">
        <v>13217.14006</v>
      </c>
      <c r="P259" s="97">
        <v>13099.85383</v>
      </c>
      <c r="Q259" s="97">
        <v>14339.626619999999</v>
      </c>
      <c r="R259" s="97">
        <v>12163.349620000001</v>
      </c>
      <c r="S259" s="97">
        <v>11977.326290000001</v>
      </c>
      <c r="T259" s="97">
        <v>12026.710080000001</v>
      </c>
      <c r="U259" s="97">
        <v>11592.148359999999</v>
      </c>
      <c r="V259" s="97">
        <v>10463.86709</v>
      </c>
      <c r="W259" s="97">
        <v>10443.10729</v>
      </c>
      <c r="X259" s="98">
        <v>7965.3264499999996</v>
      </c>
      <c r="Y259" s="98">
        <v>8508.4621000000006</v>
      </c>
      <c r="Z259" s="98">
        <v>9078.9977500000005</v>
      </c>
      <c r="AA259" s="98">
        <v>12725.606400000001</v>
      </c>
      <c r="AB259" s="98">
        <v>9168.6390499999998</v>
      </c>
      <c r="AC259" s="98">
        <v>7443.6716999999999</v>
      </c>
      <c r="AD259" s="98">
        <v>7418.70435</v>
      </c>
      <c r="AE259" s="98">
        <v>6533.7370000000001</v>
      </c>
      <c r="AF259" s="98">
        <v>3802.1030000000001</v>
      </c>
      <c r="AG259" s="98">
        <v>3963.0929999999998</v>
      </c>
      <c r="AH259" s="97">
        <v>13093.987209999999</v>
      </c>
      <c r="AI259" s="97">
        <v>12264.22964</v>
      </c>
      <c r="AJ259" s="97">
        <v>12281.510630000001</v>
      </c>
      <c r="AK259" s="97">
        <v>12178.27556</v>
      </c>
      <c r="AL259" s="97">
        <v>11404.52145</v>
      </c>
      <c r="AM259" s="97">
        <v>11376.240299999999</v>
      </c>
      <c r="AN259" s="97">
        <v>10573.4642</v>
      </c>
      <c r="AO259" s="97">
        <v>10238.684359999999</v>
      </c>
      <c r="AP259" s="97">
        <v>9830.6310799999992</v>
      </c>
      <c r="AQ259" s="97">
        <v>10063.508690000001</v>
      </c>
      <c r="AR259" s="98">
        <v>2686.1890199999998</v>
      </c>
      <c r="AS259" s="98">
        <v>2758.7298000000001</v>
      </c>
      <c r="AT259" s="98">
        <v>2260.6794199999999</v>
      </c>
      <c r="AU259" s="98">
        <v>4872.3996999999999</v>
      </c>
      <c r="AV259" s="98">
        <v>2913.9444400000002</v>
      </c>
      <c r="AW259" s="98">
        <v>2847.4060300000001</v>
      </c>
      <c r="AX259" s="98">
        <v>2727.4011300000002</v>
      </c>
      <c r="AY259" s="98">
        <v>3043.8746799999999</v>
      </c>
      <c r="AZ259" s="98">
        <v>1299.1589899999999</v>
      </c>
      <c r="BA259" s="98">
        <v>808.50460999999996</v>
      </c>
      <c r="BB259" s="76">
        <v>2588.7650199999998</v>
      </c>
      <c r="BC259" s="76">
        <v>1829.1258</v>
      </c>
      <c r="BD259" s="76">
        <v>1887.9461200000001</v>
      </c>
      <c r="BE259" s="76">
        <v>4381.86258</v>
      </c>
      <c r="BF259" s="76">
        <v>2351.4379899999999</v>
      </c>
      <c r="BG259" s="76">
        <v>2832.4060300000001</v>
      </c>
      <c r="BH259" s="76">
        <v>2636.5288700000001</v>
      </c>
      <c r="BI259" s="76">
        <v>3032.79268</v>
      </c>
      <c r="BJ259" s="76">
        <v>991.19998999999996</v>
      </c>
      <c r="BK259" s="76">
        <v>723.27506000000005</v>
      </c>
      <c r="BL259" s="76">
        <v>15780.176229999999</v>
      </c>
      <c r="BM259" s="76">
        <v>15022.959440000001</v>
      </c>
      <c r="BN259" s="76">
        <v>14542.190049999999</v>
      </c>
      <c r="BO259" s="76">
        <v>17050.67526</v>
      </c>
      <c r="BP259" s="76">
        <v>14318.465889999999</v>
      </c>
      <c r="BQ259" s="76">
        <v>14223.64633</v>
      </c>
      <c r="BR259" s="76">
        <v>13300.865330000001</v>
      </c>
      <c r="BS259" s="76">
        <v>13282.55904</v>
      </c>
      <c r="BT259" s="76">
        <v>11129.790069999999</v>
      </c>
      <c r="BU259" s="76">
        <v>10872.013300000001</v>
      </c>
      <c r="BV259" s="98">
        <v>8965.9527199999993</v>
      </c>
      <c r="BW259" s="98">
        <v>10102.012119999999</v>
      </c>
      <c r="BX259" s="98">
        <v>11072.82836</v>
      </c>
      <c r="BY259" s="98">
        <v>13436.166230000001</v>
      </c>
      <c r="BZ259" s="98">
        <v>9810.2432000000008</v>
      </c>
      <c r="CA259" s="98">
        <v>8488.7192699999996</v>
      </c>
      <c r="CB259" s="98">
        <v>8036.7534100000003</v>
      </c>
      <c r="CC259" s="98">
        <v>7047.0183800000004</v>
      </c>
      <c r="CD259" s="98">
        <v>4291.0505800000001</v>
      </c>
      <c r="CE259" s="98">
        <v>4496.3544099999999</v>
      </c>
      <c r="CF259" s="76">
        <v>-939.74950000000001</v>
      </c>
      <c r="CG259" s="76">
        <v>-1664.19316</v>
      </c>
      <c r="CH259" s="76">
        <v>-1339.2411199999999</v>
      </c>
      <c r="CI259" s="76">
        <v>300.64155999999798</v>
      </c>
      <c r="CJ259" s="76">
        <v>94.559140000001193</v>
      </c>
      <c r="CK259" s="76">
        <v>-633.82159999999897</v>
      </c>
      <c r="CL259" s="76">
        <v>-738.11288999999897</v>
      </c>
      <c r="CM259" s="76">
        <v>-426.97945000000101</v>
      </c>
      <c r="CN259" s="76">
        <v>-1373.43397</v>
      </c>
      <c r="CO259" s="76">
        <v>-1747.73605</v>
      </c>
      <c r="CP259" s="76">
        <v>1022.39366</v>
      </c>
      <c r="CQ259" s="76">
        <v>1475.11862</v>
      </c>
      <c r="CR259" s="76">
        <v>2263.0963999999999</v>
      </c>
      <c r="CS259" s="76">
        <v>2532.7345999999998</v>
      </c>
      <c r="CT259" s="76">
        <v>11.581519999999999</v>
      </c>
      <c r="CU259" s="76">
        <v>-1675.58744</v>
      </c>
      <c r="CV259" s="76">
        <v>-3273.0858800000001</v>
      </c>
      <c r="CW259" s="76">
        <v>-3718.2559799999999</v>
      </c>
      <c r="CX259" s="76">
        <v>-4970.6052099999997</v>
      </c>
      <c r="CY259" s="76">
        <v>-3955.1352200000001</v>
      </c>
      <c r="CZ259" s="98">
        <v>2786</v>
      </c>
      <c r="DA259" s="98">
        <v>2755</v>
      </c>
      <c r="DB259" s="98">
        <v>2674</v>
      </c>
      <c r="DC259" s="98">
        <v>2603</v>
      </c>
      <c r="DD259" s="98">
        <v>2583</v>
      </c>
      <c r="DE259" s="98">
        <v>2559</v>
      </c>
      <c r="DF259" s="98">
        <v>2481</v>
      </c>
      <c r="DG259" s="98">
        <v>2406</v>
      </c>
      <c r="DH259" s="98">
        <v>2340</v>
      </c>
      <c r="DI259" s="98">
        <v>2254</v>
      </c>
      <c r="DJ259" s="76">
        <v>-452.72496000000001</v>
      </c>
      <c r="DK259" s="76">
        <v>-787.97778000000005</v>
      </c>
      <c r="DL259" s="76">
        <v>-269.63819999999998</v>
      </c>
      <c r="DM259" s="76">
        <v>2521.15308</v>
      </c>
      <c r="DN259" s="76">
        <v>1687.16896</v>
      </c>
      <c r="DO259" s="76">
        <v>1597.4984400000001</v>
      </c>
      <c r="DP259" s="76">
        <v>445.17009999999999</v>
      </c>
      <c r="DQ259" s="76">
        <v>1252.34923</v>
      </c>
      <c r="DR259" s="76">
        <v>-1015.4699900000001</v>
      </c>
      <c r="DS259" s="76">
        <v>-1404.0595900000001</v>
      </c>
      <c r="DT259" s="76">
        <v>-16.573450000000001</v>
      </c>
      <c r="DU259" s="76">
        <v>-80.696150000000003</v>
      </c>
      <c r="DV259" s="76">
        <v>8.1281300000000005</v>
      </c>
      <c r="DW259" s="76">
        <v>-23.181349999999998</v>
      </c>
      <c r="DX259" s="76">
        <v>-4.6449600000000002</v>
      </c>
      <c r="DY259" s="76">
        <v>8.1071200000000001</v>
      </c>
      <c r="DZ259" s="76">
        <v>12.71846</v>
      </c>
      <c r="EA259" s="76">
        <v>-12.361039999999999</v>
      </c>
      <c r="EB259" s="76">
        <v>29.269020000000001</v>
      </c>
      <c r="EC259" s="76">
        <v>48.474930000000001</v>
      </c>
      <c r="ED259" s="76">
        <v>3041.4899799999998</v>
      </c>
      <c r="EE259" s="76">
        <v>2617.10358</v>
      </c>
      <c r="EF259" s="76">
        <v>2157.5843199999999</v>
      </c>
      <c r="EG259" s="76">
        <v>1860.7094999999999</v>
      </c>
      <c r="EH259" s="76">
        <v>664.26902999999902</v>
      </c>
      <c r="EI259" s="76">
        <v>1234.90759</v>
      </c>
      <c r="EJ259" s="76">
        <v>2191.3587699999998</v>
      </c>
      <c r="EK259" s="76">
        <v>1780.44345</v>
      </c>
      <c r="EL259" s="76">
        <v>2006.6699799999999</v>
      </c>
      <c r="EM259" s="76">
        <v>2127.3346499999998</v>
      </c>
      <c r="EN259" s="98">
        <v>7943.5590599999996</v>
      </c>
      <c r="EO259" s="98">
        <v>8626.8935000000001</v>
      </c>
      <c r="EP259" s="98">
        <v>8809.7319599999992</v>
      </c>
      <c r="EQ259" s="98">
        <v>10903.431629999999</v>
      </c>
      <c r="ER259" s="98">
        <v>9798.6616799999993</v>
      </c>
      <c r="ES259" s="98">
        <v>10164.306710000001</v>
      </c>
      <c r="ET259" s="98">
        <v>11309.83929</v>
      </c>
      <c r="EU259" s="98">
        <v>10765.274359999999</v>
      </c>
      <c r="EV259" s="98">
        <v>9261.6557900000007</v>
      </c>
      <c r="EW259" s="98">
        <v>8451.48963</v>
      </c>
      <c r="EX259" s="98">
        <v>16135477</v>
      </c>
      <c r="EY259" s="98">
        <v>14881333</v>
      </c>
      <c r="EZ259" s="98">
        <v>14439095</v>
      </c>
      <c r="FA259" s="98">
        <v>14038985</v>
      </c>
      <c r="FB259" s="98">
        <v>12068790</v>
      </c>
      <c r="FC259" s="98">
        <v>12611148</v>
      </c>
      <c r="FD259" s="98">
        <v>12764823</v>
      </c>
      <c r="FE259" s="98">
        <v>12019128</v>
      </c>
      <c r="FF259" s="98">
        <v>11837301</v>
      </c>
      <c r="FG259" s="103">
        <v>12190843</v>
      </c>
      <c r="FH259" s="76">
        <v>97.424000000000007</v>
      </c>
      <c r="FI259" s="76">
        <v>929.60400000000004</v>
      </c>
      <c r="FJ259" s="76">
        <v>372.73329999999999</v>
      </c>
      <c r="FK259" s="76">
        <v>490.53712000000002</v>
      </c>
      <c r="FL259" s="76">
        <v>562.50644999999997</v>
      </c>
      <c r="FM259" s="76">
        <v>15</v>
      </c>
      <c r="FN259" s="76">
        <v>90.872259999999997</v>
      </c>
      <c r="FO259" s="76">
        <v>11.082000000000001</v>
      </c>
      <c r="FP259" s="76">
        <v>307.959</v>
      </c>
      <c r="FQ259" s="77">
        <v>85.229550000000003</v>
      </c>
    </row>
    <row r="260" spans="1:173" x14ac:dyDescent="0.25">
      <c r="A260" s="96" t="s">
        <v>160</v>
      </c>
      <c r="B260" s="96">
        <v>5434</v>
      </c>
      <c r="C260" s="96"/>
      <c r="D260" s="76">
        <v>358.85638999999998</v>
      </c>
      <c r="E260" s="76">
        <v>3050.0302000000001</v>
      </c>
      <c r="F260" s="76">
        <v>482.17838999999998</v>
      </c>
      <c r="G260" s="76">
        <v>465.75072</v>
      </c>
      <c r="H260" s="76">
        <v>512.32741999999996</v>
      </c>
      <c r="I260" s="76">
        <v>526.75169000000005</v>
      </c>
      <c r="J260" s="76">
        <v>425.60917999999998</v>
      </c>
      <c r="K260" s="76">
        <v>412.34467000000001</v>
      </c>
      <c r="L260" s="76">
        <v>330.05067000000003</v>
      </c>
      <c r="M260" s="76">
        <v>274.67657000000003</v>
      </c>
      <c r="N260" s="97">
        <v>5200.1159200000002</v>
      </c>
      <c r="O260" s="97">
        <v>7495.9650300000003</v>
      </c>
      <c r="P260" s="97">
        <v>5074.7062800000003</v>
      </c>
      <c r="Q260" s="97">
        <v>5021.0433999999996</v>
      </c>
      <c r="R260" s="97">
        <v>4845.0246800000004</v>
      </c>
      <c r="S260" s="97">
        <v>5063.1258699999998</v>
      </c>
      <c r="T260" s="97">
        <v>4674.24881</v>
      </c>
      <c r="U260" s="97">
        <v>4995.4300800000001</v>
      </c>
      <c r="V260" s="97">
        <v>5028.6880899999996</v>
      </c>
      <c r="W260" s="97">
        <v>4759.3990899999999</v>
      </c>
      <c r="X260" s="98">
        <v>5302.7309999999998</v>
      </c>
      <c r="Y260" s="98">
        <v>6715.1980000000003</v>
      </c>
      <c r="Z260" s="98">
        <v>8463.9249</v>
      </c>
      <c r="AA260" s="98">
        <v>8820.7486499999995</v>
      </c>
      <c r="AB260" s="98">
        <v>8563.4334500000004</v>
      </c>
      <c r="AC260" s="98">
        <v>8817.1165500000006</v>
      </c>
      <c r="AD260" s="98">
        <v>9548.8687699999991</v>
      </c>
      <c r="AE260" s="98">
        <v>9059.7463700000008</v>
      </c>
      <c r="AF260" s="98">
        <v>6480.4340000000002</v>
      </c>
      <c r="AG260" s="98">
        <v>6615.9785899999997</v>
      </c>
      <c r="AH260" s="97">
        <v>4898.9579199999998</v>
      </c>
      <c r="AI260" s="97">
        <v>4540.5132899999999</v>
      </c>
      <c r="AJ260" s="97">
        <v>4726.5602900000004</v>
      </c>
      <c r="AK260" s="97">
        <v>4696.3303999999998</v>
      </c>
      <c r="AL260" s="97">
        <v>4482.9542300000003</v>
      </c>
      <c r="AM260" s="97">
        <v>4698.4852700000001</v>
      </c>
      <c r="AN260" s="97">
        <v>4415.5667100000001</v>
      </c>
      <c r="AO260" s="97">
        <v>4718.2540799999997</v>
      </c>
      <c r="AP260" s="97">
        <v>4838.5120500000003</v>
      </c>
      <c r="AQ260" s="97">
        <v>4555.3814400000001</v>
      </c>
      <c r="AR260" s="98">
        <v>666.33101999999997</v>
      </c>
      <c r="AS260" s="98">
        <v>387.65</v>
      </c>
      <c r="AT260" s="98">
        <v>133.3048</v>
      </c>
      <c r="AU260" s="98">
        <v>151.45541</v>
      </c>
      <c r="AV260" s="98">
        <v>32</v>
      </c>
      <c r="AW260" s="98">
        <v>4.8411</v>
      </c>
      <c r="AX260" s="98">
        <v>483.50405000000001</v>
      </c>
      <c r="AY260" s="98">
        <v>2400.8432899999998</v>
      </c>
      <c r="AZ260" s="98">
        <v>337.99520999999999</v>
      </c>
      <c r="BA260" s="98">
        <v>712.82444999999996</v>
      </c>
      <c r="BB260" s="76">
        <v>547.92417</v>
      </c>
      <c r="BC260" s="76">
        <v>387.65</v>
      </c>
      <c r="BD260" s="76">
        <v>121.72280000000001</v>
      </c>
      <c r="BE260" s="76">
        <v>151.45541</v>
      </c>
      <c r="BF260" s="76">
        <v>32</v>
      </c>
      <c r="BG260" s="76">
        <v>4.8411</v>
      </c>
      <c r="BH260" s="76">
        <v>479.51405</v>
      </c>
      <c r="BI260" s="76">
        <v>2308.6472899999999</v>
      </c>
      <c r="BJ260" s="76">
        <v>205.69521</v>
      </c>
      <c r="BK260" s="76">
        <v>712.82444999999996</v>
      </c>
      <c r="BL260" s="76">
        <v>5565.2889400000004</v>
      </c>
      <c r="BM260" s="76">
        <v>4928.1632900000004</v>
      </c>
      <c r="BN260" s="76">
        <v>4859.8650900000002</v>
      </c>
      <c r="BO260" s="76">
        <v>4847.7858100000003</v>
      </c>
      <c r="BP260" s="76">
        <v>4514.9542300000003</v>
      </c>
      <c r="BQ260" s="76">
        <v>4703.3263699999998</v>
      </c>
      <c r="BR260" s="76">
        <v>4899.0707599999996</v>
      </c>
      <c r="BS260" s="76">
        <v>7119.0973700000004</v>
      </c>
      <c r="BT260" s="76">
        <v>5176.5072600000003</v>
      </c>
      <c r="BU260" s="76">
        <v>5268.2058900000002</v>
      </c>
      <c r="BV260" s="98">
        <v>5873.9815200000003</v>
      </c>
      <c r="BW260" s="98">
        <v>7041.4991600000003</v>
      </c>
      <c r="BX260" s="98">
        <v>8868.3352099999993</v>
      </c>
      <c r="BY260" s="98">
        <v>9160.8269400000008</v>
      </c>
      <c r="BZ260" s="98">
        <v>9050.5410499999998</v>
      </c>
      <c r="CA260" s="98">
        <v>9587.0263799999993</v>
      </c>
      <c r="CB260" s="98">
        <v>9884.3317299999999</v>
      </c>
      <c r="CC260" s="98">
        <v>9917.8290899999993</v>
      </c>
      <c r="CD260" s="98">
        <v>7199.7617899999996</v>
      </c>
      <c r="CE260" s="98">
        <v>7212.4649099999997</v>
      </c>
      <c r="CF260" s="76">
        <v>-2322.0896400000001</v>
      </c>
      <c r="CG260" s="76">
        <v>365.01073000000002</v>
      </c>
      <c r="CH260" s="76">
        <v>38.215549999999901</v>
      </c>
      <c r="CI260" s="76">
        <v>140.138489999999</v>
      </c>
      <c r="CJ260" s="76">
        <v>70.153020000000694</v>
      </c>
      <c r="CK260" s="76">
        <v>-433.74493000000001</v>
      </c>
      <c r="CL260" s="76">
        <v>373.61259999999999</v>
      </c>
      <c r="CM260" s="76">
        <v>486.90973000000002</v>
      </c>
      <c r="CN260" s="76">
        <v>-140.3271</v>
      </c>
      <c r="CO260" s="76">
        <v>64.332999999999601</v>
      </c>
      <c r="CP260" s="76">
        <v>2163.1825600000002</v>
      </c>
      <c r="CQ260" s="76">
        <v>4238.5060299999996</v>
      </c>
      <c r="CR260" s="76">
        <v>6441.2970400000004</v>
      </c>
      <c r="CS260" s="76">
        <v>6629.50468</v>
      </c>
      <c r="CT260" s="76">
        <v>6662.6237799999999</v>
      </c>
      <c r="CU260" s="76">
        <v>6922.5412100000003</v>
      </c>
      <c r="CV260" s="76">
        <v>7716.0856400000002</v>
      </c>
      <c r="CW260" s="76">
        <v>7121.6410900000001</v>
      </c>
      <c r="CX260" s="76">
        <v>4603.2600700000003</v>
      </c>
      <c r="CY260" s="76">
        <v>4728.0680000000002</v>
      </c>
      <c r="CZ260" s="98">
        <v>1069</v>
      </c>
      <c r="DA260" s="98">
        <v>1072</v>
      </c>
      <c r="DB260" s="98">
        <v>1074</v>
      </c>
      <c r="DC260" s="98">
        <v>1063</v>
      </c>
      <c r="DD260" s="98">
        <v>1031</v>
      </c>
      <c r="DE260" s="98">
        <v>1031</v>
      </c>
      <c r="DF260" s="98">
        <v>991</v>
      </c>
      <c r="DG260" s="98">
        <v>949</v>
      </c>
      <c r="DH260" s="98">
        <v>951</v>
      </c>
      <c r="DI260" s="98">
        <v>960</v>
      </c>
      <c r="DJ260" s="76">
        <v>-2075.3234699999998</v>
      </c>
      <c r="DK260" s="76">
        <v>-2202.7910099999999</v>
      </c>
      <c r="DL260" s="76">
        <v>-188.20764</v>
      </c>
      <c r="DM260" s="76">
        <v>-33.119100000000003</v>
      </c>
      <c r="DN260" s="76">
        <v>-259.91743000000002</v>
      </c>
      <c r="DO260" s="76">
        <v>-793.54443000000003</v>
      </c>
      <c r="DP260" s="76">
        <v>594.44455000000005</v>
      </c>
      <c r="DQ260" s="76">
        <v>2518.3810199999998</v>
      </c>
      <c r="DR260" s="76">
        <v>-124.80793</v>
      </c>
      <c r="DS260" s="76">
        <v>573.13980000000004</v>
      </c>
      <c r="DT260" s="76">
        <v>57.698390000000003</v>
      </c>
      <c r="DU260" s="76">
        <v>94.578199999999995</v>
      </c>
      <c r="DV260" s="76">
        <v>134.03238999999999</v>
      </c>
      <c r="DW260" s="76">
        <v>141.03772000000001</v>
      </c>
      <c r="DX260" s="76">
        <v>150.25742</v>
      </c>
      <c r="DY260" s="76">
        <v>162.11069000000001</v>
      </c>
      <c r="DZ260" s="76">
        <v>166.92717999999999</v>
      </c>
      <c r="EA260" s="76">
        <v>135.16866999999999</v>
      </c>
      <c r="EB260" s="76">
        <v>139.87467000000001</v>
      </c>
      <c r="EC260" s="76">
        <v>84.832570000000004</v>
      </c>
      <c r="ED260" s="76">
        <v>2623.24764</v>
      </c>
      <c r="EE260" s="76">
        <v>2590.44101</v>
      </c>
      <c r="EF260" s="76">
        <v>309.93043999999998</v>
      </c>
      <c r="EG260" s="76">
        <v>184.57451</v>
      </c>
      <c r="EH260" s="76">
        <v>291.91743000000002</v>
      </c>
      <c r="EI260" s="76">
        <v>798.38553000000002</v>
      </c>
      <c r="EJ260" s="76">
        <v>-114.93049999999999</v>
      </c>
      <c r="EK260" s="76">
        <v>-209.73373000000001</v>
      </c>
      <c r="EL260" s="76">
        <v>330.50313999999997</v>
      </c>
      <c r="EM260" s="76">
        <v>139.68465</v>
      </c>
      <c r="EN260" s="98">
        <v>3710.7989600000001</v>
      </c>
      <c r="EO260" s="98">
        <v>2802.9931299999998</v>
      </c>
      <c r="EP260" s="98">
        <v>2427.0381699999998</v>
      </c>
      <c r="EQ260" s="98">
        <v>2531.3222599999999</v>
      </c>
      <c r="ER260" s="98">
        <v>2387.9172699999999</v>
      </c>
      <c r="ES260" s="98">
        <v>2664.4851699999999</v>
      </c>
      <c r="ET260" s="98">
        <v>2168.2460900000001</v>
      </c>
      <c r="EU260" s="98">
        <v>2796.1880000000001</v>
      </c>
      <c r="EV260" s="98">
        <v>2596.5017200000002</v>
      </c>
      <c r="EW260" s="98">
        <v>2484.3969099999999</v>
      </c>
      <c r="EX260" s="98">
        <v>7522206</v>
      </c>
      <c r="EY260" s="98">
        <v>7130954</v>
      </c>
      <c r="EZ260" s="98">
        <v>5036491</v>
      </c>
      <c r="FA260" s="98">
        <v>4880905</v>
      </c>
      <c r="FB260" s="98">
        <v>4774872</v>
      </c>
      <c r="FC260" s="98">
        <v>5496871</v>
      </c>
      <c r="FD260" s="98">
        <v>4300636</v>
      </c>
      <c r="FE260" s="98">
        <v>4508520</v>
      </c>
      <c r="FF260" s="98">
        <v>5169015</v>
      </c>
      <c r="FG260" s="103">
        <v>4695066</v>
      </c>
      <c r="FH260" s="76">
        <v>118.40685000000001</v>
      </c>
      <c r="FI260" s="76">
        <v>0</v>
      </c>
      <c r="FJ260" s="76">
        <v>11.582000000000001</v>
      </c>
      <c r="FK260" s="76">
        <v>0</v>
      </c>
      <c r="FL260" s="76">
        <v>0</v>
      </c>
      <c r="FM260" s="76">
        <v>0</v>
      </c>
      <c r="FN260" s="76">
        <v>3.99</v>
      </c>
      <c r="FO260" s="76">
        <v>92.195999999999998</v>
      </c>
      <c r="FP260" s="76">
        <v>132.30000000000001</v>
      </c>
      <c r="FQ260" s="77">
        <v>0</v>
      </c>
    </row>
    <row r="261" spans="1:173" x14ac:dyDescent="0.25">
      <c r="A261" s="96" t="s">
        <v>159</v>
      </c>
      <c r="B261" s="96">
        <v>5435</v>
      </c>
      <c r="C261" s="96"/>
      <c r="D261" s="76">
        <v>41.743319999999997</v>
      </c>
      <c r="E261" s="76">
        <v>10.907030000000001</v>
      </c>
      <c r="F261" s="76">
        <v>25.21733</v>
      </c>
      <c r="G261" s="76">
        <v>28.321650000000002</v>
      </c>
      <c r="H261" s="76">
        <v>29.610720000000001</v>
      </c>
      <c r="I261" s="76">
        <v>8.3960899999999992</v>
      </c>
      <c r="J261" s="76">
        <v>35.50508</v>
      </c>
      <c r="K261" s="76">
        <v>37.370690000000003</v>
      </c>
      <c r="L261" s="76">
        <v>33.21978</v>
      </c>
      <c r="M261" s="76">
        <v>36.860349999999997</v>
      </c>
      <c r="N261" s="97">
        <v>3229.9976499999998</v>
      </c>
      <c r="O261" s="97">
        <v>3199.9795100000001</v>
      </c>
      <c r="P261" s="97">
        <v>3072.1385100000002</v>
      </c>
      <c r="Q261" s="97">
        <v>3194.4734199999998</v>
      </c>
      <c r="R261" s="97">
        <v>3026.9987299999998</v>
      </c>
      <c r="S261" s="97">
        <v>3129.6095399999999</v>
      </c>
      <c r="T261" s="97">
        <v>3053.85149</v>
      </c>
      <c r="U261" s="97">
        <v>3047.7474400000001</v>
      </c>
      <c r="V261" s="97">
        <v>3048.7268800000002</v>
      </c>
      <c r="W261" s="97">
        <v>3083.76899</v>
      </c>
      <c r="X261" s="98">
        <v>902.61580000000004</v>
      </c>
      <c r="Y261" s="98">
        <v>1116.8677499999999</v>
      </c>
      <c r="Z261" s="98">
        <v>1648.8243</v>
      </c>
      <c r="AA261" s="98">
        <v>1359.7954500000001</v>
      </c>
      <c r="AB261" s="98">
        <v>1394.6014</v>
      </c>
      <c r="AC261" s="98">
        <v>1428.7904000000001</v>
      </c>
      <c r="AD261" s="98">
        <v>1462.3658499999999</v>
      </c>
      <c r="AE261" s="98">
        <v>1494.0994499999999</v>
      </c>
      <c r="AF261" s="98">
        <v>1526.23695</v>
      </c>
      <c r="AG261" s="98">
        <v>1333.6829</v>
      </c>
      <c r="AH261" s="97">
        <v>3176.79765</v>
      </c>
      <c r="AI261" s="97">
        <v>3176.7795099999998</v>
      </c>
      <c r="AJ261" s="97">
        <v>3031.5385099999999</v>
      </c>
      <c r="AK261" s="97">
        <v>3153.8734199999999</v>
      </c>
      <c r="AL261" s="97">
        <v>2986.3987299999999</v>
      </c>
      <c r="AM261" s="97">
        <v>3107.4095400000001</v>
      </c>
      <c r="AN261" s="97">
        <v>3014.06889</v>
      </c>
      <c r="AO261" s="97">
        <v>3016.1474400000002</v>
      </c>
      <c r="AP261" s="97">
        <v>3017.1268799999998</v>
      </c>
      <c r="AQ261" s="97">
        <v>3052.2439899999999</v>
      </c>
      <c r="AR261" s="98">
        <v>352.47035</v>
      </c>
      <c r="AS261" s="98">
        <v>0</v>
      </c>
      <c r="AT261" s="98">
        <v>1.2859499999999999</v>
      </c>
      <c r="AU261" s="98">
        <v>16.3566</v>
      </c>
      <c r="AV261" s="98">
        <v>227.029</v>
      </c>
      <c r="AW261" s="98">
        <v>2.5</v>
      </c>
      <c r="AX261" s="98">
        <v>89.510999999999996</v>
      </c>
      <c r="AY261" s="98">
        <v>0</v>
      </c>
      <c r="AZ261" s="98">
        <v>72.283900000000003</v>
      </c>
      <c r="BA261" s="98">
        <v>272.26690000000002</v>
      </c>
      <c r="BB261" s="76">
        <v>352.47035</v>
      </c>
      <c r="BC261" s="76">
        <v>0</v>
      </c>
      <c r="BD261" s="76">
        <v>1.2859499999999999</v>
      </c>
      <c r="BE261" s="76">
        <v>16.3566</v>
      </c>
      <c r="BF261" s="76">
        <v>227.029</v>
      </c>
      <c r="BG261" s="76">
        <v>2.5</v>
      </c>
      <c r="BH261" s="76">
        <v>89.510999999999996</v>
      </c>
      <c r="BI261" s="76">
        <v>0</v>
      </c>
      <c r="BJ261" s="76">
        <v>72.283900000000003</v>
      </c>
      <c r="BK261" s="76">
        <v>159.2544</v>
      </c>
      <c r="BL261" s="76">
        <v>3529.268</v>
      </c>
      <c r="BM261" s="76">
        <v>3176.7795099999998</v>
      </c>
      <c r="BN261" s="76">
        <v>3032.8244599999998</v>
      </c>
      <c r="BO261" s="76">
        <v>3170.23002</v>
      </c>
      <c r="BP261" s="76">
        <v>3213.4277299999999</v>
      </c>
      <c r="BQ261" s="76">
        <v>3109.9095400000001</v>
      </c>
      <c r="BR261" s="76">
        <v>3103.57989</v>
      </c>
      <c r="BS261" s="76">
        <v>3016.1474400000002</v>
      </c>
      <c r="BT261" s="76">
        <v>3089.4107800000002</v>
      </c>
      <c r="BU261" s="76">
        <v>3324.51089</v>
      </c>
      <c r="BV261" s="98">
        <v>1172.0373300000001</v>
      </c>
      <c r="BW261" s="98">
        <v>1427.1821299999999</v>
      </c>
      <c r="BX261" s="98">
        <v>1992.6169500000001</v>
      </c>
      <c r="BY261" s="98">
        <v>1547.96958</v>
      </c>
      <c r="BZ261" s="98">
        <v>1805.24568</v>
      </c>
      <c r="CA261" s="98">
        <v>1796.27034</v>
      </c>
      <c r="CB261" s="98">
        <v>1753.29973</v>
      </c>
      <c r="CC261" s="98">
        <v>1768.30053</v>
      </c>
      <c r="CD261" s="98">
        <v>1862.9960100000001</v>
      </c>
      <c r="CE261" s="98">
        <v>1698.7069899999999</v>
      </c>
      <c r="CF261" s="76">
        <v>-251.20849000000001</v>
      </c>
      <c r="CG261" s="76">
        <v>-238.07219000000001</v>
      </c>
      <c r="CH261" s="76">
        <v>-102.80149</v>
      </c>
      <c r="CI261" s="76">
        <v>41.030669999999603</v>
      </c>
      <c r="CJ261" s="76">
        <v>-129.03229999999999</v>
      </c>
      <c r="CK261" s="76">
        <v>-156.08168000000001</v>
      </c>
      <c r="CL261" s="76">
        <v>96.947470000000095</v>
      </c>
      <c r="CM261" s="76">
        <v>-89.652139999999704</v>
      </c>
      <c r="CN261" s="76">
        <v>-146.44983999999999</v>
      </c>
      <c r="CO261" s="76">
        <v>156.15862000000001</v>
      </c>
      <c r="CP261" s="76">
        <v>-1242.2619500000001</v>
      </c>
      <c r="CQ261" s="76">
        <v>-1290.3238100000001</v>
      </c>
      <c r="CR261" s="76">
        <v>-1029.05162</v>
      </c>
      <c r="CS261" s="76">
        <v>-886.93607999999995</v>
      </c>
      <c r="CT261" s="76">
        <v>-903.72334999999998</v>
      </c>
      <c r="CU261" s="76">
        <v>-961.12004999999999</v>
      </c>
      <c r="CV261" s="76">
        <v>-785.33837000000005</v>
      </c>
      <c r="CW261" s="76">
        <v>-932.01423999999997</v>
      </c>
      <c r="CX261" s="76">
        <v>-810.76210000000003</v>
      </c>
      <c r="CY261" s="76">
        <v>-704.99616000000003</v>
      </c>
      <c r="CZ261" s="98">
        <v>697</v>
      </c>
      <c r="DA261" s="98">
        <v>674</v>
      </c>
      <c r="DB261" s="98">
        <v>683</v>
      </c>
      <c r="DC261" s="98">
        <v>691</v>
      </c>
      <c r="DD261" s="98">
        <v>690</v>
      </c>
      <c r="DE261" s="98">
        <v>683</v>
      </c>
      <c r="DF261" s="98">
        <v>689</v>
      </c>
      <c r="DG261" s="98">
        <v>713</v>
      </c>
      <c r="DH261" s="98">
        <v>699</v>
      </c>
      <c r="DI261" s="98">
        <v>694</v>
      </c>
      <c r="DJ261" s="76">
        <v>48.061860000000003</v>
      </c>
      <c r="DK261" s="76">
        <v>-261.27219000000002</v>
      </c>
      <c r="DL261" s="76">
        <v>-142.11554000000001</v>
      </c>
      <c r="DM261" s="76">
        <v>16.787269999999999</v>
      </c>
      <c r="DN261" s="76">
        <v>57.396700000000003</v>
      </c>
      <c r="DO261" s="76">
        <v>-175.78167999999999</v>
      </c>
      <c r="DP261" s="76">
        <v>146.67587</v>
      </c>
      <c r="DQ261" s="76">
        <v>-121.25214</v>
      </c>
      <c r="DR261" s="76">
        <v>-105.76594</v>
      </c>
      <c r="DS261" s="76">
        <v>283.88801999999998</v>
      </c>
      <c r="DT261" s="76">
        <v>-11.45668</v>
      </c>
      <c r="DU261" s="76">
        <v>-12.29297</v>
      </c>
      <c r="DV261" s="76">
        <v>-15.382669999999999</v>
      </c>
      <c r="DW261" s="76">
        <v>-12.27835</v>
      </c>
      <c r="DX261" s="76">
        <v>-10.989280000000001</v>
      </c>
      <c r="DY261" s="76">
        <v>-13.80391</v>
      </c>
      <c r="DZ261" s="76">
        <v>-4.2779199999999999</v>
      </c>
      <c r="EA261" s="76">
        <v>5.7706900000000001</v>
      </c>
      <c r="EB261" s="76">
        <v>1.61978</v>
      </c>
      <c r="EC261" s="76">
        <v>5.33535</v>
      </c>
      <c r="ED261" s="76">
        <v>304.40848999999997</v>
      </c>
      <c r="EE261" s="76">
        <v>261.27219000000002</v>
      </c>
      <c r="EF261" s="76">
        <v>143.40149</v>
      </c>
      <c r="EG261" s="76">
        <v>-0.43066999999973599</v>
      </c>
      <c r="EH261" s="76">
        <v>169.63229999999999</v>
      </c>
      <c r="EI261" s="76">
        <v>178.28167999999999</v>
      </c>
      <c r="EJ261" s="76">
        <v>-57.1648700000001</v>
      </c>
      <c r="EK261" s="76">
        <v>121.25214</v>
      </c>
      <c r="EL261" s="76">
        <v>178.04983999999999</v>
      </c>
      <c r="EM261" s="76">
        <v>-124.63361999999999</v>
      </c>
      <c r="EN261" s="98">
        <v>2414.2992800000002</v>
      </c>
      <c r="EO261" s="98">
        <v>2717.50594</v>
      </c>
      <c r="EP261" s="98">
        <v>3021.6685699999998</v>
      </c>
      <c r="EQ261" s="98">
        <v>2434.9056599999999</v>
      </c>
      <c r="ER261" s="98">
        <v>2708.9690300000002</v>
      </c>
      <c r="ES261" s="98">
        <v>2757.39039</v>
      </c>
      <c r="ET261" s="98">
        <v>2538.6381000000001</v>
      </c>
      <c r="EU261" s="98">
        <v>2700.31477</v>
      </c>
      <c r="EV261" s="98">
        <v>2673.7581100000002</v>
      </c>
      <c r="EW261" s="98">
        <v>2403.7031499999998</v>
      </c>
      <c r="EX261" s="98">
        <v>3481206</v>
      </c>
      <c r="EY261" s="98">
        <v>3438052</v>
      </c>
      <c r="EZ261" s="98">
        <v>3174940</v>
      </c>
      <c r="FA261" s="98">
        <v>3153443</v>
      </c>
      <c r="FB261" s="98">
        <v>3156031</v>
      </c>
      <c r="FC261" s="98">
        <v>3285691</v>
      </c>
      <c r="FD261" s="98">
        <v>2956904</v>
      </c>
      <c r="FE261" s="98">
        <v>3137400</v>
      </c>
      <c r="FF261" s="98">
        <v>3195177</v>
      </c>
      <c r="FG261" s="103">
        <v>2927610</v>
      </c>
      <c r="FH261" s="76">
        <v>0</v>
      </c>
      <c r="FI261" s="76">
        <v>0</v>
      </c>
      <c r="FJ261" s="76">
        <v>0</v>
      </c>
      <c r="FK261" s="76">
        <v>0</v>
      </c>
      <c r="FL261" s="76">
        <v>0</v>
      </c>
      <c r="FM261" s="76">
        <v>0</v>
      </c>
      <c r="FN261" s="76">
        <v>0</v>
      </c>
      <c r="FO261" s="76">
        <v>0</v>
      </c>
      <c r="FP261" s="76">
        <v>0</v>
      </c>
      <c r="FQ261" s="77">
        <v>113.0125</v>
      </c>
    </row>
    <row r="262" spans="1:173" x14ac:dyDescent="0.25">
      <c r="A262" s="96" t="s">
        <v>158</v>
      </c>
      <c r="B262" s="96">
        <v>5436</v>
      </c>
      <c r="C262" s="96"/>
      <c r="D262" s="76">
        <v>111.816</v>
      </c>
      <c r="E262" s="76">
        <v>101.411</v>
      </c>
      <c r="F262" s="76">
        <v>100.13835</v>
      </c>
      <c r="G262" s="76">
        <v>106.66871999999999</v>
      </c>
      <c r="H262" s="76">
        <v>124.66991</v>
      </c>
      <c r="I262" s="76">
        <v>139.88283000000001</v>
      </c>
      <c r="J262" s="76">
        <v>127.91912000000001</v>
      </c>
      <c r="K262" s="76">
        <v>126.63035000000001</v>
      </c>
      <c r="L262" s="76">
        <v>127.74122</v>
      </c>
      <c r="M262" s="76">
        <v>130.89642000000001</v>
      </c>
      <c r="N262" s="97">
        <v>2136.0107499999999</v>
      </c>
      <c r="O262" s="97">
        <v>2048.0529700000002</v>
      </c>
      <c r="P262" s="97">
        <v>2101.9729000000002</v>
      </c>
      <c r="Q262" s="97">
        <v>2143.8742299999999</v>
      </c>
      <c r="R262" s="97">
        <v>2251.2716300000002</v>
      </c>
      <c r="S262" s="97">
        <v>2162.4557500000001</v>
      </c>
      <c r="T262" s="97">
        <v>1903.68454</v>
      </c>
      <c r="U262" s="97">
        <v>1829.08581</v>
      </c>
      <c r="V262" s="97">
        <v>2370.8123599999999</v>
      </c>
      <c r="W262" s="97">
        <v>1844.82395</v>
      </c>
      <c r="X262" s="98">
        <v>4199.4202500000001</v>
      </c>
      <c r="Y262" s="98">
        <v>4351.6247999999996</v>
      </c>
      <c r="Z262" s="98">
        <v>4602.75425</v>
      </c>
      <c r="AA262" s="98">
        <v>3330.75425</v>
      </c>
      <c r="AB262" s="98">
        <v>3316.75425</v>
      </c>
      <c r="AC262" s="98">
        <v>3452.75425</v>
      </c>
      <c r="AD262" s="98">
        <v>3408.75425</v>
      </c>
      <c r="AE262" s="98">
        <v>3274.46315</v>
      </c>
      <c r="AF262" s="98">
        <v>3362.8393500000002</v>
      </c>
      <c r="AG262" s="98">
        <v>3010.9458500000001</v>
      </c>
      <c r="AH262" s="97">
        <v>2028.7958799999999</v>
      </c>
      <c r="AI262" s="97">
        <v>1953.22297</v>
      </c>
      <c r="AJ262" s="97">
        <v>2007.1429000000001</v>
      </c>
      <c r="AK262" s="97">
        <v>2049.04423</v>
      </c>
      <c r="AL262" s="97">
        <v>2151.44263</v>
      </c>
      <c r="AM262" s="97">
        <v>2047.8777500000001</v>
      </c>
      <c r="AN262" s="97">
        <v>1802.68454</v>
      </c>
      <c r="AO262" s="97">
        <v>1728.08581</v>
      </c>
      <c r="AP262" s="97">
        <v>2269.8123599999999</v>
      </c>
      <c r="AQ262" s="97">
        <v>1743.82395</v>
      </c>
      <c r="AR262" s="98">
        <v>44.783149999999999</v>
      </c>
      <c r="AS262" s="98">
        <v>0</v>
      </c>
      <c r="AT262" s="98">
        <v>0</v>
      </c>
      <c r="AU262" s="98">
        <v>166.41372000000001</v>
      </c>
      <c r="AV262" s="98">
        <v>0</v>
      </c>
      <c r="AW262" s="98">
        <v>199.87799999999999</v>
      </c>
      <c r="AX262" s="98">
        <v>313.11</v>
      </c>
      <c r="AY262" s="98">
        <v>78.39</v>
      </c>
      <c r="AZ262" s="98">
        <v>0</v>
      </c>
      <c r="BA262" s="98">
        <v>0</v>
      </c>
      <c r="BB262" s="76">
        <v>44.783149999999999</v>
      </c>
      <c r="BC262" s="76">
        <v>0</v>
      </c>
      <c r="BD262" s="76">
        <v>-34.228850000000001</v>
      </c>
      <c r="BE262" s="76">
        <v>166.41372000000001</v>
      </c>
      <c r="BF262" s="76">
        <v>0</v>
      </c>
      <c r="BG262" s="76">
        <v>199.87799999999999</v>
      </c>
      <c r="BH262" s="76">
        <v>313.11</v>
      </c>
      <c r="BI262" s="76">
        <v>78.39</v>
      </c>
      <c r="BJ262" s="76">
        <v>0</v>
      </c>
      <c r="BK262" s="76">
        <v>0</v>
      </c>
      <c r="BL262" s="76">
        <v>2073.5790299999999</v>
      </c>
      <c r="BM262" s="76">
        <v>1953.22297</v>
      </c>
      <c r="BN262" s="76">
        <v>2007.1429000000001</v>
      </c>
      <c r="BO262" s="76">
        <v>2215.45795</v>
      </c>
      <c r="BP262" s="76">
        <v>2151.44263</v>
      </c>
      <c r="BQ262" s="76">
        <v>2247.7557499999998</v>
      </c>
      <c r="BR262" s="76">
        <v>2115.7945399999999</v>
      </c>
      <c r="BS262" s="76">
        <v>1806.4758099999999</v>
      </c>
      <c r="BT262" s="76">
        <v>2269.8123599999999</v>
      </c>
      <c r="BU262" s="76">
        <v>1743.82395</v>
      </c>
      <c r="BV262" s="98">
        <v>4379.0832300000002</v>
      </c>
      <c r="BW262" s="98">
        <v>4538.4407000000001</v>
      </c>
      <c r="BX262" s="98">
        <v>4964.92893</v>
      </c>
      <c r="BY262" s="98">
        <v>3824.1952500000002</v>
      </c>
      <c r="BZ262" s="98">
        <v>3515.6292400000002</v>
      </c>
      <c r="CA262" s="98">
        <v>3745.1796199999999</v>
      </c>
      <c r="CB262" s="98">
        <v>3589.3199500000001</v>
      </c>
      <c r="CC262" s="98">
        <v>3497.4086600000001</v>
      </c>
      <c r="CD262" s="98">
        <v>3481.8400499999998</v>
      </c>
      <c r="CE262" s="98">
        <v>3345.8342200000002</v>
      </c>
      <c r="CF262" s="76">
        <v>-5.0649499999999499</v>
      </c>
      <c r="CG262" s="76">
        <v>-151.49206000000001</v>
      </c>
      <c r="CH262" s="76">
        <v>-85.045179999999604</v>
      </c>
      <c r="CI262" s="76">
        <v>-21.535760000000199</v>
      </c>
      <c r="CJ262" s="76">
        <v>83.6246000000001</v>
      </c>
      <c r="CK262" s="76">
        <v>216.36324999999999</v>
      </c>
      <c r="CL262" s="76">
        <v>-368.63189</v>
      </c>
      <c r="CM262" s="76">
        <v>-78.453029999999899</v>
      </c>
      <c r="CN262" s="76">
        <v>198.65866</v>
      </c>
      <c r="CO262" s="76">
        <v>123.47996000000001</v>
      </c>
      <c r="CP262" s="76">
        <v>779.12261999999998</v>
      </c>
      <c r="CQ262" s="76">
        <v>846.61928999999998</v>
      </c>
      <c r="CR262" s="76">
        <v>1092.9413500000001</v>
      </c>
      <c r="CS262" s="76">
        <v>1307.04538</v>
      </c>
      <c r="CT262" s="76">
        <v>1256.9974199999999</v>
      </c>
      <c r="CU262" s="76">
        <v>1273.20182</v>
      </c>
      <c r="CV262" s="76">
        <v>971.53857000000005</v>
      </c>
      <c r="CW262" s="76">
        <v>1128.0604599999999</v>
      </c>
      <c r="CX262" s="76">
        <v>1229.1234899999999</v>
      </c>
      <c r="CY262" s="76">
        <v>1131.4648299999999</v>
      </c>
      <c r="CZ262" s="98">
        <v>456</v>
      </c>
      <c r="DA262" s="98">
        <v>458</v>
      </c>
      <c r="DB262" s="98">
        <v>461</v>
      </c>
      <c r="DC262" s="98">
        <v>447</v>
      </c>
      <c r="DD262" s="98">
        <v>448</v>
      </c>
      <c r="DE262" s="98">
        <v>366</v>
      </c>
      <c r="DF262" s="98">
        <v>350</v>
      </c>
      <c r="DG262" s="98">
        <v>345</v>
      </c>
      <c r="DH262" s="98">
        <v>326</v>
      </c>
      <c r="DI262" s="98">
        <v>317</v>
      </c>
      <c r="DJ262" s="76">
        <v>-67.496669999999995</v>
      </c>
      <c r="DK262" s="76">
        <v>-246.32205999999999</v>
      </c>
      <c r="DL262" s="76">
        <v>-214.10402999999999</v>
      </c>
      <c r="DM262" s="76">
        <v>50.047960000000003</v>
      </c>
      <c r="DN262" s="76">
        <v>-16.2044</v>
      </c>
      <c r="DO262" s="76">
        <v>301.66325000000001</v>
      </c>
      <c r="DP262" s="76">
        <v>-156.52189000000001</v>
      </c>
      <c r="DQ262" s="76">
        <v>-101.06303</v>
      </c>
      <c r="DR262" s="76">
        <v>97.658659999999998</v>
      </c>
      <c r="DS262" s="76">
        <v>22.479959999999998</v>
      </c>
      <c r="DT262" s="76">
        <v>4.601</v>
      </c>
      <c r="DU262" s="76">
        <v>6.5810000000000004</v>
      </c>
      <c r="DV262" s="76">
        <v>5.3083499999999999</v>
      </c>
      <c r="DW262" s="76">
        <v>11.83872</v>
      </c>
      <c r="DX262" s="76">
        <v>24.840910000000001</v>
      </c>
      <c r="DY262" s="76">
        <v>25.304829999999999</v>
      </c>
      <c r="DZ262" s="76">
        <v>26.919119999999999</v>
      </c>
      <c r="EA262" s="76">
        <v>25.63035</v>
      </c>
      <c r="EB262" s="76">
        <v>26.741219999999998</v>
      </c>
      <c r="EC262" s="76">
        <v>29.896419999999999</v>
      </c>
      <c r="ED262" s="76">
        <v>112.27982</v>
      </c>
      <c r="EE262" s="76">
        <v>246.32205999999999</v>
      </c>
      <c r="EF262" s="76">
        <v>179.87518</v>
      </c>
      <c r="EG262" s="76">
        <v>116.36575999999999</v>
      </c>
      <c r="EH262" s="76">
        <v>16.204400000000099</v>
      </c>
      <c r="EI262" s="76">
        <v>-101.78525</v>
      </c>
      <c r="EJ262" s="76">
        <v>469.63189</v>
      </c>
      <c r="EK262" s="76">
        <v>179.45303000000001</v>
      </c>
      <c r="EL262" s="76">
        <v>-97.658660000000097</v>
      </c>
      <c r="EM262" s="76">
        <v>-22.479959999999899</v>
      </c>
      <c r="EN262" s="98">
        <v>3599.9606100000001</v>
      </c>
      <c r="EO262" s="98">
        <v>3691.82141</v>
      </c>
      <c r="EP262" s="98">
        <v>3871.98758</v>
      </c>
      <c r="EQ262" s="98">
        <v>2517.1498700000002</v>
      </c>
      <c r="ER262" s="98">
        <v>2258.6318200000001</v>
      </c>
      <c r="ES262" s="98">
        <v>2471.9778000000001</v>
      </c>
      <c r="ET262" s="98">
        <v>2617.7813799999999</v>
      </c>
      <c r="EU262" s="98">
        <v>2369.3481999999999</v>
      </c>
      <c r="EV262" s="98">
        <v>2252.7165599999998</v>
      </c>
      <c r="EW262" s="98">
        <v>2214.3693899999998</v>
      </c>
      <c r="EX262" s="98">
        <v>2141076</v>
      </c>
      <c r="EY262" s="98">
        <v>2199545</v>
      </c>
      <c r="EZ262" s="98">
        <v>2187018</v>
      </c>
      <c r="FA262" s="98">
        <v>2165410</v>
      </c>
      <c r="FB262" s="98">
        <v>2167647</v>
      </c>
      <c r="FC262" s="98">
        <v>1946093</v>
      </c>
      <c r="FD262" s="98">
        <v>2272316</v>
      </c>
      <c r="FE262" s="98">
        <v>1907539</v>
      </c>
      <c r="FF262" s="98">
        <v>2172154</v>
      </c>
      <c r="FG262" s="103">
        <v>1721344</v>
      </c>
      <c r="FH262" s="76">
        <v>0</v>
      </c>
      <c r="FI262" s="76">
        <v>0</v>
      </c>
      <c r="FJ262" s="76">
        <v>34.228850000000001</v>
      </c>
      <c r="FK262" s="76">
        <v>0</v>
      </c>
      <c r="FL262" s="76">
        <v>0</v>
      </c>
      <c r="FM262" s="76">
        <v>0</v>
      </c>
      <c r="FN262" s="76">
        <v>0</v>
      </c>
      <c r="FO262" s="76">
        <v>0</v>
      </c>
      <c r="FP262" s="76">
        <v>0</v>
      </c>
      <c r="FQ262" s="77">
        <v>0</v>
      </c>
    </row>
    <row r="263" spans="1:173" x14ac:dyDescent="0.25">
      <c r="A263" s="96" t="s">
        <v>157</v>
      </c>
      <c r="B263" s="96">
        <v>5646</v>
      </c>
      <c r="C263" s="96"/>
      <c r="D263" s="76">
        <v>2580.9292300000002</v>
      </c>
      <c r="E263" s="76">
        <v>2596.0268099999998</v>
      </c>
      <c r="F263" s="76">
        <v>9048.8037000000004</v>
      </c>
      <c r="G263" s="76">
        <v>7288.2777100000003</v>
      </c>
      <c r="H263" s="76">
        <v>3383.99188</v>
      </c>
      <c r="I263" s="76">
        <v>2462.3346999999999</v>
      </c>
      <c r="J263" s="76">
        <v>3061.5723899999998</v>
      </c>
      <c r="K263" s="76">
        <v>1846.8429799999999</v>
      </c>
      <c r="L263" s="76">
        <v>1965.89553</v>
      </c>
      <c r="M263" s="76">
        <v>1676.81746</v>
      </c>
      <c r="N263" s="97">
        <v>44711.543550000002</v>
      </c>
      <c r="O263" s="97">
        <v>42438.689279999999</v>
      </c>
      <c r="P263" s="97">
        <v>54376.158259999997</v>
      </c>
      <c r="Q263" s="97">
        <v>42967.03544</v>
      </c>
      <c r="R263" s="97">
        <v>43350.344729999997</v>
      </c>
      <c r="S263" s="97">
        <v>37075.205759999997</v>
      </c>
      <c r="T263" s="97">
        <v>41290.517050000002</v>
      </c>
      <c r="U263" s="97">
        <v>30412.379819999998</v>
      </c>
      <c r="V263" s="97">
        <v>35145.985529999998</v>
      </c>
      <c r="W263" s="97">
        <v>40127.140930000001</v>
      </c>
      <c r="X263" s="98">
        <v>61850</v>
      </c>
      <c r="Y263" s="98">
        <v>62200</v>
      </c>
      <c r="Z263" s="98">
        <v>67550</v>
      </c>
      <c r="AA263" s="98">
        <v>75650</v>
      </c>
      <c r="AB263" s="98">
        <v>66250</v>
      </c>
      <c r="AC263" s="98">
        <v>56850</v>
      </c>
      <c r="AD263" s="98">
        <v>52450</v>
      </c>
      <c r="AE263" s="98">
        <v>48050</v>
      </c>
      <c r="AF263" s="98">
        <v>43650</v>
      </c>
      <c r="AG263" s="98">
        <v>34250</v>
      </c>
      <c r="AH263" s="97">
        <v>42595.3874</v>
      </c>
      <c r="AI263" s="97">
        <v>40180.093679999998</v>
      </c>
      <c r="AJ263" s="97">
        <v>45818.002679999998</v>
      </c>
      <c r="AK263" s="97">
        <v>36187.44586</v>
      </c>
      <c r="AL263" s="97">
        <v>40399.414049999999</v>
      </c>
      <c r="AM263" s="97">
        <v>35074.528460000001</v>
      </c>
      <c r="AN263" s="97">
        <v>38672.474289999998</v>
      </c>
      <c r="AO263" s="97">
        <v>28942.319820000001</v>
      </c>
      <c r="AP263" s="97">
        <v>33467.685530000002</v>
      </c>
      <c r="AQ263" s="97">
        <v>38772.840929999998</v>
      </c>
      <c r="AR263" s="98">
        <v>1646.85283</v>
      </c>
      <c r="AS263" s="98">
        <v>1556.76629</v>
      </c>
      <c r="AT263" s="98">
        <v>3754.91383</v>
      </c>
      <c r="AU263" s="98">
        <v>8505.2258000000002</v>
      </c>
      <c r="AV263" s="98">
        <v>5888.3996500000003</v>
      </c>
      <c r="AW263" s="98">
        <v>10957.222529999999</v>
      </c>
      <c r="AX263" s="98">
        <v>11334.266449999999</v>
      </c>
      <c r="AY263" s="98">
        <v>11759.7855</v>
      </c>
      <c r="AZ263" s="98">
        <v>14241.3194</v>
      </c>
      <c r="BA263" s="98">
        <v>2974.2168299999998</v>
      </c>
      <c r="BB263" s="76">
        <v>1549.6166800000001</v>
      </c>
      <c r="BC263" s="76">
        <v>1086.6631400000001</v>
      </c>
      <c r="BD263" s="76">
        <v>346.35777999999999</v>
      </c>
      <c r="BE263" s="76">
        <v>7741.5014000000001</v>
      </c>
      <c r="BF263" s="76">
        <v>-1483.7699</v>
      </c>
      <c r="BG263" s="76">
        <v>10815.431930000001</v>
      </c>
      <c r="BH263" s="76">
        <v>10324.945449999999</v>
      </c>
      <c r="BI263" s="76">
        <v>10956.605159999999</v>
      </c>
      <c r="BJ263" s="76">
        <v>13892.266949999999</v>
      </c>
      <c r="BK263" s="76">
        <v>-3489.3782799999999</v>
      </c>
      <c r="BL263" s="76">
        <v>44242.240230000003</v>
      </c>
      <c r="BM263" s="76">
        <v>41736.859969999998</v>
      </c>
      <c r="BN263" s="76">
        <v>49572.916510000003</v>
      </c>
      <c r="BO263" s="76">
        <v>44692.67166</v>
      </c>
      <c r="BP263" s="76">
        <v>46287.813699999999</v>
      </c>
      <c r="BQ263" s="76">
        <v>46031.75099</v>
      </c>
      <c r="BR263" s="76">
        <v>50006.740740000001</v>
      </c>
      <c r="BS263" s="76">
        <v>40702.105320000002</v>
      </c>
      <c r="BT263" s="76">
        <v>47709.004930000003</v>
      </c>
      <c r="BU263" s="76">
        <v>41747.057760000003</v>
      </c>
      <c r="BV263" s="98">
        <v>66639.068700000003</v>
      </c>
      <c r="BW263" s="98">
        <v>70223.410470000003</v>
      </c>
      <c r="BX263" s="98">
        <v>75883.872690000004</v>
      </c>
      <c r="BY263" s="98">
        <v>80315.537219999998</v>
      </c>
      <c r="BZ263" s="98">
        <v>69716.949389999994</v>
      </c>
      <c r="CA263" s="98">
        <v>63596.10888</v>
      </c>
      <c r="CB263" s="98">
        <v>60711.057489999999</v>
      </c>
      <c r="CC263" s="98">
        <v>52465.137699999999</v>
      </c>
      <c r="CD263" s="98">
        <v>53597.286899999999</v>
      </c>
      <c r="CE263" s="98">
        <v>46913.736799999999</v>
      </c>
      <c r="CF263" s="76">
        <v>-4810.8719199999996</v>
      </c>
      <c r="CG263" s="76">
        <v>-6971.2370899999996</v>
      </c>
      <c r="CH263" s="76">
        <v>6653.7754299999897</v>
      </c>
      <c r="CI263" s="76">
        <v>6031.9564799999998</v>
      </c>
      <c r="CJ263" s="76">
        <v>142.11874999999401</v>
      </c>
      <c r="CK263" s="76">
        <v>849.11333000000002</v>
      </c>
      <c r="CL263" s="76">
        <v>-2516.43255</v>
      </c>
      <c r="CM263" s="76">
        <v>-2241.8537900000001</v>
      </c>
      <c r="CN263" s="76">
        <v>-7178.8194899999999</v>
      </c>
      <c r="CO263" s="76">
        <v>-3674.9828499999999</v>
      </c>
      <c r="CP263" s="76">
        <v>4307.0290800000002</v>
      </c>
      <c r="CQ263" s="76">
        <v>9684.4404699999996</v>
      </c>
      <c r="CR263" s="76">
        <v>17827.61002</v>
      </c>
      <c r="CS263" s="76">
        <v>19385.632389999999</v>
      </c>
      <c r="CT263" s="76">
        <v>12391.764090000001</v>
      </c>
      <c r="CU263" s="76">
        <v>16684.34592</v>
      </c>
      <c r="CV263" s="76">
        <v>7020.4779600000002</v>
      </c>
      <c r="CW263" s="76">
        <v>1830.00782</v>
      </c>
      <c r="CX263" s="76">
        <v>-5414.6835499999997</v>
      </c>
      <c r="CY263" s="76">
        <v>-10449.83101</v>
      </c>
      <c r="CZ263" s="98">
        <v>5876</v>
      </c>
      <c r="DA263" s="98">
        <v>5866</v>
      </c>
      <c r="DB263" s="98">
        <v>5865</v>
      </c>
      <c r="DC263" s="98">
        <v>5774</v>
      </c>
      <c r="DD263" s="98">
        <v>5684</v>
      </c>
      <c r="DE263" s="98">
        <v>5695</v>
      </c>
      <c r="DF263" s="98">
        <v>5661</v>
      </c>
      <c r="DG263" s="98">
        <v>5604</v>
      </c>
      <c r="DH263" s="98">
        <v>5447</v>
      </c>
      <c r="DI263" s="98">
        <v>5437</v>
      </c>
      <c r="DJ263" s="76">
        <v>-5377.4113900000002</v>
      </c>
      <c r="DK263" s="76">
        <v>-8143.1695499999996</v>
      </c>
      <c r="DL263" s="76">
        <v>-1558.0223699999999</v>
      </c>
      <c r="DM263" s="76">
        <v>6993.8683000000001</v>
      </c>
      <c r="DN263" s="76">
        <v>-4292.5818300000001</v>
      </c>
      <c r="DO263" s="76">
        <v>9663.8679599999996</v>
      </c>
      <c r="DP263" s="76">
        <v>5190.4701400000004</v>
      </c>
      <c r="DQ263" s="76">
        <v>7244.6913699999996</v>
      </c>
      <c r="DR263" s="76">
        <v>5035.1474600000001</v>
      </c>
      <c r="DS263" s="76">
        <v>-8518.6611300000004</v>
      </c>
      <c r="DT263" s="76">
        <v>464.77323000000001</v>
      </c>
      <c r="DU263" s="76">
        <v>337.43081000000001</v>
      </c>
      <c r="DV263" s="76">
        <v>490.64769999999999</v>
      </c>
      <c r="DW263" s="76">
        <v>508.68770999999998</v>
      </c>
      <c r="DX263" s="76">
        <v>433.06088</v>
      </c>
      <c r="DY263" s="76">
        <v>461.65769999999998</v>
      </c>
      <c r="DZ263" s="76">
        <v>443.52938999999998</v>
      </c>
      <c r="EA263" s="76">
        <v>376.78298000000001</v>
      </c>
      <c r="EB263" s="76">
        <v>287.59553</v>
      </c>
      <c r="EC263" s="76">
        <v>322.51746000000003</v>
      </c>
      <c r="ED263" s="76">
        <v>6927.0280700000003</v>
      </c>
      <c r="EE263" s="76">
        <v>9229.8326899999993</v>
      </c>
      <c r="EF263" s="76">
        <v>1904.38015</v>
      </c>
      <c r="EG263" s="76">
        <v>747.63309999999899</v>
      </c>
      <c r="EH263" s="76">
        <v>2808.8119299999998</v>
      </c>
      <c r="EI263" s="76">
        <v>1151.5639699999999</v>
      </c>
      <c r="EJ263" s="76">
        <v>5134.4753099999998</v>
      </c>
      <c r="EK263" s="76">
        <v>3711.9137900000001</v>
      </c>
      <c r="EL263" s="76">
        <v>8857.1194899999991</v>
      </c>
      <c r="EM263" s="76">
        <v>5029.2828499999996</v>
      </c>
      <c r="EN263" s="98">
        <v>62332.039620000003</v>
      </c>
      <c r="EO263" s="98">
        <v>60538.97</v>
      </c>
      <c r="EP263" s="98">
        <v>58056.262669999996</v>
      </c>
      <c r="EQ263" s="98">
        <v>60929.904829999999</v>
      </c>
      <c r="ER263" s="98">
        <v>57325.185299999997</v>
      </c>
      <c r="ES263" s="98">
        <v>46911.76296</v>
      </c>
      <c r="ET263" s="98">
        <v>53690.579530000003</v>
      </c>
      <c r="EU263" s="98">
        <v>50635.12988</v>
      </c>
      <c r="EV263" s="98">
        <v>59011.970450000001</v>
      </c>
      <c r="EW263" s="98">
        <v>57363.56781</v>
      </c>
      <c r="EX263" s="98">
        <v>49522415</v>
      </c>
      <c r="EY263" s="98">
        <v>49409926</v>
      </c>
      <c r="EZ263" s="98">
        <v>47722383</v>
      </c>
      <c r="FA263" s="98">
        <v>36935079</v>
      </c>
      <c r="FB263" s="98">
        <v>43208226</v>
      </c>
      <c r="FC263" s="98">
        <v>36226092</v>
      </c>
      <c r="FD263" s="98">
        <v>43806950</v>
      </c>
      <c r="FE263" s="98">
        <v>32654234</v>
      </c>
      <c r="FF263" s="98">
        <v>42324805</v>
      </c>
      <c r="FG263" s="103">
        <v>43802124</v>
      </c>
      <c r="FH263" s="76">
        <v>97.236149999999995</v>
      </c>
      <c r="FI263" s="76">
        <v>470.10315000000003</v>
      </c>
      <c r="FJ263" s="76">
        <v>3408.5560500000001</v>
      </c>
      <c r="FK263" s="76">
        <v>763.72439999999995</v>
      </c>
      <c r="FL263" s="76">
        <v>7372.1695499999996</v>
      </c>
      <c r="FM263" s="76">
        <v>141.79060000000001</v>
      </c>
      <c r="FN263" s="76">
        <v>1009.321</v>
      </c>
      <c r="FO263" s="76">
        <v>803.18034</v>
      </c>
      <c r="FP263" s="76">
        <v>349.05245000000002</v>
      </c>
      <c r="FQ263" s="77">
        <v>6463.5951100000002</v>
      </c>
    </row>
    <row r="264" spans="1:173" x14ac:dyDescent="0.25">
      <c r="A264" s="96" t="s">
        <v>156</v>
      </c>
      <c r="B264" s="96">
        <v>5648</v>
      </c>
      <c r="C264" s="96"/>
      <c r="D264" s="76">
        <v>1032.51262</v>
      </c>
      <c r="E264" s="76">
        <v>1190.23577</v>
      </c>
      <c r="F264" s="76">
        <v>1549.46189</v>
      </c>
      <c r="G264" s="76">
        <v>1548.5256199999999</v>
      </c>
      <c r="H264" s="76">
        <v>733.76881000000003</v>
      </c>
      <c r="I264" s="76">
        <v>1521.9643000000001</v>
      </c>
      <c r="J264" s="76">
        <v>1354.75461</v>
      </c>
      <c r="K264" s="76">
        <v>1608.19796</v>
      </c>
      <c r="L264" s="76">
        <v>-6.70655</v>
      </c>
      <c r="M264" s="76">
        <v>18.675429999999999</v>
      </c>
      <c r="N264" s="97">
        <v>33797.208279999999</v>
      </c>
      <c r="O264" s="97">
        <v>31945.1787</v>
      </c>
      <c r="P264" s="97">
        <v>31331.169890000001</v>
      </c>
      <c r="Q264" s="97">
        <v>32256.888800000001</v>
      </c>
      <c r="R264" s="97">
        <v>24479.350839999999</v>
      </c>
      <c r="S264" s="97">
        <v>30370.094079999999</v>
      </c>
      <c r="T264" s="97">
        <v>24670.962189999998</v>
      </c>
      <c r="U264" s="97">
        <v>23362.904439999998</v>
      </c>
      <c r="V264" s="97">
        <v>29596.822670000001</v>
      </c>
      <c r="W264" s="97">
        <v>27084.664529999998</v>
      </c>
      <c r="X264" s="98">
        <v>12000</v>
      </c>
      <c r="Y264" s="98">
        <v>12000</v>
      </c>
      <c r="Z264" s="98">
        <v>12000</v>
      </c>
      <c r="AA264" s="98">
        <v>12000</v>
      </c>
      <c r="AB264" s="98">
        <v>15000</v>
      </c>
      <c r="AC264" s="98">
        <v>12000</v>
      </c>
      <c r="AD264" s="98">
        <v>12000</v>
      </c>
      <c r="AE264" s="98">
        <v>12000</v>
      </c>
      <c r="AF264" s="98">
        <v>0</v>
      </c>
      <c r="AG264" s="98">
        <v>0</v>
      </c>
      <c r="AH264" s="97">
        <v>32866.289949999998</v>
      </c>
      <c r="AI264" s="97">
        <v>30854.62241</v>
      </c>
      <c r="AJ264" s="97">
        <v>29884.202969999998</v>
      </c>
      <c r="AK264" s="97">
        <v>30816.989720000001</v>
      </c>
      <c r="AL264" s="97">
        <v>23849.350839999999</v>
      </c>
      <c r="AM264" s="97">
        <v>28975.321769999999</v>
      </c>
      <c r="AN264" s="97">
        <v>23447.14662</v>
      </c>
      <c r="AO264" s="97">
        <v>21916.592329999999</v>
      </c>
      <c r="AP264" s="97">
        <v>29591.372670000001</v>
      </c>
      <c r="AQ264" s="97">
        <v>27079.214530000001</v>
      </c>
      <c r="AR264" s="98">
        <v>797.74923999999999</v>
      </c>
      <c r="AS264" s="98">
        <v>2151.3576499999999</v>
      </c>
      <c r="AT264" s="98">
        <v>4412.4417299999996</v>
      </c>
      <c r="AU264" s="98">
        <v>4540.2936200000004</v>
      </c>
      <c r="AV264" s="98">
        <v>1010.24649</v>
      </c>
      <c r="AW264" s="98">
        <v>759.71835999999996</v>
      </c>
      <c r="AX264" s="98">
        <v>3574.1394799999998</v>
      </c>
      <c r="AY264" s="98">
        <v>10513.129220000001</v>
      </c>
      <c r="AZ264" s="98">
        <v>10543.370730000001</v>
      </c>
      <c r="BA264" s="98">
        <v>3587.6435299999998</v>
      </c>
      <c r="BB264" s="76">
        <v>523.49724000000003</v>
      </c>
      <c r="BC264" s="76">
        <v>1910.8576499999999</v>
      </c>
      <c r="BD264" s="76">
        <v>4412.4417299999996</v>
      </c>
      <c r="BE264" s="76">
        <v>4506.00162</v>
      </c>
      <c r="BF264" s="76">
        <v>1008.6325399999999</v>
      </c>
      <c r="BG264" s="76">
        <v>759.71835999999996</v>
      </c>
      <c r="BH264" s="76">
        <v>3574.1394799999998</v>
      </c>
      <c r="BI264" s="76">
        <v>10513.129220000001</v>
      </c>
      <c r="BJ264" s="76">
        <v>10466.69973</v>
      </c>
      <c r="BK264" s="76">
        <v>3541.49053</v>
      </c>
      <c r="BL264" s="76">
        <v>33664.039190000003</v>
      </c>
      <c r="BM264" s="76">
        <v>33005.980060000002</v>
      </c>
      <c r="BN264" s="76">
        <v>34296.644699999997</v>
      </c>
      <c r="BO264" s="76">
        <v>35357.283340000002</v>
      </c>
      <c r="BP264" s="76">
        <v>24859.597330000001</v>
      </c>
      <c r="BQ264" s="76">
        <v>29735.040130000001</v>
      </c>
      <c r="BR264" s="76">
        <v>27021.286100000001</v>
      </c>
      <c r="BS264" s="76">
        <v>32429.721549999998</v>
      </c>
      <c r="BT264" s="76">
        <v>40134.743399999999</v>
      </c>
      <c r="BU264" s="76">
        <v>30666.858059999999</v>
      </c>
      <c r="BV264" s="98">
        <v>13579.42153</v>
      </c>
      <c r="BW264" s="98">
        <v>13740.062250000001</v>
      </c>
      <c r="BX264" s="98">
        <v>14273.68557</v>
      </c>
      <c r="BY264" s="98">
        <v>14129.16972</v>
      </c>
      <c r="BZ264" s="98">
        <v>15873.341909999999</v>
      </c>
      <c r="CA264" s="98">
        <v>17108.133989999998</v>
      </c>
      <c r="CB264" s="98">
        <v>13257.25786</v>
      </c>
      <c r="CC264" s="98">
        <v>14164.922399999999</v>
      </c>
      <c r="CD264" s="98">
        <v>1342.5554299999999</v>
      </c>
      <c r="CE264" s="98">
        <v>2203.9841900000001</v>
      </c>
      <c r="CF264" s="76">
        <v>672.55913000000101</v>
      </c>
      <c r="CG264" s="76">
        <v>-514.41504999999995</v>
      </c>
      <c r="CH264" s="76">
        <v>1332.94667</v>
      </c>
      <c r="CI264" s="76">
        <v>2056.7092600000001</v>
      </c>
      <c r="CJ264" s="76">
        <v>28.655510000000501</v>
      </c>
      <c r="CK264" s="76">
        <v>1773.2744600000001</v>
      </c>
      <c r="CL264" s="76">
        <v>-703.85086000000194</v>
      </c>
      <c r="CM264" s="76">
        <v>-3877.0988699999998</v>
      </c>
      <c r="CN264" s="76">
        <v>6550.4400900000001</v>
      </c>
      <c r="CO264" s="76">
        <v>1862.0900799999999</v>
      </c>
      <c r="CP264" s="76">
        <v>-4185.3782000000001</v>
      </c>
      <c r="CQ264" s="76">
        <v>-4450.5162399999999</v>
      </c>
      <c r="CR264" s="76">
        <v>-4670.4025499999998</v>
      </c>
      <c r="CS264" s="76">
        <v>-8982.1678300000003</v>
      </c>
      <c r="CT264" s="76">
        <v>-14110.973029999999</v>
      </c>
      <c r="CU264" s="76">
        <v>-14196.460789999999</v>
      </c>
      <c r="CV264" s="76">
        <v>-15242.6993</v>
      </c>
      <c r="CW264" s="76">
        <v>-17002.653549999999</v>
      </c>
      <c r="CX264" s="76">
        <v>-21607.234550000001</v>
      </c>
      <c r="CY264" s="76">
        <v>-32870.959640000001</v>
      </c>
      <c r="CZ264" s="98">
        <v>5036</v>
      </c>
      <c r="DA264" s="98">
        <v>4932</v>
      </c>
      <c r="DB264" s="98">
        <v>4909</v>
      </c>
      <c r="DC264" s="98">
        <v>4717</v>
      </c>
      <c r="DD264" s="98">
        <v>4669</v>
      </c>
      <c r="DE264" s="98">
        <v>4524</v>
      </c>
      <c r="DF264" s="98">
        <v>4148</v>
      </c>
      <c r="DG264" s="98">
        <v>3898</v>
      </c>
      <c r="DH264" s="98">
        <v>3463</v>
      </c>
      <c r="DI264" s="98">
        <v>3378</v>
      </c>
      <c r="DJ264" s="76">
        <v>265.13803999999999</v>
      </c>
      <c r="DK264" s="76">
        <v>305.88630999999998</v>
      </c>
      <c r="DL264" s="76">
        <v>4298.42148</v>
      </c>
      <c r="DM264" s="76">
        <v>5122.8118000000004</v>
      </c>
      <c r="DN264" s="76">
        <v>407.28805</v>
      </c>
      <c r="DO264" s="76">
        <v>1138.2205100000001</v>
      </c>
      <c r="DP264" s="76">
        <v>1646.4730500000001</v>
      </c>
      <c r="DQ264" s="76">
        <v>5189.7182400000002</v>
      </c>
      <c r="DR264" s="76">
        <v>17011.68982</v>
      </c>
      <c r="DS264" s="76">
        <v>5398.1306100000002</v>
      </c>
      <c r="DT264" s="76">
        <v>101.59462000000001</v>
      </c>
      <c r="DU264" s="76">
        <v>99.679770000000005</v>
      </c>
      <c r="DV264" s="76">
        <v>102.49489</v>
      </c>
      <c r="DW264" s="76">
        <v>108.62662</v>
      </c>
      <c r="DX264" s="76">
        <v>103.76881</v>
      </c>
      <c r="DY264" s="76">
        <v>127.1923</v>
      </c>
      <c r="DZ264" s="76">
        <v>130.93861000000001</v>
      </c>
      <c r="EA264" s="76">
        <v>161.88596000000001</v>
      </c>
      <c r="EB264" s="76">
        <v>-12.156549999999999</v>
      </c>
      <c r="EC264" s="76">
        <v>13.225429999999999</v>
      </c>
      <c r="ED264" s="76">
        <v>258.35919999999902</v>
      </c>
      <c r="EE264" s="76">
        <v>1604.9713400000001</v>
      </c>
      <c r="EF264" s="76">
        <v>114.020250000001</v>
      </c>
      <c r="EG264" s="76">
        <v>-616.81017999999995</v>
      </c>
      <c r="EH264" s="76">
        <v>601.34448999999904</v>
      </c>
      <c r="EI264" s="76">
        <v>-378.50214999999997</v>
      </c>
      <c r="EJ264" s="76">
        <v>1927.66643</v>
      </c>
      <c r="EK264" s="76">
        <v>5323.4109799999997</v>
      </c>
      <c r="EL264" s="76">
        <v>-6544.9900900000002</v>
      </c>
      <c r="EM264" s="76">
        <v>-1856.6400799999999</v>
      </c>
      <c r="EN264" s="98">
        <v>17764.799729999999</v>
      </c>
      <c r="EO264" s="98">
        <v>18190.57849</v>
      </c>
      <c r="EP264" s="98">
        <v>18944.08812</v>
      </c>
      <c r="EQ264" s="98">
        <v>23111.33755</v>
      </c>
      <c r="ER264" s="98">
        <v>29984.31494</v>
      </c>
      <c r="ES264" s="98">
        <v>31304.594779999999</v>
      </c>
      <c r="ET264" s="98">
        <v>28499.957160000002</v>
      </c>
      <c r="EU264" s="98">
        <v>31167.575949999999</v>
      </c>
      <c r="EV264" s="98">
        <v>22949.789980000001</v>
      </c>
      <c r="EW264" s="98">
        <v>35074.943829999997</v>
      </c>
      <c r="EX264" s="98">
        <v>33124649</v>
      </c>
      <c r="EY264" s="98">
        <v>32459594</v>
      </c>
      <c r="EZ264" s="98">
        <v>29998223</v>
      </c>
      <c r="FA264" s="98">
        <v>30200180</v>
      </c>
      <c r="FB264" s="98">
        <v>24450695</v>
      </c>
      <c r="FC264" s="98">
        <v>28596820</v>
      </c>
      <c r="FD264" s="98">
        <v>25374813</v>
      </c>
      <c r="FE264" s="98">
        <v>27240003</v>
      </c>
      <c r="FF264" s="98">
        <v>23046383</v>
      </c>
      <c r="FG264" s="103">
        <v>25222574</v>
      </c>
      <c r="FH264" s="76">
        <v>274.25200000000001</v>
      </c>
      <c r="FI264" s="76">
        <v>240.5</v>
      </c>
      <c r="FJ264" s="76">
        <v>0</v>
      </c>
      <c r="FK264" s="76">
        <v>34.292000000000002</v>
      </c>
      <c r="FL264" s="76">
        <v>1.61395</v>
      </c>
      <c r="FM264" s="76">
        <v>0</v>
      </c>
      <c r="FN264" s="76">
        <v>0</v>
      </c>
      <c r="FO264" s="76">
        <v>0</v>
      </c>
      <c r="FP264" s="76">
        <v>76.671000000000006</v>
      </c>
      <c r="FQ264" s="77">
        <v>46.152999999999999</v>
      </c>
    </row>
    <row r="265" spans="1:173" x14ac:dyDescent="0.25">
      <c r="A265" s="96" t="s">
        <v>155</v>
      </c>
      <c r="B265" s="96">
        <v>5568</v>
      </c>
      <c r="C265" s="96"/>
      <c r="D265" s="76">
        <v>3099.4189700000002</v>
      </c>
      <c r="E265" s="76">
        <v>1304.4358099999999</v>
      </c>
      <c r="F265" s="76">
        <v>1523.61914</v>
      </c>
      <c r="G265" s="76">
        <v>1184.58853</v>
      </c>
      <c r="H265" s="76">
        <v>1394.8149599999999</v>
      </c>
      <c r="I265" s="76">
        <v>1592.36448</v>
      </c>
      <c r="J265" s="76">
        <v>3009.6106599999998</v>
      </c>
      <c r="K265" s="76">
        <v>2337.9277699999998</v>
      </c>
      <c r="L265" s="76">
        <v>2705.0993400000002</v>
      </c>
      <c r="M265" s="76">
        <v>3303.84139</v>
      </c>
      <c r="N265" s="97">
        <v>28363.988890000001</v>
      </c>
      <c r="O265" s="97">
        <v>26064.361379999998</v>
      </c>
      <c r="P265" s="97">
        <v>25382.804469999999</v>
      </c>
      <c r="Q265" s="97">
        <v>26161.023929999999</v>
      </c>
      <c r="R265" s="97">
        <v>24208.291519999999</v>
      </c>
      <c r="S265" s="97">
        <v>24096.89142</v>
      </c>
      <c r="T265" s="97">
        <v>24960.397260000002</v>
      </c>
      <c r="U265" s="97">
        <v>24063.323499999999</v>
      </c>
      <c r="V265" s="97">
        <v>24277.222330000001</v>
      </c>
      <c r="W265" s="97">
        <v>25073.08999</v>
      </c>
      <c r="X265" s="98">
        <v>18102.900000000001</v>
      </c>
      <c r="Y265" s="98">
        <v>16587.7</v>
      </c>
      <c r="Z265" s="98">
        <v>19822.5</v>
      </c>
      <c r="AA265" s="98">
        <v>21155.7</v>
      </c>
      <c r="AB265" s="98">
        <v>24254.7</v>
      </c>
      <c r="AC265" s="98">
        <v>22651.7</v>
      </c>
      <c r="AD265" s="98">
        <v>18578.439999999999</v>
      </c>
      <c r="AE265" s="98">
        <v>16755.580000000002</v>
      </c>
      <c r="AF265" s="98">
        <v>17900.12</v>
      </c>
      <c r="AG265" s="98">
        <v>21197.392</v>
      </c>
      <c r="AH265" s="97">
        <v>25187.977299999999</v>
      </c>
      <c r="AI265" s="97">
        <v>24703.369299999998</v>
      </c>
      <c r="AJ265" s="97">
        <v>23864.796149999998</v>
      </c>
      <c r="AK265" s="97">
        <v>24959.38408</v>
      </c>
      <c r="AL265" s="97">
        <v>22865.71689</v>
      </c>
      <c r="AM265" s="97">
        <v>22670.45436</v>
      </c>
      <c r="AN265" s="97">
        <v>22250.888709999999</v>
      </c>
      <c r="AO265" s="97">
        <v>21989.616119999999</v>
      </c>
      <c r="AP265" s="97">
        <v>21876.823609999999</v>
      </c>
      <c r="AQ265" s="97">
        <v>22282.64299</v>
      </c>
      <c r="AR265" s="98">
        <v>5270.8470799999996</v>
      </c>
      <c r="AS265" s="98">
        <v>3657.0527900000002</v>
      </c>
      <c r="AT265" s="98">
        <v>1971.44451</v>
      </c>
      <c r="AU265" s="98">
        <v>2644.95408</v>
      </c>
      <c r="AV265" s="98">
        <v>4901.6693299999997</v>
      </c>
      <c r="AW265" s="98">
        <v>7093.3701300000002</v>
      </c>
      <c r="AX265" s="98">
        <v>6288.1952499999998</v>
      </c>
      <c r="AY265" s="98">
        <v>3008.1066900000001</v>
      </c>
      <c r="AZ265" s="98">
        <v>1754.72201</v>
      </c>
      <c r="BA265" s="98">
        <v>2312.4561600000002</v>
      </c>
      <c r="BB265" s="76">
        <v>5067.8776399999997</v>
      </c>
      <c r="BC265" s="76">
        <v>2753.2477600000002</v>
      </c>
      <c r="BD265" s="76">
        <v>1639.16166</v>
      </c>
      <c r="BE265" s="76">
        <v>2099.0362100000002</v>
      </c>
      <c r="BF265" s="76">
        <v>4247.5708000000004</v>
      </c>
      <c r="BG265" s="76">
        <v>6726.1699799999997</v>
      </c>
      <c r="BH265" s="76">
        <v>6108.3114500000001</v>
      </c>
      <c r="BI265" s="76">
        <v>2878.2847400000001</v>
      </c>
      <c r="BJ265" s="76">
        <v>1655.80936</v>
      </c>
      <c r="BK265" s="76">
        <v>2108.3125599999998</v>
      </c>
      <c r="BL265" s="76">
        <v>30458.824379999998</v>
      </c>
      <c r="BM265" s="76">
        <v>28360.42209</v>
      </c>
      <c r="BN265" s="76">
        <v>25836.240659999999</v>
      </c>
      <c r="BO265" s="76">
        <v>27604.338159999999</v>
      </c>
      <c r="BP265" s="76">
        <v>27767.38622</v>
      </c>
      <c r="BQ265" s="76">
        <v>29763.824489999999</v>
      </c>
      <c r="BR265" s="76">
        <v>28539.08396</v>
      </c>
      <c r="BS265" s="76">
        <v>24997.722809999999</v>
      </c>
      <c r="BT265" s="76">
        <v>23631.545620000001</v>
      </c>
      <c r="BU265" s="76">
        <v>24595.099149999998</v>
      </c>
      <c r="BV265" s="98">
        <v>22433.794610000001</v>
      </c>
      <c r="BW265" s="98">
        <v>20271.59676</v>
      </c>
      <c r="BX265" s="98">
        <v>23167.722419999998</v>
      </c>
      <c r="BY265" s="98">
        <v>24971.57717</v>
      </c>
      <c r="BZ265" s="98">
        <v>28262.799790000001</v>
      </c>
      <c r="CA265" s="98">
        <v>26186.753229999998</v>
      </c>
      <c r="CB265" s="98">
        <v>21978.370309999998</v>
      </c>
      <c r="CC265" s="98">
        <v>19868.055619999999</v>
      </c>
      <c r="CD265" s="98">
        <v>21581.316019999998</v>
      </c>
      <c r="CE265" s="98">
        <v>24143.904200000001</v>
      </c>
      <c r="CF265" s="76">
        <v>-783.87066000000004</v>
      </c>
      <c r="CG265" s="76">
        <v>-3067.52882</v>
      </c>
      <c r="CH265" s="76">
        <v>-2321.90236</v>
      </c>
      <c r="CI265" s="76">
        <v>-1773.79241</v>
      </c>
      <c r="CJ265" s="76">
        <v>-1934.58033</v>
      </c>
      <c r="CK265" s="76">
        <v>-1852.58518</v>
      </c>
      <c r="CL265" s="76">
        <v>-798.69898999999702</v>
      </c>
      <c r="CM265" s="76">
        <v>-1891.1139599999999</v>
      </c>
      <c r="CN265" s="76">
        <v>-2040.2720899999999</v>
      </c>
      <c r="CO265" s="76">
        <v>-332.75313000000102</v>
      </c>
      <c r="CP265" s="76">
        <v>8416.4402499999997</v>
      </c>
      <c r="CQ265" s="76">
        <v>7308.4448599999996</v>
      </c>
      <c r="CR265" s="76">
        <v>8983.7180000000008</v>
      </c>
      <c r="CS265" s="76">
        <v>11184.46702</v>
      </c>
      <c r="CT265" s="76">
        <v>12060.863069999999</v>
      </c>
      <c r="CU265" s="76">
        <v>11090.44723</v>
      </c>
      <c r="CV265" s="76">
        <v>7643.2994900000003</v>
      </c>
      <c r="CW265" s="76">
        <v>5043.1955799999996</v>
      </c>
      <c r="CX265" s="76">
        <v>6129.73218</v>
      </c>
      <c r="CY265" s="76">
        <v>8914.5936299999994</v>
      </c>
      <c r="CZ265" s="98">
        <v>4869</v>
      </c>
      <c r="DA265" s="98">
        <v>4948</v>
      </c>
      <c r="DB265" s="98">
        <v>4917</v>
      </c>
      <c r="DC265" s="98">
        <v>4888</v>
      </c>
      <c r="DD265" s="98">
        <v>4845</v>
      </c>
      <c r="DE265" s="98">
        <v>4919</v>
      </c>
      <c r="DF265" s="98">
        <v>4851</v>
      </c>
      <c r="DG265" s="98">
        <v>4763</v>
      </c>
      <c r="DH265" s="98">
        <v>4732</v>
      </c>
      <c r="DI265" s="98">
        <v>4684</v>
      </c>
      <c r="DJ265" s="76">
        <v>1107.99539</v>
      </c>
      <c r="DK265" s="76">
        <v>-1675.27314</v>
      </c>
      <c r="DL265" s="76">
        <v>-2200.7490200000002</v>
      </c>
      <c r="DM265" s="76">
        <v>-876.39604999999995</v>
      </c>
      <c r="DN265" s="76">
        <v>970.41584</v>
      </c>
      <c r="DO265" s="76">
        <v>3447.1477399999999</v>
      </c>
      <c r="DP265" s="76">
        <v>2600.1039099999998</v>
      </c>
      <c r="DQ265" s="76">
        <v>-1086.5365999999999</v>
      </c>
      <c r="DR265" s="76">
        <v>-2784.8614499999999</v>
      </c>
      <c r="DS265" s="76">
        <v>-1014.88757</v>
      </c>
      <c r="DT265" s="76">
        <v>-76.593029999999999</v>
      </c>
      <c r="DU265" s="76">
        <v>-56.556190000000001</v>
      </c>
      <c r="DV265" s="76">
        <v>5.6111399999999998</v>
      </c>
      <c r="DW265" s="76">
        <v>-17.051469999999998</v>
      </c>
      <c r="DX265" s="76">
        <v>52.239960000000004</v>
      </c>
      <c r="DY265" s="76">
        <v>165.92748</v>
      </c>
      <c r="DZ265" s="76">
        <v>300.10165999999998</v>
      </c>
      <c r="EA265" s="76">
        <v>264.22077000000002</v>
      </c>
      <c r="EB265" s="76">
        <v>309.34733999999997</v>
      </c>
      <c r="EC265" s="76">
        <v>513.39439000000004</v>
      </c>
      <c r="ED265" s="76">
        <v>3959.8822500000001</v>
      </c>
      <c r="EE265" s="76">
        <v>4428.5209000000004</v>
      </c>
      <c r="EF265" s="76">
        <v>3839.91068</v>
      </c>
      <c r="EG265" s="76">
        <v>2975.43226</v>
      </c>
      <c r="EH265" s="76">
        <v>3277.1549599999998</v>
      </c>
      <c r="EI265" s="76">
        <v>3279.0222399999998</v>
      </c>
      <c r="EJ265" s="76">
        <v>3508.2075399999999</v>
      </c>
      <c r="EK265" s="76">
        <v>3964.82134</v>
      </c>
      <c r="EL265" s="76">
        <v>4440.6708099999996</v>
      </c>
      <c r="EM265" s="76">
        <v>3123.2001300000002</v>
      </c>
      <c r="EN265" s="98">
        <v>14017.354359999999</v>
      </c>
      <c r="EO265" s="98">
        <v>12963.151900000001</v>
      </c>
      <c r="EP265" s="98">
        <v>14184.004419999999</v>
      </c>
      <c r="EQ265" s="98">
        <v>13787.11015</v>
      </c>
      <c r="ER265" s="98">
        <v>16201.93672</v>
      </c>
      <c r="ES265" s="98">
        <v>15096.306</v>
      </c>
      <c r="ET265" s="98">
        <v>14335.070820000001</v>
      </c>
      <c r="EU265" s="98">
        <v>14824.86004</v>
      </c>
      <c r="EV265" s="98">
        <v>15451.583839999999</v>
      </c>
      <c r="EW265" s="98">
        <v>15229.31057</v>
      </c>
      <c r="EX265" s="98">
        <v>29147860</v>
      </c>
      <c r="EY265" s="98">
        <v>29131890</v>
      </c>
      <c r="EZ265" s="98">
        <v>27704707</v>
      </c>
      <c r="FA265" s="98">
        <v>27934816</v>
      </c>
      <c r="FB265" s="98">
        <v>26142872</v>
      </c>
      <c r="FC265" s="98">
        <v>25949477</v>
      </c>
      <c r="FD265" s="98">
        <v>25759096</v>
      </c>
      <c r="FE265" s="98">
        <v>25954437</v>
      </c>
      <c r="FF265" s="98">
        <v>26317494</v>
      </c>
      <c r="FG265" s="103">
        <v>25405843</v>
      </c>
      <c r="FH265" s="76">
        <v>202.96943999999999</v>
      </c>
      <c r="FI265" s="76">
        <v>903.80502999999999</v>
      </c>
      <c r="FJ265" s="76">
        <v>332.28285</v>
      </c>
      <c r="FK265" s="76">
        <v>545.91786999999999</v>
      </c>
      <c r="FL265" s="76">
        <v>654.09852999999998</v>
      </c>
      <c r="FM265" s="76">
        <v>367.20015000000001</v>
      </c>
      <c r="FN265" s="76">
        <v>179.88380000000001</v>
      </c>
      <c r="FO265" s="76">
        <v>129.82194999999999</v>
      </c>
      <c r="FP265" s="76">
        <v>98.912649999999999</v>
      </c>
      <c r="FQ265" s="77">
        <v>204.14359999999999</v>
      </c>
    </row>
    <row r="266" spans="1:173" x14ac:dyDescent="0.25">
      <c r="A266" s="96" t="s">
        <v>154</v>
      </c>
      <c r="B266" s="96">
        <v>5437</v>
      </c>
      <c r="C266" s="96"/>
      <c r="D266" s="76">
        <v>233.02415999999999</v>
      </c>
      <c r="E266" s="76">
        <v>78.199669999999998</v>
      </c>
      <c r="F266" s="76">
        <v>80.70205</v>
      </c>
      <c r="G266" s="76">
        <v>73.498069999999998</v>
      </c>
      <c r="H266" s="76">
        <v>80.544880000000006</v>
      </c>
      <c r="I266" s="76">
        <v>81.383560000000003</v>
      </c>
      <c r="J266" s="76">
        <v>85.197670000000002</v>
      </c>
      <c r="K266" s="76">
        <v>83.382819999999995</v>
      </c>
      <c r="L266" s="76">
        <v>96.121049999999997</v>
      </c>
      <c r="M266" s="76">
        <v>81.219579999999993</v>
      </c>
      <c r="N266" s="97">
        <v>1923.02838</v>
      </c>
      <c r="O266" s="97">
        <v>2826.9629399999999</v>
      </c>
      <c r="P266" s="97">
        <v>1756.9458099999999</v>
      </c>
      <c r="Q266" s="97">
        <v>1856.80089</v>
      </c>
      <c r="R266" s="97">
        <v>1815.0474400000001</v>
      </c>
      <c r="S266" s="97">
        <v>1927.0572400000001</v>
      </c>
      <c r="T266" s="97">
        <v>1915.6150399999999</v>
      </c>
      <c r="U266" s="97">
        <v>1641.5472500000001</v>
      </c>
      <c r="V266" s="97">
        <v>1617.1061500000001</v>
      </c>
      <c r="W266" s="97">
        <v>1475.5151900000001</v>
      </c>
      <c r="X266" s="98">
        <v>1700</v>
      </c>
      <c r="Y266" s="98">
        <v>2100</v>
      </c>
      <c r="Z266" s="98">
        <v>2200</v>
      </c>
      <c r="AA266" s="98">
        <v>2300</v>
      </c>
      <c r="AB266" s="98">
        <v>2100</v>
      </c>
      <c r="AC266" s="98">
        <v>2200</v>
      </c>
      <c r="AD266" s="98">
        <v>2300</v>
      </c>
      <c r="AE266" s="98">
        <v>2400</v>
      </c>
      <c r="AF266" s="98">
        <v>2480</v>
      </c>
      <c r="AG266" s="98">
        <v>2498.00695</v>
      </c>
      <c r="AH266" s="97">
        <v>1687.6283800000001</v>
      </c>
      <c r="AI266" s="97">
        <v>2752.2629400000001</v>
      </c>
      <c r="AJ266" s="97">
        <v>1684.2458099999999</v>
      </c>
      <c r="AK266" s="97">
        <v>1782.1008899999999</v>
      </c>
      <c r="AL266" s="97">
        <v>1742.3379399999999</v>
      </c>
      <c r="AM266" s="97">
        <v>1856.85724</v>
      </c>
      <c r="AN266" s="97">
        <v>1845.4150400000001</v>
      </c>
      <c r="AO266" s="97">
        <v>1575.5472500000001</v>
      </c>
      <c r="AP266" s="97">
        <v>1546.90615</v>
      </c>
      <c r="AQ266" s="97">
        <v>1409.5151900000001</v>
      </c>
      <c r="AR266" s="98">
        <v>42.641849999999998</v>
      </c>
      <c r="AS266" s="98">
        <v>12.449299999999999</v>
      </c>
      <c r="AT266" s="98">
        <v>40.332050000000002</v>
      </c>
      <c r="AU266" s="98">
        <v>0</v>
      </c>
      <c r="AV266" s="98">
        <v>0</v>
      </c>
      <c r="AW266" s="98">
        <v>0</v>
      </c>
      <c r="AX266" s="98">
        <v>0</v>
      </c>
      <c r="AY266" s="98">
        <v>0</v>
      </c>
      <c r="AZ266" s="98">
        <v>0</v>
      </c>
      <c r="BA266" s="98">
        <v>130</v>
      </c>
      <c r="BB266" s="76">
        <v>42.641849999999998</v>
      </c>
      <c r="BC266" s="76">
        <v>12.449299999999999</v>
      </c>
      <c r="BD266" s="76">
        <v>40.332050000000002</v>
      </c>
      <c r="BE266" s="76">
        <v>-3.25</v>
      </c>
      <c r="BF266" s="76">
        <v>0</v>
      </c>
      <c r="BG266" s="76">
        <v>0</v>
      </c>
      <c r="BH266" s="76">
        <v>0</v>
      </c>
      <c r="BI266" s="76">
        <v>0</v>
      </c>
      <c r="BJ266" s="76">
        <v>0</v>
      </c>
      <c r="BK266" s="76">
        <v>130</v>
      </c>
      <c r="BL266" s="76">
        <v>1730.2702300000001</v>
      </c>
      <c r="BM266" s="76">
        <v>2764.7122399999998</v>
      </c>
      <c r="BN266" s="76">
        <v>1724.5778600000001</v>
      </c>
      <c r="BO266" s="76">
        <v>1782.1008899999999</v>
      </c>
      <c r="BP266" s="76">
        <v>1742.3379399999999</v>
      </c>
      <c r="BQ266" s="76">
        <v>1856.85724</v>
      </c>
      <c r="BR266" s="76">
        <v>1845.4150400000001</v>
      </c>
      <c r="BS266" s="76">
        <v>1575.5472500000001</v>
      </c>
      <c r="BT266" s="76">
        <v>1546.90615</v>
      </c>
      <c r="BU266" s="76">
        <v>1539.5151900000001</v>
      </c>
      <c r="BV266" s="98">
        <v>1951.0928899999999</v>
      </c>
      <c r="BW266" s="98">
        <v>2863.9376299999999</v>
      </c>
      <c r="BX266" s="98">
        <v>2530.4828600000001</v>
      </c>
      <c r="BY266" s="98">
        <v>2663.15996</v>
      </c>
      <c r="BZ266" s="98">
        <v>2498.6175499999999</v>
      </c>
      <c r="CA266" s="98">
        <v>2508.59485</v>
      </c>
      <c r="CB266" s="98">
        <v>2455.8307</v>
      </c>
      <c r="CC266" s="98">
        <v>2642.6664000000001</v>
      </c>
      <c r="CD266" s="98">
        <v>2669.9256</v>
      </c>
      <c r="CE266" s="98">
        <v>2909.4712</v>
      </c>
      <c r="CF266" s="76">
        <v>-331.16032000000001</v>
      </c>
      <c r="CG266" s="76">
        <v>-8.21117000000004</v>
      </c>
      <c r="CH266" s="76">
        <v>-210.78492</v>
      </c>
      <c r="CI266" s="76">
        <v>-5.6536499999999696</v>
      </c>
      <c r="CJ266" s="76">
        <v>-94.333149999999904</v>
      </c>
      <c r="CK266" s="76">
        <v>118.15203</v>
      </c>
      <c r="CL266" s="76">
        <v>189.53882999999999</v>
      </c>
      <c r="CM266" s="76">
        <v>-374.96692999999999</v>
      </c>
      <c r="CN266" s="76">
        <v>-75.012679999999804</v>
      </c>
      <c r="CO266" s="76">
        <v>-317.38171999999997</v>
      </c>
      <c r="CP266" s="76">
        <v>333.12349999999998</v>
      </c>
      <c r="CQ266" s="76">
        <v>862.51203999999996</v>
      </c>
      <c r="CR266" s="76">
        <v>932.97391000000005</v>
      </c>
      <c r="CS266" s="76">
        <v>1176.1267800000001</v>
      </c>
      <c r="CT266" s="76">
        <v>1259.7304300000001</v>
      </c>
      <c r="CU266" s="76">
        <v>1426.7730799999999</v>
      </c>
      <c r="CV266" s="76">
        <v>1378.82105</v>
      </c>
      <c r="CW266" s="76">
        <v>1259.4822200000001</v>
      </c>
      <c r="CX266" s="76">
        <v>1700.4491499999999</v>
      </c>
      <c r="CY266" s="76">
        <v>1845.66183</v>
      </c>
      <c r="CZ266" s="98">
        <v>449</v>
      </c>
      <c r="DA266" s="98">
        <v>444</v>
      </c>
      <c r="DB266" s="98">
        <v>423</v>
      </c>
      <c r="DC266" s="98">
        <v>423</v>
      </c>
      <c r="DD266" s="98">
        <v>418</v>
      </c>
      <c r="DE266" s="98">
        <v>420</v>
      </c>
      <c r="DF266" s="98">
        <v>420</v>
      </c>
      <c r="DG266" s="98">
        <v>391</v>
      </c>
      <c r="DH266" s="98">
        <v>385</v>
      </c>
      <c r="DI266" s="98">
        <v>364</v>
      </c>
      <c r="DJ266" s="76">
        <v>-523.91846999999996</v>
      </c>
      <c r="DK266" s="76">
        <v>-70.461870000000005</v>
      </c>
      <c r="DL266" s="76">
        <v>-243.15287000000001</v>
      </c>
      <c r="DM266" s="76">
        <v>-83.603650000000002</v>
      </c>
      <c r="DN266" s="76">
        <v>-167.04265000000001</v>
      </c>
      <c r="DO266" s="76">
        <v>47.952030000000001</v>
      </c>
      <c r="DP266" s="76">
        <v>119.33883</v>
      </c>
      <c r="DQ266" s="76">
        <v>-440.96692999999999</v>
      </c>
      <c r="DR266" s="76">
        <v>-145.21268000000001</v>
      </c>
      <c r="DS266" s="76">
        <v>-253.38172</v>
      </c>
      <c r="DT266" s="76">
        <v>-2.3758400000000002</v>
      </c>
      <c r="DU266" s="76">
        <v>3.4996700000000001</v>
      </c>
      <c r="DV266" s="76">
        <v>8.0020500000000006</v>
      </c>
      <c r="DW266" s="76">
        <v>-1.2019299999999999</v>
      </c>
      <c r="DX266" s="76">
        <v>7.8348800000000001</v>
      </c>
      <c r="DY266" s="76">
        <v>11.18356</v>
      </c>
      <c r="DZ266" s="76">
        <v>14.997669999999999</v>
      </c>
      <c r="EA266" s="76">
        <v>17.382819999999999</v>
      </c>
      <c r="EB266" s="76">
        <v>25.921050000000001</v>
      </c>
      <c r="EC266" s="76">
        <v>15.219580000000001</v>
      </c>
      <c r="ED266" s="76">
        <v>566.56032000000005</v>
      </c>
      <c r="EE266" s="76">
        <v>82.911169999999899</v>
      </c>
      <c r="EF266" s="76">
        <v>283.48491999999999</v>
      </c>
      <c r="EG266" s="76">
        <v>80.353650000000002</v>
      </c>
      <c r="EH266" s="76">
        <v>167.04265000000001</v>
      </c>
      <c r="EI266" s="76">
        <v>-47.9520300000001</v>
      </c>
      <c r="EJ266" s="76">
        <v>-119.33883</v>
      </c>
      <c r="EK266" s="76">
        <v>440.96692999999999</v>
      </c>
      <c r="EL266" s="76">
        <v>145.21268000000001</v>
      </c>
      <c r="EM266" s="76">
        <v>383.38171999999997</v>
      </c>
      <c r="EN266" s="98">
        <v>1617.96939</v>
      </c>
      <c r="EO266" s="98">
        <v>2001.4255900000001</v>
      </c>
      <c r="EP266" s="98">
        <v>1597.5089499999999</v>
      </c>
      <c r="EQ266" s="98">
        <v>1487.0331799999999</v>
      </c>
      <c r="ER266" s="98">
        <v>1238.8871200000001</v>
      </c>
      <c r="ES266" s="98">
        <v>1081.82177</v>
      </c>
      <c r="ET266" s="98">
        <v>1077.00965</v>
      </c>
      <c r="EU266" s="98">
        <v>1383.18418</v>
      </c>
      <c r="EV266" s="98">
        <v>969.47645</v>
      </c>
      <c r="EW266" s="98">
        <v>1063.8093699999999</v>
      </c>
      <c r="EX266" s="98">
        <v>2254189</v>
      </c>
      <c r="EY266" s="98">
        <v>2835174</v>
      </c>
      <c r="EZ266" s="98">
        <v>1967731</v>
      </c>
      <c r="FA266" s="98">
        <v>1862455</v>
      </c>
      <c r="FB266" s="98">
        <v>1909381</v>
      </c>
      <c r="FC266" s="98">
        <v>1808905</v>
      </c>
      <c r="FD266" s="98">
        <v>1726076</v>
      </c>
      <c r="FE266" s="98">
        <v>2016514</v>
      </c>
      <c r="FF266" s="98">
        <v>1692119</v>
      </c>
      <c r="FG266" s="103">
        <v>1792897</v>
      </c>
      <c r="FH266" s="76">
        <v>0</v>
      </c>
      <c r="FI266" s="76">
        <v>0</v>
      </c>
      <c r="FJ266" s="76">
        <v>0</v>
      </c>
      <c r="FK266" s="76">
        <v>3.25</v>
      </c>
      <c r="FL266" s="76">
        <v>0</v>
      </c>
      <c r="FM266" s="76">
        <v>0</v>
      </c>
      <c r="FN266" s="76">
        <v>0</v>
      </c>
      <c r="FO266" s="76">
        <v>0</v>
      </c>
      <c r="FP266" s="76">
        <v>0</v>
      </c>
      <c r="FQ266" s="77">
        <v>0</v>
      </c>
    </row>
    <row r="267" spans="1:173" x14ac:dyDescent="0.25">
      <c r="A267" s="96" t="s">
        <v>153</v>
      </c>
      <c r="B267" s="96">
        <v>5611</v>
      </c>
      <c r="C267" s="96"/>
      <c r="D267" s="76">
        <v>1227.5394699999999</v>
      </c>
      <c r="E267" s="76">
        <v>1453.50188</v>
      </c>
      <c r="F267" s="76">
        <v>1446.5154</v>
      </c>
      <c r="G267" s="76">
        <v>1521.2124100000001</v>
      </c>
      <c r="H267" s="76">
        <v>1690.5014799999999</v>
      </c>
      <c r="I267" s="76">
        <v>1685.5707399999999</v>
      </c>
      <c r="J267" s="76">
        <v>1949.08257</v>
      </c>
      <c r="K267" s="76">
        <v>1956.96515</v>
      </c>
      <c r="L267" s="76">
        <v>1721.1386</v>
      </c>
      <c r="M267" s="76">
        <v>2019.61364</v>
      </c>
      <c r="N267" s="97">
        <v>16613.825420000001</v>
      </c>
      <c r="O267" s="97">
        <v>16247.048640000001</v>
      </c>
      <c r="P267" s="97">
        <v>16223.616840000001</v>
      </c>
      <c r="Q267" s="97">
        <v>17489.74453</v>
      </c>
      <c r="R267" s="97">
        <v>16213.06587</v>
      </c>
      <c r="S267" s="97">
        <v>16175.659729999999</v>
      </c>
      <c r="T267" s="97">
        <v>16574.740860000002</v>
      </c>
      <c r="U267" s="97">
        <v>17069.593769999999</v>
      </c>
      <c r="V267" s="97">
        <v>17262.95967</v>
      </c>
      <c r="W267" s="97">
        <v>16283.36951</v>
      </c>
      <c r="X267" s="98">
        <v>16426.7369</v>
      </c>
      <c r="Y267" s="98">
        <v>19333.215700000001</v>
      </c>
      <c r="Z267" s="98">
        <v>20392.661100000001</v>
      </c>
      <c r="AA267" s="98">
        <v>18563.173599999998</v>
      </c>
      <c r="AB267" s="98">
        <v>19485.406599999998</v>
      </c>
      <c r="AC267" s="98">
        <v>21244.929800000002</v>
      </c>
      <c r="AD267" s="98">
        <v>22854.992399999999</v>
      </c>
      <c r="AE267" s="98">
        <v>22183.516800000001</v>
      </c>
      <c r="AF267" s="98">
        <v>19097.317299999999</v>
      </c>
      <c r="AG267" s="98">
        <v>16023.06005</v>
      </c>
      <c r="AH267" s="97">
        <v>15553.394770000001</v>
      </c>
      <c r="AI267" s="97">
        <v>14977.42864</v>
      </c>
      <c r="AJ267" s="97">
        <v>14990.33389</v>
      </c>
      <c r="AK267" s="97">
        <v>16251.67943</v>
      </c>
      <c r="AL267" s="97">
        <v>14835.682790000001</v>
      </c>
      <c r="AM267" s="97">
        <v>14867.26633</v>
      </c>
      <c r="AN267" s="97">
        <v>15033.59086</v>
      </c>
      <c r="AO267" s="97">
        <v>15550.43547</v>
      </c>
      <c r="AP267" s="97">
        <v>15964.20277</v>
      </c>
      <c r="AQ267" s="97">
        <v>14659.554959999999</v>
      </c>
      <c r="AR267" s="98">
        <v>2221.6522500000001</v>
      </c>
      <c r="AS267" s="98">
        <v>884.7056</v>
      </c>
      <c r="AT267" s="98">
        <v>1571.1135999999999</v>
      </c>
      <c r="AU267" s="98">
        <v>1341.76955</v>
      </c>
      <c r="AV267" s="98">
        <v>681.15938000000006</v>
      </c>
      <c r="AW267" s="98">
        <v>2375.27655</v>
      </c>
      <c r="AX267" s="98">
        <v>1342.6999800000001</v>
      </c>
      <c r="AY267" s="98">
        <v>3193.6393499999999</v>
      </c>
      <c r="AZ267" s="98">
        <v>3081.8186500000002</v>
      </c>
      <c r="BA267" s="98">
        <v>2353.8548500000002</v>
      </c>
      <c r="BB267" s="76">
        <v>2215.89552</v>
      </c>
      <c r="BC267" s="76">
        <v>842.24210000000005</v>
      </c>
      <c r="BD267" s="76">
        <v>1571.1135999999999</v>
      </c>
      <c r="BE267" s="76">
        <v>1341.76955</v>
      </c>
      <c r="BF267" s="76">
        <v>681.15938000000006</v>
      </c>
      <c r="BG267" s="76">
        <v>2292.0374200000001</v>
      </c>
      <c r="BH267" s="76">
        <v>1342.6999800000001</v>
      </c>
      <c r="BI267" s="76">
        <v>3193.6393499999999</v>
      </c>
      <c r="BJ267" s="76">
        <v>3081.8186500000002</v>
      </c>
      <c r="BK267" s="76">
        <v>2353.8548500000002</v>
      </c>
      <c r="BL267" s="76">
        <v>17775.047020000002</v>
      </c>
      <c r="BM267" s="76">
        <v>15862.134239999999</v>
      </c>
      <c r="BN267" s="76">
        <v>16561.447489999999</v>
      </c>
      <c r="BO267" s="76">
        <v>17593.448980000001</v>
      </c>
      <c r="BP267" s="76">
        <v>15516.84217</v>
      </c>
      <c r="BQ267" s="76">
        <v>17242.542880000001</v>
      </c>
      <c r="BR267" s="76">
        <v>16376.29084</v>
      </c>
      <c r="BS267" s="76">
        <v>18744.074820000002</v>
      </c>
      <c r="BT267" s="76">
        <v>19046.021420000001</v>
      </c>
      <c r="BU267" s="76">
        <v>17013.409810000001</v>
      </c>
      <c r="BV267" s="98">
        <v>17939.7569</v>
      </c>
      <c r="BW267" s="98">
        <v>20880.063440000002</v>
      </c>
      <c r="BX267" s="98">
        <v>20893.06465</v>
      </c>
      <c r="BY267" s="98">
        <v>19480.894939999998</v>
      </c>
      <c r="BZ267" s="98">
        <v>20220.765670000001</v>
      </c>
      <c r="CA267" s="98">
        <v>22313.195370000001</v>
      </c>
      <c r="CB267" s="98">
        <v>23690.125789999998</v>
      </c>
      <c r="CC267" s="98">
        <v>25587.512630000001</v>
      </c>
      <c r="CD267" s="98">
        <v>22278.36923</v>
      </c>
      <c r="CE267" s="98">
        <v>19685.237349999999</v>
      </c>
      <c r="CF267" s="76">
        <v>-1556.33053</v>
      </c>
      <c r="CG267" s="76">
        <v>-1719.7380700000001</v>
      </c>
      <c r="CH267" s="76">
        <v>-315.93056999999902</v>
      </c>
      <c r="CI267" s="76">
        <v>604.91849000000002</v>
      </c>
      <c r="CJ267" s="76">
        <v>-1320.3463899999999</v>
      </c>
      <c r="CK267" s="76">
        <v>-1588.5407</v>
      </c>
      <c r="CL267" s="76">
        <v>948.04394000000104</v>
      </c>
      <c r="CM267" s="76">
        <v>1449.77583</v>
      </c>
      <c r="CN267" s="76">
        <v>1320.7195099999999</v>
      </c>
      <c r="CO267" s="76">
        <v>-1028.3013800000001</v>
      </c>
      <c r="CP267" s="76">
        <v>9612.7108599999992</v>
      </c>
      <c r="CQ267" s="76">
        <v>10438.38762</v>
      </c>
      <c r="CR267" s="76">
        <v>12822.53174</v>
      </c>
      <c r="CS267" s="76">
        <v>12812.76496</v>
      </c>
      <c r="CT267" s="76">
        <v>12301.935820000001</v>
      </c>
      <c r="CU267" s="76">
        <v>14443.096960000001</v>
      </c>
      <c r="CV267" s="76">
        <v>15276.317139999999</v>
      </c>
      <c r="CW267" s="76">
        <v>14670.597470000001</v>
      </c>
      <c r="CX267" s="76">
        <v>11778.32149</v>
      </c>
      <c r="CY267" s="76">
        <v>9172.1028800000004</v>
      </c>
      <c r="CZ267" s="98">
        <v>3421</v>
      </c>
      <c r="DA267" s="98">
        <v>3370</v>
      </c>
      <c r="DB267" s="98">
        <v>3348</v>
      </c>
      <c r="DC267" s="98">
        <v>3359</v>
      </c>
      <c r="DD267" s="98">
        <v>3353</v>
      </c>
      <c r="DE267" s="98">
        <v>3352</v>
      </c>
      <c r="DF267" s="98">
        <v>3276</v>
      </c>
      <c r="DG267" s="98">
        <v>3304</v>
      </c>
      <c r="DH267" s="98">
        <v>3304</v>
      </c>
      <c r="DI267" s="98">
        <v>3357</v>
      </c>
      <c r="DJ267" s="76">
        <v>-400.86565999999999</v>
      </c>
      <c r="DK267" s="76">
        <v>-2147.1159699999998</v>
      </c>
      <c r="DL267" s="76">
        <v>21.900079999999999</v>
      </c>
      <c r="DM267" s="76">
        <v>708.62293999999997</v>
      </c>
      <c r="DN267" s="76">
        <v>-2016.5700899999999</v>
      </c>
      <c r="DO267" s="76">
        <v>-604.89667999999995</v>
      </c>
      <c r="DP267" s="76">
        <v>749.59392000000003</v>
      </c>
      <c r="DQ267" s="76">
        <v>3124.2568799999999</v>
      </c>
      <c r="DR267" s="76">
        <v>3103.7812600000002</v>
      </c>
      <c r="DS267" s="76">
        <v>-298.26107999999999</v>
      </c>
      <c r="DT267" s="76">
        <v>167.10847000000001</v>
      </c>
      <c r="DU267" s="76">
        <v>183.88188</v>
      </c>
      <c r="DV267" s="76">
        <v>213.23240000000001</v>
      </c>
      <c r="DW267" s="76">
        <v>283.14740999999998</v>
      </c>
      <c r="DX267" s="76">
        <v>313.11847999999998</v>
      </c>
      <c r="DY267" s="76">
        <v>377.17773999999997</v>
      </c>
      <c r="DZ267" s="76">
        <v>407.93257</v>
      </c>
      <c r="EA267" s="76">
        <v>437.80714999999998</v>
      </c>
      <c r="EB267" s="76">
        <v>422.38159999999999</v>
      </c>
      <c r="EC267" s="76">
        <v>395.79863999999998</v>
      </c>
      <c r="ED267" s="76">
        <v>2616.76118</v>
      </c>
      <c r="EE267" s="76">
        <v>2989.3580700000002</v>
      </c>
      <c r="EF267" s="76">
        <v>1549.21352</v>
      </c>
      <c r="EG267" s="76">
        <v>633.14661000000001</v>
      </c>
      <c r="EH267" s="76">
        <v>2697.7294700000002</v>
      </c>
      <c r="EI267" s="76">
        <v>2896.9340999999999</v>
      </c>
      <c r="EJ267" s="76">
        <v>593.10605999999996</v>
      </c>
      <c r="EK267" s="76">
        <v>69.382470000000495</v>
      </c>
      <c r="EL267" s="76">
        <v>-21.962610000000499</v>
      </c>
      <c r="EM267" s="76">
        <v>2652.1159299999999</v>
      </c>
      <c r="EN267" s="98">
        <v>8327.0460399999993</v>
      </c>
      <c r="EO267" s="98">
        <v>10441.67582</v>
      </c>
      <c r="EP267" s="98">
        <v>8070.5329099999999</v>
      </c>
      <c r="EQ267" s="98">
        <v>6668.1299799999997</v>
      </c>
      <c r="ER267" s="98">
        <v>7918.8298500000001</v>
      </c>
      <c r="ES267" s="98">
        <v>7870.0984099999996</v>
      </c>
      <c r="ET267" s="98">
        <v>8413.8086500000009</v>
      </c>
      <c r="EU267" s="98">
        <v>10916.91516</v>
      </c>
      <c r="EV267" s="98">
        <v>10500.04774</v>
      </c>
      <c r="EW267" s="98">
        <v>10513.134470000001</v>
      </c>
      <c r="EX267" s="98">
        <v>18170156</v>
      </c>
      <c r="EY267" s="98">
        <v>17966787</v>
      </c>
      <c r="EZ267" s="98">
        <v>16539547</v>
      </c>
      <c r="FA267" s="98">
        <v>16884826</v>
      </c>
      <c r="FB267" s="98">
        <v>17533412</v>
      </c>
      <c r="FC267" s="98">
        <v>17764200</v>
      </c>
      <c r="FD267" s="98">
        <v>15626697</v>
      </c>
      <c r="FE267" s="98">
        <v>15619818</v>
      </c>
      <c r="FF267" s="98">
        <v>15942240</v>
      </c>
      <c r="FG267" s="103">
        <v>17311671</v>
      </c>
      <c r="FH267" s="76">
        <v>5.7567300000000001</v>
      </c>
      <c r="FI267" s="76">
        <v>42.463500000000003</v>
      </c>
      <c r="FJ267" s="76">
        <v>0</v>
      </c>
      <c r="FK267" s="76">
        <v>0</v>
      </c>
      <c r="FL267" s="76">
        <v>0</v>
      </c>
      <c r="FM267" s="76">
        <v>83.239130000000003</v>
      </c>
      <c r="FN267" s="76">
        <v>0</v>
      </c>
      <c r="FO267" s="76">
        <v>0</v>
      </c>
      <c r="FP267" s="76">
        <v>0</v>
      </c>
      <c r="FQ267" s="77">
        <v>0</v>
      </c>
    </row>
    <row r="268" spans="1:173" x14ac:dyDescent="0.25">
      <c r="A268" s="96" t="s">
        <v>152</v>
      </c>
      <c r="B268" s="96">
        <v>5499</v>
      </c>
      <c r="C268" s="96"/>
      <c r="D268" s="76">
        <v>-9.5048499999999994</v>
      </c>
      <c r="E268" s="76">
        <v>-11.25718</v>
      </c>
      <c r="F268" s="76">
        <v>-10.880699999999999</v>
      </c>
      <c r="G268" s="76">
        <v>-11.873340000000001</v>
      </c>
      <c r="H268" s="76">
        <v>13.641450000000001</v>
      </c>
      <c r="I268" s="76">
        <v>-12.743639999999999</v>
      </c>
      <c r="J268" s="76">
        <v>-18.465250000000001</v>
      </c>
      <c r="K268" s="76">
        <v>5.6093299999999999</v>
      </c>
      <c r="L268" s="76">
        <v>3.5609299999999999</v>
      </c>
      <c r="M268" s="76">
        <v>60.122349999999997</v>
      </c>
      <c r="N268" s="97">
        <v>2346.8464300000001</v>
      </c>
      <c r="O268" s="97">
        <v>2611.6545000000001</v>
      </c>
      <c r="P268" s="97">
        <v>2661.46614</v>
      </c>
      <c r="Q268" s="97">
        <v>2035.7885200000001</v>
      </c>
      <c r="R268" s="97">
        <v>2214.92589</v>
      </c>
      <c r="S268" s="97">
        <v>2167.3434999999999</v>
      </c>
      <c r="T268" s="97">
        <v>1858.9476299999999</v>
      </c>
      <c r="U268" s="97">
        <v>1869.9404099999999</v>
      </c>
      <c r="V268" s="97">
        <v>1720.0263</v>
      </c>
      <c r="W268" s="97">
        <v>1730.8728000000001</v>
      </c>
      <c r="X268" s="98">
        <v>3500</v>
      </c>
      <c r="Y268" s="98">
        <v>4000</v>
      </c>
      <c r="Z268" s="98">
        <v>5000</v>
      </c>
      <c r="AA268" s="98">
        <v>3000</v>
      </c>
      <c r="AB268" s="98">
        <v>1500</v>
      </c>
      <c r="AC268" s="98">
        <v>2100</v>
      </c>
      <c r="AD268" s="98">
        <v>650</v>
      </c>
      <c r="AE268" s="98">
        <v>25</v>
      </c>
      <c r="AF268" s="98">
        <v>50</v>
      </c>
      <c r="AG268" s="98">
        <v>75</v>
      </c>
      <c r="AH268" s="97">
        <v>2346.8464300000001</v>
      </c>
      <c r="AI268" s="97">
        <v>2610.0545000000002</v>
      </c>
      <c r="AJ268" s="97">
        <v>2661.46614</v>
      </c>
      <c r="AK268" s="97">
        <v>2035.7885200000001</v>
      </c>
      <c r="AL268" s="97">
        <v>2185.5352899999998</v>
      </c>
      <c r="AM268" s="97">
        <v>2162.0435000000002</v>
      </c>
      <c r="AN268" s="97">
        <v>1853.6476299999999</v>
      </c>
      <c r="AO268" s="97">
        <v>1834.7330099999999</v>
      </c>
      <c r="AP268" s="97">
        <v>1700.3163</v>
      </c>
      <c r="AQ268" s="97">
        <v>1651.84475</v>
      </c>
      <c r="AR268" s="98">
        <v>227.08975000000001</v>
      </c>
      <c r="AS268" s="98">
        <v>357.18304999999998</v>
      </c>
      <c r="AT268" s="98">
        <v>395.97354999999999</v>
      </c>
      <c r="AU268" s="98">
        <v>57.305750000000003</v>
      </c>
      <c r="AV268" s="98">
        <v>98.192449999999994</v>
      </c>
      <c r="AW268" s="98">
        <v>9.7806700000000006</v>
      </c>
      <c r="AX268" s="98">
        <v>94.018330000000006</v>
      </c>
      <c r="AY268" s="98">
        <v>194.71975</v>
      </c>
      <c r="AZ268" s="98">
        <v>188.04929999999999</v>
      </c>
      <c r="BA268" s="98">
        <v>124.2962</v>
      </c>
      <c r="BB268" s="76">
        <v>227.08975000000001</v>
      </c>
      <c r="BC268" s="76">
        <v>357.18304999999998</v>
      </c>
      <c r="BD268" s="76">
        <v>395.97354999999999</v>
      </c>
      <c r="BE268" s="76">
        <v>37.757649999999998</v>
      </c>
      <c r="BF268" s="76">
        <v>53.876649999999998</v>
      </c>
      <c r="BG268" s="76">
        <v>-17.579329999999999</v>
      </c>
      <c r="BH268" s="76">
        <v>-85.104119999999995</v>
      </c>
      <c r="BI268" s="76">
        <v>194.71975</v>
      </c>
      <c r="BJ268" s="76">
        <v>188.04929999999999</v>
      </c>
      <c r="BK268" s="76">
        <v>124.2962</v>
      </c>
      <c r="BL268" s="76">
        <v>2573.9361800000001</v>
      </c>
      <c r="BM268" s="76">
        <v>2967.2375499999998</v>
      </c>
      <c r="BN268" s="76">
        <v>3057.4396900000002</v>
      </c>
      <c r="BO268" s="76">
        <v>2093.0942700000001</v>
      </c>
      <c r="BP268" s="76">
        <v>2283.7277399999998</v>
      </c>
      <c r="BQ268" s="76">
        <v>2171.8241699999999</v>
      </c>
      <c r="BR268" s="76">
        <v>1947.66596</v>
      </c>
      <c r="BS268" s="76">
        <v>2029.4527599999999</v>
      </c>
      <c r="BT268" s="76">
        <v>1888.3656000000001</v>
      </c>
      <c r="BU268" s="76">
        <v>1776.14095</v>
      </c>
      <c r="BV268" s="98">
        <v>3621.2790599999998</v>
      </c>
      <c r="BW268" s="98">
        <v>4054.9377500000001</v>
      </c>
      <c r="BX268" s="98">
        <v>5086.1394399999999</v>
      </c>
      <c r="BY268" s="98">
        <v>3089.14977</v>
      </c>
      <c r="BZ268" s="98">
        <v>1961.0171600000001</v>
      </c>
      <c r="CA268" s="98">
        <v>2278.1495500000001</v>
      </c>
      <c r="CB268" s="98">
        <v>919.90485999999999</v>
      </c>
      <c r="CC268" s="98">
        <v>242.95553000000001</v>
      </c>
      <c r="CD268" s="98">
        <v>509.18986000000001</v>
      </c>
      <c r="CE268" s="98">
        <v>339.04345000000001</v>
      </c>
      <c r="CF268" s="76">
        <v>-200.50743</v>
      </c>
      <c r="CG268" s="76">
        <v>-616.23243000000002</v>
      </c>
      <c r="CH268" s="76">
        <v>-634.90391999999997</v>
      </c>
      <c r="CI268" s="76">
        <v>-145.60758000000001</v>
      </c>
      <c r="CJ268" s="76">
        <v>-117.54164</v>
      </c>
      <c r="CK268" s="76">
        <v>-129.89216999999999</v>
      </c>
      <c r="CL268" s="76">
        <v>-179.02381</v>
      </c>
      <c r="CM268" s="76">
        <v>-202.36106000000001</v>
      </c>
      <c r="CN268" s="76">
        <v>59.078339999999997</v>
      </c>
      <c r="CO268" s="76">
        <v>-230.13130000000001</v>
      </c>
      <c r="CP268" s="76">
        <v>-3405.2449900000001</v>
      </c>
      <c r="CQ268" s="76">
        <v>-3431.8273100000001</v>
      </c>
      <c r="CR268" s="76">
        <v>-3171.1779299999998</v>
      </c>
      <c r="CS268" s="76">
        <v>-2932.2475599999998</v>
      </c>
      <c r="CT268" s="76">
        <v>-2824.3976299999999</v>
      </c>
      <c r="CU268" s="76">
        <v>-2731.34204</v>
      </c>
      <c r="CV268" s="76">
        <v>-2578.5705400000002</v>
      </c>
      <c r="CW268" s="76">
        <v>-2309.1426099999999</v>
      </c>
      <c r="CX268" s="76">
        <v>-2266.2939000000001</v>
      </c>
      <c r="CY268" s="76">
        <v>-2493.7115399999998</v>
      </c>
      <c r="CZ268" s="98">
        <v>496</v>
      </c>
      <c r="DA268" s="98">
        <v>491</v>
      </c>
      <c r="DB268" s="98">
        <v>496</v>
      </c>
      <c r="DC268" s="98">
        <v>477</v>
      </c>
      <c r="DD268" s="98">
        <v>488</v>
      </c>
      <c r="DE268" s="98">
        <v>505</v>
      </c>
      <c r="DF268" s="98">
        <v>459</v>
      </c>
      <c r="DG268" s="98">
        <v>451</v>
      </c>
      <c r="DH268" s="98">
        <v>435</v>
      </c>
      <c r="DI268" s="98">
        <v>434</v>
      </c>
      <c r="DJ268" s="76">
        <v>26.582319999999999</v>
      </c>
      <c r="DK268" s="76">
        <v>-260.64938000000001</v>
      </c>
      <c r="DL268" s="76">
        <v>-238.93037000000001</v>
      </c>
      <c r="DM268" s="76">
        <v>-107.84993</v>
      </c>
      <c r="DN268" s="76">
        <v>-93.055589999999995</v>
      </c>
      <c r="DO268" s="76">
        <v>-152.7715</v>
      </c>
      <c r="DP268" s="76">
        <v>-269.42793</v>
      </c>
      <c r="DQ268" s="76">
        <v>-42.848709999999997</v>
      </c>
      <c r="DR268" s="76">
        <v>227.41764000000001</v>
      </c>
      <c r="DS268" s="76">
        <v>-184.86314999999999</v>
      </c>
      <c r="DT268" s="76">
        <v>-9.5048499999999994</v>
      </c>
      <c r="DU268" s="76">
        <v>-12.85718</v>
      </c>
      <c r="DV268" s="76">
        <v>-10.880699999999999</v>
      </c>
      <c r="DW268" s="76">
        <v>-11.873340000000001</v>
      </c>
      <c r="DX268" s="76">
        <v>-15.749549999999999</v>
      </c>
      <c r="DY268" s="76">
        <v>-18.04364</v>
      </c>
      <c r="DZ268" s="76">
        <v>-23.765250000000002</v>
      </c>
      <c r="EA268" s="76">
        <v>-29.597670000000001</v>
      </c>
      <c r="EB268" s="76">
        <v>-16.149069999999998</v>
      </c>
      <c r="EC268" s="76">
        <v>-18.905650000000001</v>
      </c>
      <c r="ED268" s="76">
        <v>200.50743</v>
      </c>
      <c r="EE268" s="76">
        <v>617.83243000000004</v>
      </c>
      <c r="EF268" s="76">
        <v>634.90391999999997</v>
      </c>
      <c r="EG268" s="76">
        <v>145.60758000000001</v>
      </c>
      <c r="EH268" s="76">
        <v>146.93224000000001</v>
      </c>
      <c r="EI268" s="76">
        <v>135.19217</v>
      </c>
      <c r="EJ268" s="76">
        <v>184.32381000000001</v>
      </c>
      <c r="EK268" s="76">
        <v>237.56845999999999</v>
      </c>
      <c r="EL268" s="76">
        <v>-39.368340000000003</v>
      </c>
      <c r="EM268" s="76">
        <v>309.15935000000002</v>
      </c>
      <c r="EN268" s="98">
        <v>7026.52405</v>
      </c>
      <c r="EO268" s="98">
        <v>7486.7650599999997</v>
      </c>
      <c r="EP268" s="98">
        <v>8257.3173700000007</v>
      </c>
      <c r="EQ268" s="98">
        <v>6021.3973299999998</v>
      </c>
      <c r="ER268" s="98">
        <v>4785.4147899999998</v>
      </c>
      <c r="ES268" s="98">
        <v>5009.4915899999996</v>
      </c>
      <c r="ET268" s="98">
        <v>3498.4753999999998</v>
      </c>
      <c r="EU268" s="98">
        <v>2552.0981400000001</v>
      </c>
      <c r="EV268" s="98">
        <v>2775.4837600000001</v>
      </c>
      <c r="EW268" s="98">
        <v>2832.7549899999999</v>
      </c>
      <c r="EX268" s="98">
        <v>2547354</v>
      </c>
      <c r="EY268" s="98">
        <v>3227887</v>
      </c>
      <c r="EZ268" s="98">
        <v>3296370</v>
      </c>
      <c r="FA268" s="98">
        <v>2181396</v>
      </c>
      <c r="FB268" s="98">
        <v>2332468</v>
      </c>
      <c r="FC268" s="98">
        <v>2297236</v>
      </c>
      <c r="FD268" s="98">
        <v>2037971</v>
      </c>
      <c r="FE268" s="98">
        <v>2072301</v>
      </c>
      <c r="FF268" s="98">
        <v>1660948</v>
      </c>
      <c r="FG268" s="103">
        <v>1961004</v>
      </c>
      <c r="FH268" s="76">
        <v>0</v>
      </c>
      <c r="FI268" s="76">
        <v>0</v>
      </c>
      <c r="FJ268" s="76">
        <v>0</v>
      </c>
      <c r="FK268" s="76">
        <v>19.548100000000002</v>
      </c>
      <c r="FL268" s="76">
        <v>44.315800000000003</v>
      </c>
      <c r="FM268" s="76">
        <v>27.36</v>
      </c>
      <c r="FN268" s="76">
        <v>179.12244999999999</v>
      </c>
      <c r="FO268" s="76">
        <v>0</v>
      </c>
      <c r="FP268" s="76">
        <v>0</v>
      </c>
      <c r="FQ268" s="77">
        <v>0</v>
      </c>
    </row>
    <row r="269" spans="1:173" x14ac:dyDescent="0.25">
      <c r="A269" s="96" t="s">
        <v>151</v>
      </c>
      <c r="B269" s="96">
        <v>5762</v>
      </c>
      <c r="C269" s="96"/>
      <c r="D269" s="76">
        <v>59.579459999999997</v>
      </c>
      <c r="E269" s="76">
        <v>56.762529999999998</v>
      </c>
      <c r="F269" s="76">
        <v>61.794130000000003</v>
      </c>
      <c r="G269" s="76">
        <v>63.446129999999997</v>
      </c>
      <c r="H269" s="76">
        <v>68.347629999999995</v>
      </c>
      <c r="I269" s="76">
        <v>65.836519999999993</v>
      </c>
      <c r="J269" s="76">
        <v>68.400509999999997</v>
      </c>
      <c r="K269" s="76">
        <v>69.588520000000003</v>
      </c>
      <c r="L269" s="76">
        <v>67.456379999999996</v>
      </c>
      <c r="M269" s="76">
        <v>69.214879999999994</v>
      </c>
      <c r="N269" s="97">
        <v>596.25593000000003</v>
      </c>
      <c r="O269" s="97">
        <v>529.35658000000001</v>
      </c>
      <c r="P269" s="97">
        <v>543.85622000000001</v>
      </c>
      <c r="Q269" s="97">
        <v>528.57710999999995</v>
      </c>
      <c r="R269" s="97">
        <v>595.57713999999999</v>
      </c>
      <c r="S269" s="97">
        <v>467.36002999999999</v>
      </c>
      <c r="T269" s="97">
        <v>527.11841000000004</v>
      </c>
      <c r="U269" s="97">
        <v>587.66462000000001</v>
      </c>
      <c r="V269" s="97">
        <v>552.56448</v>
      </c>
      <c r="W269" s="97">
        <v>554.93046000000004</v>
      </c>
      <c r="X269" s="98">
        <v>648.5</v>
      </c>
      <c r="Y269" s="98">
        <v>503.5</v>
      </c>
      <c r="Z269" s="98">
        <v>558.5</v>
      </c>
      <c r="AA269" s="98">
        <v>613.5</v>
      </c>
      <c r="AB269" s="98">
        <v>668.5</v>
      </c>
      <c r="AC269" s="98">
        <v>723.5</v>
      </c>
      <c r="AD269" s="98">
        <v>789.14</v>
      </c>
      <c r="AE269" s="98">
        <v>854.86</v>
      </c>
      <c r="AF269" s="98">
        <v>920.58</v>
      </c>
      <c r="AG269" s="98">
        <v>786.3</v>
      </c>
      <c r="AH269" s="97">
        <v>541.25593000000003</v>
      </c>
      <c r="AI269" s="97">
        <v>474.35658000000001</v>
      </c>
      <c r="AJ269" s="97">
        <v>488.85622000000001</v>
      </c>
      <c r="AK269" s="97">
        <v>471.07711</v>
      </c>
      <c r="AL269" s="97">
        <v>538.07713999999999</v>
      </c>
      <c r="AM269" s="97">
        <v>411.86002999999999</v>
      </c>
      <c r="AN269" s="97">
        <v>471.61840999999998</v>
      </c>
      <c r="AO269" s="97">
        <v>532.16462000000001</v>
      </c>
      <c r="AP269" s="97">
        <v>497.06448</v>
      </c>
      <c r="AQ269" s="97">
        <v>499.43045999999998</v>
      </c>
      <c r="AR269" s="98">
        <v>297.04595</v>
      </c>
      <c r="AS269" s="98">
        <v>0</v>
      </c>
      <c r="AT269" s="98">
        <v>0</v>
      </c>
      <c r="AU269" s="98">
        <v>0.1</v>
      </c>
      <c r="AV269" s="98">
        <v>0</v>
      </c>
      <c r="AW269" s="98">
        <v>0</v>
      </c>
      <c r="AX269" s="98">
        <v>0</v>
      </c>
      <c r="AY269" s="98">
        <v>1</v>
      </c>
      <c r="AZ269" s="98">
        <v>0</v>
      </c>
      <c r="BA269" s="98">
        <v>58.251449999999998</v>
      </c>
      <c r="BB269" s="76">
        <v>284.46294999999998</v>
      </c>
      <c r="BC269" s="76">
        <v>0</v>
      </c>
      <c r="BD269" s="76">
        <v>0</v>
      </c>
      <c r="BE269" s="76">
        <v>0.1</v>
      </c>
      <c r="BF269" s="76">
        <v>0</v>
      </c>
      <c r="BG269" s="76">
        <v>0</v>
      </c>
      <c r="BH269" s="76">
        <v>0</v>
      </c>
      <c r="BI269" s="76">
        <v>1</v>
      </c>
      <c r="BJ269" s="76">
        <v>-0.16</v>
      </c>
      <c r="BK269" s="76">
        <v>58.251449999999998</v>
      </c>
      <c r="BL269" s="76">
        <v>838.30187999999998</v>
      </c>
      <c r="BM269" s="76">
        <v>474.35658000000001</v>
      </c>
      <c r="BN269" s="76">
        <v>488.85622000000001</v>
      </c>
      <c r="BO269" s="76">
        <v>471.17711000000003</v>
      </c>
      <c r="BP269" s="76">
        <v>538.07713999999999</v>
      </c>
      <c r="BQ269" s="76">
        <v>411.86002999999999</v>
      </c>
      <c r="BR269" s="76">
        <v>471.61840999999998</v>
      </c>
      <c r="BS269" s="76">
        <v>533.16462000000001</v>
      </c>
      <c r="BT269" s="76">
        <v>497.06448</v>
      </c>
      <c r="BU269" s="76">
        <v>557.68191000000002</v>
      </c>
      <c r="BV269" s="98">
        <v>671.64008999999999</v>
      </c>
      <c r="BW269" s="98">
        <v>550.35280999999998</v>
      </c>
      <c r="BX269" s="98">
        <v>576.88495999999998</v>
      </c>
      <c r="BY269" s="98">
        <v>657.32380000000001</v>
      </c>
      <c r="BZ269" s="98">
        <v>694.25429999999994</v>
      </c>
      <c r="CA269" s="98">
        <v>754.66243999999995</v>
      </c>
      <c r="CB269" s="98">
        <v>845.04944999999998</v>
      </c>
      <c r="CC269" s="98">
        <v>908.95205999999996</v>
      </c>
      <c r="CD269" s="98">
        <v>943.34544000000005</v>
      </c>
      <c r="CE269" s="98">
        <v>835.65684999999996</v>
      </c>
      <c r="CF269" s="76">
        <v>-79.830340000000007</v>
      </c>
      <c r="CG269" s="76">
        <v>-9.2341900000000106</v>
      </c>
      <c r="CH269" s="76">
        <v>24.325890000000001</v>
      </c>
      <c r="CI269" s="76">
        <v>13.75</v>
      </c>
      <c r="CJ269" s="76">
        <v>5.1939399999999996</v>
      </c>
      <c r="CK269" s="76">
        <v>-137.65540999999999</v>
      </c>
      <c r="CL269" s="76">
        <v>-44.425710000000002</v>
      </c>
      <c r="CM269" s="76">
        <v>22.27908</v>
      </c>
      <c r="CN269" s="76">
        <v>-164.15907000000001</v>
      </c>
      <c r="CO269" s="76">
        <v>-13.46809</v>
      </c>
      <c r="CP269" s="76">
        <v>-235.83345</v>
      </c>
      <c r="CQ269" s="76">
        <v>-385.46606000000003</v>
      </c>
      <c r="CR269" s="76">
        <v>-321.23187000000001</v>
      </c>
      <c r="CS269" s="76">
        <v>-290.55775999999997</v>
      </c>
      <c r="CT269" s="76">
        <v>-246.90776</v>
      </c>
      <c r="CU269" s="76">
        <v>-224.60169999999999</v>
      </c>
      <c r="CV269" s="76">
        <v>-35.346290000000003</v>
      </c>
      <c r="CW269" s="76">
        <v>-44.848880000000001</v>
      </c>
      <c r="CX269" s="76">
        <v>89.525639999999996</v>
      </c>
      <c r="CY269" s="76">
        <v>303.62745999999999</v>
      </c>
      <c r="CZ269" s="98">
        <v>140</v>
      </c>
      <c r="DA269" s="98">
        <v>141</v>
      </c>
      <c r="DB269" s="98">
        <v>145</v>
      </c>
      <c r="DC269" s="98">
        <v>145</v>
      </c>
      <c r="DD269" s="98">
        <v>146</v>
      </c>
      <c r="DE269" s="98">
        <v>137</v>
      </c>
      <c r="DF269" s="98">
        <v>140</v>
      </c>
      <c r="DG269" s="98">
        <v>144</v>
      </c>
      <c r="DH269" s="98">
        <v>145</v>
      </c>
      <c r="DI269" s="98">
        <v>146</v>
      </c>
      <c r="DJ269" s="76">
        <v>149.63261</v>
      </c>
      <c r="DK269" s="76">
        <v>-64.234189999999998</v>
      </c>
      <c r="DL269" s="76">
        <v>-30.674109999999999</v>
      </c>
      <c r="DM269" s="76">
        <v>-43.65</v>
      </c>
      <c r="DN269" s="76">
        <v>-52.306060000000002</v>
      </c>
      <c r="DO269" s="76">
        <v>-193.15540999999999</v>
      </c>
      <c r="DP269" s="76">
        <v>-99.925709999999995</v>
      </c>
      <c r="DQ269" s="76">
        <v>-32.22092</v>
      </c>
      <c r="DR269" s="76">
        <v>-219.81907000000001</v>
      </c>
      <c r="DS269" s="76">
        <v>-10.71664</v>
      </c>
      <c r="DT269" s="76">
        <v>4.5794600000000001</v>
      </c>
      <c r="DU269" s="76">
        <v>1.7625299999999999</v>
      </c>
      <c r="DV269" s="76">
        <v>6.79413</v>
      </c>
      <c r="DW269" s="76">
        <v>5.9461300000000001</v>
      </c>
      <c r="DX269" s="76">
        <v>10.847630000000001</v>
      </c>
      <c r="DY269" s="76">
        <v>10.33652</v>
      </c>
      <c r="DZ269" s="76">
        <v>12.900510000000001</v>
      </c>
      <c r="EA269" s="76">
        <v>14.088520000000001</v>
      </c>
      <c r="EB269" s="76">
        <v>11.956379999999999</v>
      </c>
      <c r="EC269" s="76">
        <v>13.714880000000001</v>
      </c>
      <c r="ED269" s="76">
        <v>134.83034000000001</v>
      </c>
      <c r="EE269" s="76">
        <v>64.234189999999998</v>
      </c>
      <c r="EF269" s="76">
        <v>30.674109999999999</v>
      </c>
      <c r="EG269" s="76">
        <v>43.749999999999901</v>
      </c>
      <c r="EH269" s="76">
        <v>52.306060000000002</v>
      </c>
      <c r="EI269" s="76">
        <v>193.15540999999999</v>
      </c>
      <c r="EJ269" s="76">
        <v>99.925709999999995</v>
      </c>
      <c r="EK269" s="76">
        <v>33.22092</v>
      </c>
      <c r="EL269" s="76">
        <v>219.65907000000001</v>
      </c>
      <c r="EM269" s="76">
        <v>68.968090000000004</v>
      </c>
      <c r="EN269" s="98">
        <v>907.47353999999996</v>
      </c>
      <c r="EO269" s="98">
        <v>935.81886999999995</v>
      </c>
      <c r="EP269" s="98">
        <v>898.11683000000005</v>
      </c>
      <c r="EQ269" s="98">
        <v>947.88156000000004</v>
      </c>
      <c r="ER269" s="98">
        <v>941.16206</v>
      </c>
      <c r="ES269" s="98">
        <v>979.26414</v>
      </c>
      <c r="ET269" s="98">
        <v>880.39574000000005</v>
      </c>
      <c r="EU269" s="98">
        <v>953.80093999999997</v>
      </c>
      <c r="EV269" s="98">
        <v>853.81979999999999</v>
      </c>
      <c r="EW269" s="98">
        <v>532.02939000000003</v>
      </c>
      <c r="EX269" s="98">
        <v>676086</v>
      </c>
      <c r="EY269" s="98">
        <v>538591</v>
      </c>
      <c r="EZ269" s="98">
        <v>519530</v>
      </c>
      <c r="FA269" s="98">
        <v>514827</v>
      </c>
      <c r="FB269" s="98">
        <v>590383</v>
      </c>
      <c r="FC269" s="98">
        <v>605015</v>
      </c>
      <c r="FD269" s="98">
        <v>571544</v>
      </c>
      <c r="FE269" s="98">
        <v>565386</v>
      </c>
      <c r="FF269" s="98">
        <v>716724</v>
      </c>
      <c r="FG269" s="103">
        <v>568399</v>
      </c>
      <c r="FH269" s="76">
        <v>12.583</v>
      </c>
      <c r="FI269" s="76">
        <v>0</v>
      </c>
      <c r="FJ269" s="76">
        <v>0</v>
      </c>
      <c r="FK269" s="76">
        <v>0</v>
      </c>
      <c r="FL269" s="76">
        <v>0</v>
      </c>
      <c r="FM269" s="76">
        <v>0</v>
      </c>
      <c r="FN269" s="76">
        <v>0</v>
      </c>
      <c r="FO269" s="76">
        <v>0</v>
      </c>
      <c r="FP269" s="76">
        <v>0.16</v>
      </c>
      <c r="FQ269" s="77">
        <v>0</v>
      </c>
    </row>
    <row r="270" spans="1:173" x14ac:dyDescent="0.25">
      <c r="A270" s="96" t="s">
        <v>150</v>
      </c>
      <c r="B270" s="96">
        <v>5799</v>
      </c>
      <c r="C270" s="96"/>
      <c r="D270" s="76">
        <v>214.78337999999999</v>
      </c>
      <c r="E270" s="76">
        <v>360.92538000000002</v>
      </c>
      <c r="F270" s="76">
        <v>406.5018</v>
      </c>
      <c r="G270" s="76">
        <v>365.55175000000003</v>
      </c>
      <c r="H270" s="76">
        <v>389.77742000000001</v>
      </c>
      <c r="I270" s="76">
        <v>425.21935000000002</v>
      </c>
      <c r="J270" s="76">
        <v>396.53433000000001</v>
      </c>
      <c r="K270" s="76">
        <v>356.19648000000001</v>
      </c>
      <c r="L270" s="76">
        <v>357.79685999999998</v>
      </c>
      <c r="M270" s="76">
        <v>369.84312</v>
      </c>
      <c r="N270" s="97">
        <v>7973.41932</v>
      </c>
      <c r="O270" s="97">
        <v>7620.8564800000004</v>
      </c>
      <c r="P270" s="97">
        <v>7633.6574000000001</v>
      </c>
      <c r="Q270" s="97">
        <v>7677.0438100000001</v>
      </c>
      <c r="R270" s="97">
        <v>7994.2905199999996</v>
      </c>
      <c r="S270" s="97">
        <v>8038.18469</v>
      </c>
      <c r="T270" s="97">
        <v>7758.1814100000001</v>
      </c>
      <c r="U270" s="97">
        <v>7076.8218699999998</v>
      </c>
      <c r="V270" s="97">
        <v>7421.3175600000004</v>
      </c>
      <c r="W270" s="97">
        <v>7136.5516900000002</v>
      </c>
      <c r="X270" s="98">
        <v>4921.7150000000001</v>
      </c>
      <c r="Y270" s="98">
        <v>5893.6350000000002</v>
      </c>
      <c r="Z270" s="98">
        <v>6768.0550000000003</v>
      </c>
      <c r="AA270" s="98">
        <v>7138.4750000000004</v>
      </c>
      <c r="AB270" s="98">
        <v>7893.8950000000004</v>
      </c>
      <c r="AC270" s="98">
        <v>8347.8150000000005</v>
      </c>
      <c r="AD270" s="98">
        <v>9441.7350000000006</v>
      </c>
      <c r="AE270" s="98">
        <v>9427.6550000000007</v>
      </c>
      <c r="AF270" s="98">
        <v>7275.32</v>
      </c>
      <c r="AG270" s="98">
        <v>7118.22</v>
      </c>
      <c r="AH270" s="97">
        <v>7794.2193200000002</v>
      </c>
      <c r="AI270" s="97">
        <v>7313.8564800000004</v>
      </c>
      <c r="AJ270" s="97">
        <v>7294.4574000000002</v>
      </c>
      <c r="AK270" s="97">
        <v>7375.8352100000002</v>
      </c>
      <c r="AL270" s="97">
        <v>7676.6769199999999</v>
      </c>
      <c r="AM270" s="97">
        <v>7730.6125300000003</v>
      </c>
      <c r="AN270" s="97">
        <v>7495.63141</v>
      </c>
      <c r="AO270" s="97">
        <v>6865.9718700000003</v>
      </c>
      <c r="AP270" s="97">
        <v>7210.0275600000004</v>
      </c>
      <c r="AQ270" s="97">
        <v>6937.8616899999997</v>
      </c>
      <c r="AR270" s="98">
        <v>1694.7584199999999</v>
      </c>
      <c r="AS270" s="98">
        <v>2322.0539399999998</v>
      </c>
      <c r="AT270" s="98">
        <v>1351.8746000000001</v>
      </c>
      <c r="AU270" s="98">
        <v>1128.75819</v>
      </c>
      <c r="AV270" s="98">
        <v>1149.3258599999999</v>
      </c>
      <c r="AW270" s="98">
        <v>1238.1315</v>
      </c>
      <c r="AX270" s="98">
        <v>1699.8646200000001</v>
      </c>
      <c r="AY270" s="98">
        <v>3272.39048</v>
      </c>
      <c r="AZ270" s="98">
        <v>1884.76397</v>
      </c>
      <c r="BA270" s="98">
        <v>706.25639000000001</v>
      </c>
      <c r="BB270" s="76">
        <v>1257.38582</v>
      </c>
      <c r="BC270" s="76">
        <v>2317.0211399999998</v>
      </c>
      <c r="BD270" s="76">
        <v>1351.4837</v>
      </c>
      <c r="BE270" s="76">
        <v>912.36443999999995</v>
      </c>
      <c r="BF270" s="76">
        <v>811.79096000000004</v>
      </c>
      <c r="BG270" s="76">
        <v>993.39850000000001</v>
      </c>
      <c r="BH270" s="76">
        <v>1457.5496700000001</v>
      </c>
      <c r="BI270" s="76">
        <v>2821.91183</v>
      </c>
      <c r="BJ270" s="76">
        <v>1812.3815199999999</v>
      </c>
      <c r="BK270" s="76">
        <v>686.87329</v>
      </c>
      <c r="BL270" s="76">
        <v>9488.9777400000003</v>
      </c>
      <c r="BM270" s="76">
        <v>9635.9104200000002</v>
      </c>
      <c r="BN270" s="76">
        <v>8646.3320000000003</v>
      </c>
      <c r="BO270" s="76">
        <v>8504.5933999999997</v>
      </c>
      <c r="BP270" s="76">
        <v>8826.0027800000007</v>
      </c>
      <c r="BQ270" s="76">
        <v>8968.7440299999998</v>
      </c>
      <c r="BR270" s="76">
        <v>9195.4960300000002</v>
      </c>
      <c r="BS270" s="76">
        <v>10138.362349999999</v>
      </c>
      <c r="BT270" s="76">
        <v>9094.7915300000004</v>
      </c>
      <c r="BU270" s="76">
        <v>7644.1180800000002</v>
      </c>
      <c r="BV270" s="98">
        <v>5775.1366799999996</v>
      </c>
      <c r="BW270" s="98">
        <v>6366.2787900000003</v>
      </c>
      <c r="BX270" s="98">
        <v>6919.9440699999996</v>
      </c>
      <c r="BY270" s="98">
        <v>7633.5278600000001</v>
      </c>
      <c r="BZ270" s="98">
        <v>8974.7208100000007</v>
      </c>
      <c r="CA270" s="98">
        <v>10170.248310000001</v>
      </c>
      <c r="CB270" s="98">
        <v>10093.6152</v>
      </c>
      <c r="CC270" s="98">
        <v>10637.202789999999</v>
      </c>
      <c r="CD270" s="98">
        <v>8114.9220400000004</v>
      </c>
      <c r="CE270" s="98">
        <v>7364.2787799999996</v>
      </c>
      <c r="CF270" s="76">
        <v>-1580.7529400000001</v>
      </c>
      <c r="CG270" s="76">
        <v>-1269.5943199999999</v>
      </c>
      <c r="CH270" s="76">
        <v>-700.03526000000102</v>
      </c>
      <c r="CI270" s="76">
        <v>-4376.1278899999998</v>
      </c>
      <c r="CJ270" s="76">
        <v>-873.77503000000002</v>
      </c>
      <c r="CK270" s="76">
        <v>-1228.91086</v>
      </c>
      <c r="CL270" s="76">
        <v>-689.85162000000003</v>
      </c>
      <c r="CM270" s="76">
        <v>-504.50941000000103</v>
      </c>
      <c r="CN270" s="76">
        <v>-688.05462999999997</v>
      </c>
      <c r="CO270" s="76">
        <v>-463.1123</v>
      </c>
      <c r="CP270" s="76">
        <v>-1957.36088</v>
      </c>
      <c r="CQ270" s="76">
        <v>-1454.79376</v>
      </c>
      <c r="CR270" s="76">
        <v>-2195.2205800000002</v>
      </c>
      <c r="CS270" s="76">
        <v>-2507.46902</v>
      </c>
      <c r="CT270" s="76">
        <v>1257.5030300000001</v>
      </c>
      <c r="CU270" s="76">
        <v>1637.1007</v>
      </c>
      <c r="CV270" s="76">
        <v>2180.1852199999998</v>
      </c>
      <c r="CW270" s="76">
        <v>1675.0371700000001</v>
      </c>
      <c r="CX270" s="76">
        <v>-431.51524999999998</v>
      </c>
      <c r="CY270" s="76">
        <v>-1344.55214</v>
      </c>
      <c r="CZ270" s="98">
        <v>2136</v>
      </c>
      <c r="DA270" s="98">
        <v>2107</v>
      </c>
      <c r="DB270" s="98">
        <v>2076</v>
      </c>
      <c r="DC270" s="98">
        <v>1997</v>
      </c>
      <c r="DD270" s="98">
        <v>1942</v>
      </c>
      <c r="DE270" s="98">
        <v>1904</v>
      </c>
      <c r="DF270" s="98">
        <v>1918</v>
      </c>
      <c r="DG270" s="98">
        <v>1908</v>
      </c>
      <c r="DH270" s="98">
        <v>1893</v>
      </c>
      <c r="DI270" s="98">
        <v>1858</v>
      </c>
      <c r="DJ270" s="76">
        <v>-502.56711999999999</v>
      </c>
      <c r="DK270" s="76">
        <v>740.42682000000002</v>
      </c>
      <c r="DL270" s="76">
        <v>312.24844000000002</v>
      </c>
      <c r="DM270" s="76">
        <v>-3764.9720499999999</v>
      </c>
      <c r="DN270" s="76">
        <v>-379.59766999999999</v>
      </c>
      <c r="DO270" s="76">
        <v>-543.08452</v>
      </c>
      <c r="DP270" s="76">
        <v>505.14805000000001</v>
      </c>
      <c r="DQ270" s="76">
        <v>2106.55242</v>
      </c>
      <c r="DR270" s="76">
        <v>913.03688999999997</v>
      </c>
      <c r="DS270" s="76">
        <v>25.070989999999998</v>
      </c>
      <c r="DT270" s="76">
        <v>35.583379999999998</v>
      </c>
      <c r="DU270" s="76">
        <v>53.925379999999997</v>
      </c>
      <c r="DV270" s="76">
        <v>67.3018</v>
      </c>
      <c r="DW270" s="76">
        <v>64.342749999999995</v>
      </c>
      <c r="DX270" s="76">
        <v>72.163420000000002</v>
      </c>
      <c r="DY270" s="76">
        <v>117.64735</v>
      </c>
      <c r="DZ270" s="76">
        <v>133.98433</v>
      </c>
      <c r="EA270" s="76">
        <v>145.34648000000001</v>
      </c>
      <c r="EB270" s="76">
        <v>146.50685999999999</v>
      </c>
      <c r="EC270" s="76">
        <v>171.15312</v>
      </c>
      <c r="ED270" s="76">
        <v>1759.9529399999999</v>
      </c>
      <c r="EE270" s="76">
        <v>1576.5943199999999</v>
      </c>
      <c r="EF270" s="76">
        <v>1039.2352599999999</v>
      </c>
      <c r="EG270" s="76">
        <v>4677.3364899999997</v>
      </c>
      <c r="EH270" s="76">
        <v>1191.3886299999999</v>
      </c>
      <c r="EI270" s="76">
        <v>1536.4830199999999</v>
      </c>
      <c r="EJ270" s="76">
        <v>952.401620000001</v>
      </c>
      <c r="EK270" s="76">
        <v>715.35941000000003</v>
      </c>
      <c r="EL270" s="76">
        <v>899.34463000000005</v>
      </c>
      <c r="EM270" s="76">
        <v>661.80229999999995</v>
      </c>
      <c r="EN270" s="98">
        <v>7732.4975599999998</v>
      </c>
      <c r="EO270" s="98">
        <v>7821.0725499999999</v>
      </c>
      <c r="EP270" s="98">
        <v>9115.1646500000006</v>
      </c>
      <c r="EQ270" s="98">
        <v>10140.996880000001</v>
      </c>
      <c r="ER270" s="98">
        <v>7717.2177799999999</v>
      </c>
      <c r="ES270" s="98">
        <v>8533.14761</v>
      </c>
      <c r="ET270" s="98">
        <v>7913.4299799999999</v>
      </c>
      <c r="EU270" s="98">
        <v>8962.1656199999998</v>
      </c>
      <c r="EV270" s="98">
        <v>8546.4372899999998</v>
      </c>
      <c r="EW270" s="98">
        <v>8708.8309200000003</v>
      </c>
      <c r="EX270" s="98">
        <v>9554172</v>
      </c>
      <c r="EY270" s="98">
        <v>8890451</v>
      </c>
      <c r="EZ270" s="98">
        <v>8333693</v>
      </c>
      <c r="FA270" s="98">
        <v>12053172</v>
      </c>
      <c r="FB270" s="98">
        <v>8868066</v>
      </c>
      <c r="FC270" s="98">
        <v>9267096</v>
      </c>
      <c r="FD270" s="98">
        <v>8448033</v>
      </c>
      <c r="FE270" s="98">
        <v>7581331</v>
      </c>
      <c r="FF270" s="98">
        <v>8109372</v>
      </c>
      <c r="FG270" s="103">
        <v>7599664</v>
      </c>
      <c r="FH270" s="76">
        <v>437.37259999999998</v>
      </c>
      <c r="FI270" s="76">
        <v>5.0327999999999999</v>
      </c>
      <c r="FJ270" s="76">
        <v>0.39090000000000003</v>
      </c>
      <c r="FK270" s="76">
        <v>216.39375000000001</v>
      </c>
      <c r="FL270" s="76">
        <v>337.53489999999999</v>
      </c>
      <c r="FM270" s="76">
        <v>244.733</v>
      </c>
      <c r="FN270" s="76">
        <v>242.31495000000001</v>
      </c>
      <c r="FO270" s="76">
        <v>450.47865000000002</v>
      </c>
      <c r="FP270" s="76">
        <v>72.382450000000006</v>
      </c>
      <c r="FQ270" s="77">
        <v>19.383099999999999</v>
      </c>
    </row>
    <row r="271" spans="1:173" x14ac:dyDescent="0.25">
      <c r="A271" s="96" t="s">
        <v>149</v>
      </c>
      <c r="B271" s="96">
        <v>5728</v>
      </c>
      <c r="C271" s="96"/>
      <c r="D271" s="76">
        <v>16.5336</v>
      </c>
      <c r="E271" s="76">
        <v>39.134309999999999</v>
      </c>
      <c r="F271" s="76">
        <v>36.70055</v>
      </c>
      <c r="G271" s="76">
        <v>20.625779999999999</v>
      </c>
      <c r="H271" s="76">
        <v>39.353250000000003</v>
      </c>
      <c r="I271" s="76">
        <v>48.072180000000003</v>
      </c>
      <c r="J271" s="76">
        <v>56.042630000000003</v>
      </c>
      <c r="K271" s="76">
        <v>-19.790710000000001</v>
      </c>
      <c r="L271" s="76">
        <v>-4.9832700000000001</v>
      </c>
      <c r="M271" s="76">
        <v>96.588700000000003</v>
      </c>
      <c r="N271" s="97">
        <v>4890.1597300000003</v>
      </c>
      <c r="O271" s="97">
        <v>4249.6055900000001</v>
      </c>
      <c r="P271" s="97">
        <v>3929.66426</v>
      </c>
      <c r="Q271" s="97">
        <v>3645.3181199999999</v>
      </c>
      <c r="R271" s="97">
        <v>3618.6073900000001</v>
      </c>
      <c r="S271" s="97">
        <v>3319.9962999999998</v>
      </c>
      <c r="T271" s="97">
        <v>3273.1185300000002</v>
      </c>
      <c r="U271" s="97">
        <v>3443.2696799999999</v>
      </c>
      <c r="V271" s="97">
        <v>3393.0593600000002</v>
      </c>
      <c r="W271" s="97">
        <v>4395.4368100000002</v>
      </c>
      <c r="X271" s="98">
        <v>2000</v>
      </c>
      <c r="Y271" s="98">
        <v>2000</v>
      </c>
      <c r="Z271" s="98">
        <v>3300</v>
      </c>
      <c r="AA271" s="98">
        <v>3300</v>
      </c>
      <c r="AB271" s="98">
        <v>3300</v>
      </c>
      <c r="AC271" s="98">
        <v>3300</v>
      </c>
      <c r="AD271" s="98">
        <v>3300</v>
      </c>
      <c r="AE271" s="98">
        <v>3300</v>
      </c>
      <c r="AF271" s="98">
        <v>3300</v>
      </c>
      <c r="AG271" s="98">
        <v>5800</v>
      </c>
      <c r="AH271" s="97">
        <v>4868.2879800000001</v>
      </c>
      <c r="AI271" s="97">
        <v>4179.8922899999998</v>
      </c>
      <c r="AJ271" s="97">
        <v>3852.1073099999999</v>
      </c>
      <c r="AK271" s="97">
        <v>3567.7611700000002</v>
      </c>
      <c r="AL271" s="97">
        <v>3541.05044</v>
      </c>
      <c r="AM271" s="97">
        <v>3251.81169</v>
      </c>
      <c r="AN271" s="97">
        <v>3208.07258</v>
      </c>
      <c r="AO271" s="97">
        <v>3443.2696799999999</v>
      </c>
      <c r="AP271" s="97">
        <v>3393.0593600000002</v>
      </c>
      <c r="AQ271" s="97">
        <v>4395.4358099999999</v>
      </c>
      <c r="AR271" s="98">
        <v>60.265300000000003</v>
      </c>
      <c r="AS271" s="98">
        <v>20.831849999999999</v>
      </c>
      <c r="AT271" s="98">
        <v>0</v>
      </c>
      <c r="AU271" s="98">
        <v>0</v>
      </c>
      <c r="AV271" s="98">
        <v>375.44895000000002</v>
      </c>
      <c r="AW271" s="98">
        <v>94.249849999999995</v>
      </c>
      <c r="AX271" s="98">
        <v>39.218249999999998</v>
      </c>
      <c r="AY271" s="98">
        <v>474.7946</v>
      </c>
      <c r="AZ271" s="98">
        <v>203.1652</v>
      </c>
      <c r="BA271" s="98">
        <v>7.5</v>
      </c>
      <c r="BB271" s="76">
        <v>60.265300000000003</v>
      </c>
      <c r="BC271" s="76">
        <v>20.831849999999999</v>
      </c>
      <c r="BD271" s="76">
        <v>0</v>
      </c>
      <c r="BE271" s="76">
        <v>0</v>
      </c>
      <c r="BF271" s="76">
        <v>375.44895000000002</v>
      </c>
      <c r="BG271" s="76">
        <v>94.249849999999995</v>
      </c>
      <c r="BH271" s="76">
        <v>-19.595749999999999</v>
      </c>
      <c r="BI271" s="76">
        <v>474.7946</v>
      </c>
      <c r="BJ271" s="76">
        <v>203.1652</v>
      </c>
      <c r="BK271" s="76">
        <v>6.5</v>
      </c>
      <c r="BL271" s="76">
        <v>4928.5532800000001</v>
      </c>
      <c r="BM271" s="76">
        <v>4200.7241400000003</v>
      </c>
      <c r="BN271" s="76">
        <v>3852.1073099999999</v>
      </c>
      <c r="BO271" s="76">
        <v>3567.7611700000002</v>
      </c>
      <c r="BP271" s="76">
        <v>3916.4993899999999</v>
      </c>
      <c r="BQ271" s="76">
        <v>3346.0615400000002</v>
      </c>
      <c r="BR271" s="76">
        <v>3247.2908299999999</v>
      </c>
      <c r="BS271" s="76">
        <v>3918.0642800000001</v>
      </c>
      <c r="BT271" s="76">
        <v>3596.2245600000001</v>
      </c>
      <c r="BU271" s="76">
        <v>4402.9358099999999</v>
      </c>
      <c r="BV271" s="98">
        <v>3076.2581399999999</v>
      </c>
      <c r="BW271" s="98">
        <v>2621.3538100000001</v>
      </c>
      <c r="BX271" s="98">
        <v>3564.6988999999999</v>
      </c>
      <c r="BY271" s="98">
        <v>3688.4006100000001</v>
      </c>
      <c r="BZ271" s="98">
        <v>3890.5636</v>
      </c>
      <c r="CA271" s="98">
        <v>3756.8880100000001</v>
      </c>
      <c r="CB271" s="98">
        <v>3402.0034000000001</v>
      </c>
      <c r="CC271" s="98">
        <v>3376.9413800000002</v>
      </c>
      <c r="CD271" s="98">
        <v>3428.2470400000002</v>
      </c>
      <c r="CE271" s="98">
        <v>5882.75803</v>
      </c>
      <c r="CF271" s="76">
        <v>-309.29151999999999</v>
      </c>
      <c r="CG271" s="76">
        <v>-404.14155</v>
      </c>
      <c r="CH271" s="76">
        <v>-1110.6712299999999</v>
      </c>
      <c r="CI271" s="76">
        <v>-29.159799999999901</v>
      </c>
      <c r="CJ271" s="76">
        <v>-359.01580000000001</v>
      </c>
      <c r="CK271" s="76">
        <v>-375.03291000000002</v>
      </c>
      <c r="CL271" s="76">
        <v>-241.80948000000001</v>
      </c>
      <c r="CM271" s="76">
        <v>298.61459000000002</v>
      </c>
      <c r="CN271" s="76">
        <v>69.02655</v>
      </c>
      <c r="CO271" s="76">
        <v>865.38688000000002</v>
      </c>
      <c r="CP271" s="76">
        <v>-5683.1206899999997</v>
      </c>
      <c r="CQ271" s="76">
        <v>-5412.2227199999998</v>
      </c>
      <c r="CR271" s="76">
        <v>-4959.1997199999996</v>
      </c>
      <c r="CS271" s="76">
        <v>-3770.97154</v>
      </c>
      <c r="CT271" s="76">
        <v>-3664.25479</v>
      </c>
      <c r="CU271" s="76">
        <v>-3603.1309900000001</v>
      </c>
      <c r="CV271" s="76">
        <v>-3254.1633200000001</v>
      </c>
      <c r="CW271" s="76">
        <v>-2927.7121400000001</v>
      </c>
      <c r="CX271" s="76">
        <v>-3701.1213299999999</v>
      </c>
      <c r="CY271" s="76">
        <v>-3973.3130799999999</v>
      </c>
      <c r="CZ271" s="98">
        <v>583</v>
      </c>
      <c r="DA271" s="98">
        <v>584</v>
      </c>
      <c r="DB271" s="98">
        <v>581</v>
      </c>
      <c r="DC271" s="98">
        <v>586</v>
      </c>
      <c r="DD271" s="98">
        <v>592</v>
      </c>
      <c r="DE271" s="98">
        <v>567</v>
      </c>
      <c r="DF271" s="98">
        <v>516</v>
      </c>
      <c r="DG271" s="98">
        <v>481</v>
      </c>
      <c r="DH271" s="98">
        <v>457</v>
      </c>
      <c r="DI271" s="98">
        <v>445</v>
      </c>
      <c r="DJ271" s="76">
        <v>-270.89796999999999</v>
      </c>
      <c r="DK271" s="76">
        <v>-453.02300000000002</v>
      </c>
      <c r="DL271" s="76">
        <v>-1188.2281800000001</v>
      </c>
      <c r="DM271" s="76">
        <v>-106.71675</v>
      </c>
      <c r="DN271" s="76">
        <v>-61.123800000000003</v>
      </c>
      <c r="DO271" s="76">
        <v>-348.96767</v>
      </c>
      <c r="DP271" s="76">
        <v>-326.45118000000002</v>
      </c>
      <c r="DQ271" s="76">
        <v>773.40918999999997</v>
      </c>
      <c r="DR271" s="76">
        <v>272.19175000000001</v>
      </c>
      <c r="DS271" s="76">
        <v>871.88588000000004</v>
      </c>
      <c r="DT271" s="76">
        <v>-5.3384</v>
      </c>
      <c r="DU271" s="76">
        <v>-30.578690000000002</v>
      </c>
      <c r="DV271" s="76">
        <v>-40.856450000000002</v>
      </c>
      <c r="DW271" s="76">
        <v>-56.931220000000003</v>
      </c>
      <c r="DX271" s="76">
        <v>-38.203749999999999</v>
      </c>
      <c r="DY271" s="76">
        <v>-20.112819999999999</v>
      </c>
      <c r="DZ271" s="76">
        <v>-9.0033700000000003</v>
      </c>
      <c r="EA271" s="76">
        <v>-19.790710000000001</v>
      </c>
      <c r="EB271" s="76">
        <v>-4.9832700000000001</v>
      </c>
      <c r="EC271" s="76">
        <v>96.587699999999998</v>
      </c>
      <c r="ED271" s="76">
        <v>331.16327000000001</v>
      </c>
      <c r="EE271" s="76">
        <v>473.85485000000102</v>
      </c>
      <c r="EF271" s="76">
        <v>1188.2281800000001</v>
      </c>
      <c r="EG271" s="76">
        <v>106.71675</v>
      </c>
      <c r="EH271" s="76">
        <v>436.57274999999998</v>
      </c>
      <c r="EI271" s="76">
        <v>443.21751999999998</v>
      </c>
      <c r="EJ271" s="76">
        <v>306.85543000000001</v>
      </c>
      <c r="EK271" s="76">
        <v>-298.61459000000002</v>
      </c>
      <c r="EL271" s="76">
        <v>-69.02655</v>
      </c>
      <c r="EM271" s="76">
        <v>-865.38588000000004</v>
      </c>
      <c r="EN271" s="98">
        <v>8759.3788299999997</v>
      </c>
      <c r="EO271" s="98">
        <v>8033.5765300000003</v>
      </c>
      <c r="EP271" s="98">
        <v>8523.8986199999999</v>
      </c>
      <c r="EQ271" s="98">
        <v>7459.3721500000001</v>
      </c>
      <c r="ER271" s="98">
        <v>7554.8183900000004</v>
      </c>
      <c r="ES271" s="98">
        <v>7360.0190000000002</v>
      </c>
      <c r="ET271" s="98">
        <v>6656.1667200000002</v>
      </c>
      <c r="EU271" s="98">
        <v>6304.6535199999998</v>
      </c>
      <c r="EV271" s="98">
        <v>7129.3683700000001</v>
      </c>
      <c r="EW271" s="98">
        <v>9856.0711100000008</v>
      </c>
      <c r="EX271" s="98">
        <v>5199451</v>
      </c>
      <c r="EY271" s="98">
        <v>4653747</v>
      </c>
      <c r="EZ271" s="98">
        <v>5040335</v>
      </c>
      <c r="FA271" s="98">
        <v>3674478</v>
      </c>
      <c r="FB271" s="98">
        <v>3977623</v>
      </c>
      <c r="FC271" s="98">
        <v>3695029</v>
      </c>
      <c r="FD271" s="98">
        <v>3514928</v>
      </c>
      <c r="FE271" s="98">
        <v>3144655</v>
      </c>
      <c r="FF271" s="98">
        <v>3324033</v>
      </c>
      <c r="FG271" s="103">
        <v>3530050</v>
      </c>
      <c r="FH271" s="76">
        <v>0</v>
      </c>
      <c r="FI271" s="76">
        <v>0</v>
      </c>
      <c r="FJ271" s="76">
        <v>0</v>
      </c>
      <c r="FK271" s="76">
        <v>0</v>
      </c>
      <c r="FL271" s="76">
        <v>0</v>
      </c>
      <c r="FM271" s="76">
        <v>0</v>
      </c>
      <c r="FN271" s="76">
        <v>58.814</v>
      </c>
      <c r="FO271" s="76">
        <v>0</v>
      </c>
      <c r="FP271" s="76">
        <v>0</v>
      </c>
      <c r="FQ271" s="77">
        <v>1</v>
      </c>
    </row>
    <row r="272" spans="1:173" x14ac:dyDescent="0.25">
      <c r="A272" s="96" t="s">
        <v>148</v>
      </c>
      <c r="B272" s="96">
        <v>5610</v>
      </c>
      <c r="C272" s="96"/>
      <c r="D272" s="76">
        <v>28.480779999999999</v>
      </c>
      <c r="E272" s="76">
        <v>37.634659999999997</v>
      </c>
      <c r="F272" s="76">
        <v>23.014109999999999</v>
      </c>
      <c r="G272" s="76">
        <v>9.4142899999999994</v>
      </c>
      <c r="H272" s="76">
        <v>18.557269999999999</v>
      </c>
      <c r="I272" s="76">
        <v>4.9272</v>
      </c>
      <c r="J272" s="76">
        <v>29.948460000000001</v>
      </c>
      <c r="K272" s="76">
        <v>162.73687000000001</v>
      </c>
      <c r="L272" s="76">
        <v>8.1739300000000004</v>
      </c>
      <c r="M272" s="76">
        <v>388.83382</v>
      </c>
      <c r="N272" s="97">
        <v>2420.6173800000001</v>
      </c>
      <c r="O272" s="97">
        <v>2343.21531</v>
      </c>
      <c r="P272" s="97">
        <v>2484.9381600000002</v>
      </c>
      <c r="Q272" s="97">
        <v>2304.0322700000002</v>
      </c>
      <c r="R272" s="97">
        <v>2261.13132</v>
      </c>
      <c r="S272" s="97">
        <v>2440.95451</v>
      </c>
      <c r="T272" s="97">
        <v>2322.0235899999998</v>
      </c>
      <c r="U272" s="97">
        <v>2467.14302</v>
      </c>
      <c r="V272" s="97">
        <v>2472.0855900000001</v>
      </c>
      <c r="W272" s="97">
        <v>2949.1359600000001</v>
      </c>
      <c r="X272" s="98">
        <v>2573.75</v>
      </c>
      <c r="Y272" s="98">
        <v>1831.25</v>
      </c>
      <c r="Z272" s="98">
        <v>1888.75</v>
      </c>
      <c r="AA272" s="98">
        <v>1946.25</v>
      </c>
      <c r="AB272" s="98">
        <v>2003.75</v>
      </c>
      <c r="AC272" s="98">
        <v>1031.25</v>
      </c>
      <c r="AD272" s="98">
        <v>1058.75</v>
      </c>
      <c r="AE272" s="98">
        <v>1086.25</v>
      </c>
      <c r="AF272" s="98">
        <v>550</v>
      </c>
      <c r="AG272" s="98">
        <v>0</v>
      </c>
      <c r="AH272" s="97">
        <v>2396.81738</v>
      </c>
      <c r="AI272" s="97">
        <v>2319.4153099999999</v>
      </c>
      <c r="AJ272" s="97">
        <v>2461.13816</v>
      </c>
      <c r="AK272" s="97">
        <v>2285.73227</v>
      </c>
      <c r="AL272" s="97">
        <v>2242.8313199999998</v>
      </c>
      <c r="AM272" s="97">
        <v>2395.9155099999998</v>
      </c>
      <c r="AN272" s="97">
        <v>2269.4235899999999</v>
      </c>
      <c r="AO272" s="97">
        <v>2311.74757</v>
      </c>
      <c r="AP272" s="97">
        <v>2450.47559</v>
      </c>
      <c r="AQ272" s="97">
        <v>2531.9386599999998</v>
      </c>
      <c r="AR272" s="98">
        <v>968.06795</v>
      </c>
      <c r="AS272" s="98">
        <v>573.17625999999996</v>
      </c>
      <c r="AT272" s="98">
        <v>212.97048000000001</v>
      </c>
      <c r="AU272" s="98">
        <v>637.69734000000005</v>
      </c>
      <c r="AV272" s="98">
        <v>408.31995999999998</v>
      </c>
      <c r="AW272" s="98">
        <v>549.63565000000006</v>
      </c>
      <c r="AX272" s="98">
        <v>338.25975</v>
      </c>
      <c r="AY272" s="98">
        <v>966.76890000000003</v>
      </c>
      <c r="AZ272" s="98">
        <v>245.42955000000001</v>
      </c>
      <c r="BA272" s="98">
        <v>162.55515</v>
      </c>
      <c r="BB272" s="76">
        <v>968.06795</v>
      </c>
      <c r="BC272" s="76">
        <v>553.03765999999996</v>
      </c>
      <c r="BD272" s="76">
        <v>212.97048000000001</v>
      </c>
      <c r="BE272" s="76">
        <v>541.06223999999997</v>
      </c>
      <c r="BF272" s="76">
        <v>408.31995999999998</v>
      </c>
      <c r="BG272" s="76">
        <v>533.10064999999997</v>
      </c>
      <c r="BH272" s="76">
        <v>331.82274999999998</v>
      </c>
      <c r="BI272" s="76">
        <v>933.62390000000005</v>
      </c>
      <c r="BJ272" s="76">
        <v>228.80905000000001</v>
      </c>
      <c r="BK272" s="76">
        <v>162.55515</v>
      </c>
      <c r="BL272" s="76">
        <v>3364.8853300000001</v>
      </c>
      <c r="BM272" s="76">
        <v>2892.59157</v>
      </c>
      <c r="BN272" s="76">
        <v>2674.1086399999999</v>
      </c>
      <c r="BO272" s="76">
        <v>2923.4296100000001</v>
      </c>
      <c r="BP272" s="76">
        <v>2651.15128</v>
      </c>
      <c r="BQ272" s="76">
        <v>2945.55116</v>
      </c>
      <c r="BR272" s="76">
        <v>2607.68334</v>
      </c>
      <c r="BS272" s="76">
        <v>3278.51647</v>
      </c>
      <c r="BT272" s="76">
        <v>2695.9051399999998</v>
      </c>
      <c r="BU272" s="76">
        <v>2694.4938099999999</v>
      </c>
      <c r="BV272" s="98">
        <v>2643.4026699999999</v>
      </c>
      <c r="BW272" s="98">
        <v>1939.7401500000001</v>
      </c>
      <c r="BX272" s="98">
        <v>2081.9198700000002</v>
      </c>
      <c r="BY272" s="98">
        <v>2159.42076</v>
      </c>
      <c r="BZ272" s="98">
        <v>2215.6516999999999</v>
      </c>
      <c r="CA272" s="98">
        <v>1299.8955900000001</v>
      </c>
      <c r="CB272" s="98">
        <v>1212.2378000000001</v>
      </c>
      <c r="CC272" s="98">
        <v>1259.1488999999999</v>
      </c>
      <c r="CD272" s="98">
        <v>852.30804000000001</v>
      </c>
      <c r="CE272" s="98">
        <v>332.79095000000001</v>
      </c>
      <c r="CF272" s="76">
        <v>-49.63015</v>
      </c>
      <c r="CG272" s="76">
        <v>-780.96929999999998</v>
      </c>
      <c r="CH272" s="76">
        <v>239.48059000000001</v>
      </c>
      <c r="CI272" s="76">
        <v>-175.89027999999999</v>
      </c>
      <c r="CJ272" s="76">
        <v>-62.688780000000001</v>
      </c>
      <c r="CK272" s="76">
        <v>-43.580469999999899</v>
      </c>
      <c r="CL272" s="76">
        <v>57.873229999999701</v>
      </c>
      <c r="CM272" s="76">
        <v>50.741230000000101</v>
      </c>
      <c r="CN272" s="76">
        <v>386.1</v>
      </c>
      <c r="CO272" s="76">
        <v>620.74234999999999</v>
      </c>
      <c r="CP272" s="76">
        <v>-1664.1177700000001</v>
      </c>
      <c r="CQ272" s="76">
        <v>-2558.7555699999998</v>
      </c>
      <c r="CR272" s="76">
        <v>-2307.0239299999998</v>
      </c>
      <c r="CS272" s="76">
        <v>-2735.6750000000002</v>
      </c>
      <c r="CT272" s="76">
        <v>-3082.5469600000001</v>
      </c>
      <c r="CU272" s="76">
        <v>-3409.8781399999998</v>
      </c>
      <c r="CV272" s="76">
        <v>-3854.35932</v>
      </c>
      <c r="CW272" s="76">
        <v>-4191.4552999999996</v>
      </c>
      <c r="CX272" s="76">
        <v>-5010.9649799999997</v>
      </c>
      <c r="CY272" s="76">
        <v>-5613.1312799999996</v>
      </c>
      <c r="CZ272" s="98">
        <v>402</v>
      </c>
      <c r="DA272" s="98">
        <v>396</v>
      </c>
      <c r="DB272" s="98">
        <v>388</v>
      </c>
      <c r="DC272" s="98">
        <v>384</v>
      </c>
      <c r="DD272" s="98">
        <v>391</v>
      </c>
      <c r="DE272" s="98">
        <v>389</v>
      </c>
      <c r="DF272" s="98">
        <v>398</v>
      </c>
      <c r="DG272" s="98">
        <v>383</v>
      </c>
      <c r="DH272" s="98">
        <v>378</v>
      </c>
      <c r="DI272" s="98">
        <v>375</v>
      </c>
      <c r="DJ272" s="76">
        <v>894.63779999999997</v>
      </c>
      <c r="DK272" s="76">
        <v>-251.73164</v>
      </c>
      <c r="DL272" s="76">
        <v>428.65107</v>
      </c>
      <c r="DM272" s="76">
        <v>346.87196</v>
      </c>
      <c r="DN272" s="76">
        <v>327.33118000000002</v>
      </c>
      <c r="DO272" s="76">
        <v>444.48117999999999</v>
      </c>
      <c r="DP272" s="76">
        <v>337.09598</v>
      </c>
      <c r="DQ272" s="76">
        <v>828.96968000000004</v>
      </c>
      <c r="DR272" s="76">
        <v>593.29904999999997</v>
      </c>
      <c r="DS272" s="76">
        <v>366.10019999999997</v>
      </c>
      <c r="DT272" s="76">
        <v>4.6807800000000004</v>
      </c>
      <c r="DU272" s="76">
        <v>13.83466</v>
      </c>
      <c r="DV272" s="76">
        <v>-0.78588999999999998</v>
      </c>
      <c r="DW272" s="76">
        <v>-8.8857099999999996</v>
      </c>
      <c r="DX272" s="76">
        <v>0.25727</v>
      </c>
      <c r="DY272" s="76">
        <v>-40.111800000000002</v>
      </c>
      <c r="DZ272" s="76">
        <v>-22.651540000000001</v>
      </c>
      <c r="EA272" s="76">
        <v>7.3418700000000001</v>
      </c>
      <c r="EB272" s="76">
        <v>-13.436070000000001</v>
      </c>
      <c r="EC272" s="76">
        <v>-28.36318</v>
      </c>
      <c r="ED272" s="76">
        <v>73.430150000000097</v>
      </c>
      <c r="EE272" s="76">
        <v>804.76930000000004</v>
      </c>
      <c r="EF272" s="76">
        <v>-215.68059</v>
      </c>
      <c r="EG272" s="76">
        <v>194.19028</v>
      </c>
      <c r="EH272" s="76">
        <v>80.988780000000105</v>
      </c>
      <c r="EI272" s="76">
        <v>88.619470000000106</v>
      </c>
      <c r="EJ272" s="76">
        <v>-5.2732299999997796</v>
      </c>
      <c r="EK272" s="76">
        <v>104.65422</v>
      </c>
      <c r="EL272" s="76">
        <v>-364.49</v>
      </c>
      <c r="EM272" s="76">
        <v>-203.54505</v>
      </c>
      <c r="EN272" s="98">
        <v>4307.5204400000002</v>
      </c>
      <c r="EO272" s="98">
        <v>4498.4957199999999</v>
      </c>
      <c r="EP272" s="98">
        <v>4388.9438</v>
      </c>
      <c r="EQ272" s="98">
        <v>4895.0957600000002</v>
      </c>
      <c r="ER272" s="98">
        <v>5298.19866</v>
      </c>
      <c r="ES272" s="98">
        <v>4709.7737299999999</v>
      </c>
      <c r="ET272" s="98">
        <v>5066.5971200000004</v>
      </c>
      <c r="EU272" s="98">
        <v>5450.6041999999998</v>
      </c>
      <c r="EV272" s="98">
        <v>5863.2730199999996</v>
      </c>
      <c r="EW272" s="98">
        <v>5945.9222300000001</v>
      </c>
      <c r="EX272" s="98">
        <v>2470248</v>
      </c>
      <c r="EY272" s="98">
        <v>3124185</v>
      </c>
      <c r="EZ272" s="98">
        <v>2245458</v>
      </c>
      <c r="FA272" s="98">
        <v>2479923</v>
      </c>
      <c r="FB272" s="98">
        <v>2323820</v>
      </c>
      <c r="FC272" s="98">
        <v>2484535</v>
      </c>
      <c r="FD272" s="98">
        <v>2264150</v>
      </c>
      <c r="FE272" s="98">
        <v>2416402</v>
      </c>
      <c r="FF272" s="98">
        <v>2085986</v>
      </c>
      <c r="FG272" s="103">
        <v>2328394</v>
      </c>
      <c r="FH272" s="76">
        <v>0</v>
      </c>
      <c r="FI272" s="76">
        <v>20.1386</v>
      </c>
      <c r="FJ272" s="76">
        <v>0</v>
      </c>
      <c r="FK272" s="76">
        <v>96.635099999999994</v>
      </c>
      <c r="FL272" s="76">
        <v>0</v>
      </c>
      <c r="FM272" s="76">
        <v>16.535</v>
      </c>
      <c r="FN272" s="76">
        <v>6.4370000000000003</v>
      </c>
      <c r="FO272" s="76">
        <v>33.145000000000003</v>
      </c>
      <c r="FP272" s="76">
        <v>16.6205</v>
      </c>
      <c r="FQ272" s="77">
        <v>0</v>
      </c>
    </row>
    <row r="273" spans="1:173" x14ac:dyDescent="0.25">
      <c r="A273" s="96" t="s">
        <v>147</v>
      </c>
      <c r="B273" s="96">
        <v>5929</v>
      </c>
      <c r="C273" s="96"/>
      <c r="D273" s="76">
        <v>331.08947000000001</v>
      </c>
      <c r="E273" s="76">
        <v>349.56193000000002</v>
      </c>
      <c r="F273" s="76">
        <v>333.11023999999998</v>
      </c>
      <c r="G273" s="76">
        <v>334.96922999999998</v>
      </c>
      <c r="H273" s="76">
        <v>353.35892000000001</v>
      </c>
      <c r="I273" s="76">
        <v>279.86380000000003</v>
      </c>
      <c r="J273" s="76">
        <v>431.08825999999999</v>
      </c>
      <c r="K273" s="76">
        <v>134.06489999999999</v>
      </c>
      <c r="L273" s="76">
        <v>136.57986</v>
      </c>
      <c r="M273" s="76">
        <v>229.05596</v>
      </c>
      <c r="N273" s="97">
        <v>2450.4227500000002</v>
      </c>
      <c r="O273" s="97">
        <v>2485.4229</v>
      </c>
      <c r="P273" s="97">
        <v>2428.13733</v>
      </c>
      <c r="Q273" s="97">
        <v>2388.2190900000001</v>
      </c>
      <c r="R273" s="97">
        <v>2366.8440000000001</v>
      </c>
      <c r="S273" s="97">
        <v>2149.9572400000002</v>
      </c>
      <c r="T273" s="97">
        <v>2136.2665200000001</v>
      </c>
      <c r="U273" s="97">
        <v>1911.97075</v>
      </c>
      <c r="V273" s="97">
        <v>1783.66516</v>
      </c>
      <c r="W273" s="97">
        <v>1982.1745000000001</v>
      </c>
      <c r="X273" s="98">
        <v>4197.75</v>
      </c>
      <c r="Y273" s="98">
        <v>4374.25</v>
      </c>
      <c r="Z273" s="98">
        <v>4606.8436499999998</v>
      </c>
      <c r="AA273" s="98">
        <v>4728.2099500000004</v>
      </c>
      <c r="AB273" s="98">
        <v>5103.75</v>
      </c>
      <c r="AC273" s="98">
        <v>5253.25</v>
      </c>
      <c r="AD273" s="98">
        <v>4609.8644999999997</v>
      </c>
      <c r="AE273" s="98">
        <v>4852.2127</v>
      </c>
      <c r="AF273" s="98">
        <v>3229.6887499999998</v>
      </c>
      <c r="AG273" s="98">
        <v>1392.4627</v>
      </c>
      <c r="AH273" s="97">
        <v>2146.7757499999998</v>
      </c>
      <c r="AI273" s="97">
        <v>2166.4315999999999</v>
      </c>
      <c r="AJ273" s="97">
        <v>2123.7223300000001</v>
      </c>
      <c r="AK273" s="97">
        <v>2089.66419</v>
      </c>
      <c r="AL273" s="97">
        <v>2055.11375</v>
      </c>
      <c r="AM273" s="97">
        <v>1904.2172399999999</v>
      </c>
      <c r="AN273" s="97">
        <v>1757.7514900000001</v>
      </c>
      <c r="AO273" s="97">
        <v>1783.47075</v>
      </c>
      <c r="AP273" s="97">
        <v>1656.16516</v>
      </c>
      <c r="AQ273" s="97">
        <v>1762.2238</v>
      </c>
      <c r="AR273" s="98">
        <v>23.52205</v>
      </c>
      <c r="AS273" s="98">
        <v>233.48116999999999</v>
      </c>
      <c r="AT273" s="98">
        <v>68.97869</v>
      </c>
      <c r="AU273" s="98">
        <v>35.1419</v>
      </c>
      <c r="AV273" s="98">
        <v>303.87920000000003</v>
      </c>
      <c r="AW273" s="98">
        <v>882.8066</v>
      </c>
      <c r="AX273" s="98">
        <v>525.51845000000003</v>
      </c>
      <c r="AY273" s="98">
        <v>2305.2465000000002</v>
      </c>
      <c r="AZ273" s="98">
        <v>1724.6334999999999</v>
      </c>
      <c r="BA273" s="98">
        <v>208.92908</v>
      </c>
      <c r="BB273" s="76">
        <v>20.185449999999999</v>
      </c>
      <c r="BC273" s="76">
        <v>128.88585</v>
      </c>
      <c r="BD273" s="76">
        <v>64.170490000000001</v>
      </c>
      <c r="BE273" s="76">
        <v>9.4863700000000009</v>
      </c>
      <c r="BF273" s="76">
        <v>153.95275000000001</v>
      </c>
      <c r="BG273" s="76">
        <v>877.93993</v>
      </c>
      <c r="BH273" s="76">
        <v>150.69624999999999</v>
      </c>
      <c r="BI273" s="76">
        <v>2169.08887</v>
      </c>
      <c r="BJ273" s="76">
        <v>1720.6213499999999</v>
      </c>
      <c r="BK273" s="76">
        <v>202.99153000000001</v>
      </c>
      <c r="BL273" s="76">
        <v>2170.2977999999998</v>
      </c>
      <c r="BM273" s="76">
        <v>2399.9127699999999</v>
      </c>
      <c r="BN273" s="76">
        <v>2192.70102</v>
      </c>
      <c r="BO273" s="76">
        <v>2124.80609</v>
      </c>
      <c r="BP273" s="76">
        <v>2358.9929499999998</v>
      </c>
      <c r="BQ273" s="76">
        <v>2787.0238399999998</v>
      </c>
      <c r="BR273" s="76">
        <v>2283.2699400000001</v>
      </c>
      <c r="BS273" s="76">
        <v>4088.7172500000001</v>
      </c>
      <c r="BT273" s="76">
        <v>3380.7986599999999</v>
      </c>
      <c r="BU273" s="76">
        <v>1971.1528800000001</v>
      </c>
      <c r="BV273" s="98">
        <v>4476.9469600000002</v>
      </c>
      <c r="BW273" s="98">
        <v>4660.558</v>
      </c>
      <c r="BX273" s="98">
        <v>4945.7269399999996</v>
      </c>
      <c r="BY273" s="98">
        <v>5071.9487600000002</v>
      </c>
      <c r="BZ273" s="98">
        <v>5450.4603200000001</v>
      </c>
      <c r="CA273" s="98">
        <v>5642.6239500000001</v>
      </c>
      <c r="CB273" s="98">
        <v>4880.1000599999998</v>
      </c>
      <c r="CC273" s="98">
        <v>5170.0288099999998</v>
      </c>
      <c r="CD273" s="98">
        <v>3704.0735199999999</v>
      </c>
      <c r="CE273" s="98">
        <v>1952.82412</v>
      </c>
      <c r="CF273" s="76">
        <v>-172.95553000000001</v>
      </c>
      <c r="CG273" s="76">
        <v>-186.45597000000001</v>
      </c>
      <c r="CH273" s="76">
        <v>-105.71186</v>
      </c>
      <c r="CI273" s="76">
        <v>-102.0827</v>
      </c>
      <c r="CJ273" s="76">
        <v>-184.06179</v>
      </c>
      <c r="CK273" s="76">
        <v>-15.244339999999699</v>
      </c>
      <c r="CL273" s="76">
        <v>-418.48496</v>
      </c>
      <c r="CM273" s="76">
        <v>-134.48247000000001</v>
      </c>
      <c r="CN273" s="76">
        <v>121.50861</v>
      </c>
      <c r="CO273" s="76">
        <v>134.31553</v>
      </c>
      <c r="CP273" s="76">
        <v>2747.5534600000001</v>
      </c>
      <c r="CQ273" s="76">
        <v>3221.70174</v>
      </c>
      <c r="CR273" s="76">
        <v>3725.6251600000001</v>
      </c>
      <c r="CS273" s="76">
        <v>4084.77423</v>
      </c>
      <c r="CT273" s="76">
        <v>4455.2038599999996</v>
      </c>
      <c r="CU273" s="76">
        <v>4654.50857</v>
      </c>
      <c r="CV273" s="76">
        <v>4037.5529799999999</v>
      </c>
      <c r="CW273" s="76">
        <v>4021.9037199999998</v>
      </c>
      <c r="CX273" s="76">
        <v>1946.79799</v>
      </c>
      <c r="CY273" s="76">
        <v>271.72602999999998</v>
      </c>
      <c r="CZ273" s="98">
        <v>671</v>
      </c>
      <c r="DA273" s="98">
        <v>656</v>
      </c>
      <c r="DB273" s="98">
        <v>656</v>
      </c>
      <c r="DC273" s="98">
        <v>645</v>
      </c>
      <c r="DD273" s="98">
        <v>599</v>
      </c>
      <c r="DE273" s="98">
        <v>605</v>
      </c>
      <c r="DF273" s="98">
        <v>606</v>
      </c>
      <c r="DG273" s="98">
        <v>542</v>
      </c>
      <c r="DH273" s="98">
        <v>525</v>
      </c>
      <c r="DI273" s="98">
        <v>487</v>
      </c>
      <c r="DJ273" s="76">
        <v>-456.41708</v>
      </c>
      <c r="DK273" s="76">
        <v>-376.56142</v>
      </c>
      <c r="DL273" s="76">
        <v>-345.95636999999999</v>
      </c>
      <c r="DM273" s="76">
        <v>-391.15123</v>
      </c>
      <c r="DN273" s="76">
        <v>-341.83929000000001</v>
      </c>
      <c r="DO273" s="76">
        <v>616.95559000000003</v>
      </c>
      <c r="DP273" s="76">
        <v>-646.30373999999995</v>
      </c>
      <c r="DQ273" s="76">
        <v>1906.1063999999999</v>
      </c>
      <c r="DR273" s="76">
        <v>1714.62996</v>
      </c>
      <c r="DS273" s="76">
        <v>117.35636</v>
      </c>
      <c r="DT273" s="76">
        <v>27.44247</v>
      </c>
      <c r="DU273" s="76">
        <v>30.570930000000001</v>
      </c>
      <c r="DV273" s="76">
        <v>28.695239999999998</v>
      </c>
      <c r="DW273" s="76">
        <v>36.414230000000003</v>
      </c>
      <c r="DX273" s="76">
        <v>41.628920000000001</v>
      </c>
      <c r="DY273" s="76">
        <v>34.123800000000003</v>
      </c>
      <c r="DZ273" s="76">
        <v>52.573259999999998</v>
      </c>
      <c r="EA273" s="76">
        <v>5.5648999999999997</v>
      </c>
      <c r="EB273" s="76">
        <v>9.07986</v>
      </c>
      <c r="EC273" s="76">
        <v>9.1049600000000002</v>
      </c>
      <c r="ED273" s="76">
        <v>476.60253</v>
      </c>
      <c r="EE273" s="76">
        <v>505.44727</v>
      </c>
      <c r="EF273" s="76">
        <v>410.12686000000002</v>
      </c>
      <c r="EG273" s="76">
        <v>400.63760000000002</v>
      </c>
      <c r="EH273" s="76">
        <v>495.79203999999999</v>
      </c>
      <c r="EI273" s="76">
        <v>260.98433999999997</v>
      </c>
      <c r="EJ273" s="76">
        <v>796.99999000000003</v>
      </c>
      <c r="EK273" s="76">
        <v>262.98246999999998</v>
      </c>
      <c r="EL273" s="76">
        <v>5.9913899999999103</v>
      </c>
      <c r="EM273" s="76">
        <v>85.635170000000002</v>
      </c>
      <c r="EN273" s="98">
        <v>1729.3934999999999</v>
      </c>
      <c r="EO273" s="98">
        <v>1438.85626</v>
      </c>
      <c r="EP273" s="98">
        <v>1220.10178</v>
      </c>
      <c r="EQ273" s="98">
        <v>987.17453</v>
      </c>
      <c r="ER273" s="98">
        <v>995.25645999999995</v>
      </c>
      <c r="ES273" s="98">
        <v>988.11537999999996</v>
      </c>
      <c r="ET273" s="98">
        <v>842.54708000000005</v>
      </c>
      <c r="EU273" s="98">
        <v>1148.12509</v>
      </c>
      <c r="EV273" s="98">
        <v>1757.2755299999999</v>
      </c>
      <c r="EW273" s="98">
        <v>1681.09809</v>
      </c>
      <c r="EX273" s="98">
        <v>2623378</v>
      </c>
      <c r="EY273" s="98">
        <v>2671879</v>
      </c>
      <c r="EZ273" s="98">
        <v>2533849</v>
      </c>
      <c r="FA273" s="98">
        <v>2490302</v>
      </c>
      <c r="FB273" s="98">
        <v>2550906</v>
      </c>
      <c r="FC273" s="98">
        <v>2165202</v>
      </c>
      <c r="FD273" s="98">
        <v>2554751</v>
      </c>
      <c r="FE273" s="98">
        <v>2046453</v>
      </c>
      <c r="FF273" s="98">
        <v>1662157</v>
      </c>
      <c r="FG273" s="103">
        <v>1847859</v>
      </c>
      <c r="FH273" s="76">
        <v>3.3365999999999998</v>
      </c>
      <c r="FI273" s="76">
        <v>104.59532</v>
      </c>
      <c r="FJ273" s="76">
        <v>4.8082000000000003</v>
      </c>
      <c r="FK273" s="76">
        <v>25.655529999999999</v>
      </c>
      <c r="FL273" s="76">
        <v>149.92644999999999</v>
      </c>
      <c r="FM273" s="76">
        <v>4.8666700000000001</v>
      </c>
      <c r="FN273" s="76">
        <v>374.82220000000001</v>
      </c>
      <c r="FO273" s="76">
        <v>136.15763000000001</v>
      </c>
      <c r="FP273" s="76">
        <v>4.0121500000000001</v>
      </c>
      <c r="FQ273" s="77">
        <v>5.9375499999999999</v>
      </c>
    </row>
    <row r="274" spans="1:173" x14ac:dyDescent="0.25">
      <c r="A274" s="96" t="s">
        <v>146</v>
      </c>
      <c r="B274" s="96">
        <v>5501</v>
      </c>
      <c r="C274" s="96"/>
      <c r="D274" s="76">
        <v>566.28639999999996</v>
      </c>
      <c r="E274" s="76">
        <v>657.58573999999999</v>
      </c>
      <c r="F274" s="76">
        <v>817.93178</v>
      </c>
      <c r="G274" s="76">
        <v>788.09695999999997</v>
      </c>
      <c r="H274" s="76">
        <v>390.49527999999998</v>
      </c>
      <c r="I274" s="76">
        <v>501.40422000000001</v>
      </c>
      <c r="J274" s="76">
        <v>291.91698000000002</v>
      </c>
      <c r="K274" s="76">
        <v>445.36977999999999</v>
      </c>
      <c r="L274" s="76">
        <v>391.28593000000001</v>
      </c>
      <c r="M274" s="76">
        <v>559.22608000000002</v>
      </c>
      <c r="N274" s="97">
        <v>5206.6577600000001</v>
      </c>
      <c r="O274" s="97">
        <v>6728.8826399999998</v>
      </c>
      <c r="P274" s="97">
        <v>4963.2530200000001</v>
      </c>
      <c r="Q274" s="97">
        <v>4523.6609500000004</v>
      </c>
      <c r="R274" s="97">
        <v>4110.5387300000002</v>
      </c>
      <c r="S274" s="97">
        <v>4035.4378299999998</v>
      </c>
      <c r="T274" s="97">
        <v>4174.7217099999998</v>
      </c>
      <c r="U274" s="97">
        <v>4186.6001399999996</v>
      </c>
      <c r="V274" s="97">
        <v>3527.6891500000002</v>
      </c>
      <c r="W274" s="97">
        <v>3666.57339</v>
      </c>
      <c r="X274" s="98">
        <v>6500</v>
      </c>
      <c r="Y274" s="98">
        <v>6500</v>
      </c>
      <c r="Z274" s="98">
        <v>7900</v>
      </c>
      <c r="AA274" s="98">
        <v>6680</v>
      </c>
      <c r="AB274" s="98">
        <v>5670</v>
      </c>
      <c r="AC274" s="98">
        <v>6200</v>
      </c>
      <c r="AD274" s="98">
        <v>6250</v>
      </c>
      <c r="AE274" s="98">
        <v>6290</v>
      </c>
      <c r="AF274" s="98">
        <v>6330</v>
      </c>
      <c r="AG274" s="98">
        <v>6613</v>
      </c>
      <c r="AH274" s="97">
        <v>4554.40146</v>
      </c>
      <c r="AI274" s="97">
        <v>6117.8465699999997</v>
      </c>
      <c r="AJ274" s="97">
        <v>4197.2530200000001</v>
      </c>
      <c r="AK274" s="97">
        <v>3806.9583499999999</v>
      </c>
      <c r="AL274" s="97">
        <v>3798.7846300000001</v>
      </c>
      <c r="AM274" s="97">
        <v>3622.84283</v>
      </c>
      <c r="AN274" s="97">
        <v>3960.2217099999998</v>
      </c>
      <c r="AO274" s="97">
        <v>3843.6467899999998</v>
      </c>
      <c r="AP274" s="97">
        <v>3253.6833499999998</v>
      </c>
      <c r="AQ274" s="97">
        <v>3233.1438400000002</v>
      </c>
      <c r="AR274" s="98">
        <v>720.20754999999997</v>
      </c>
      <c r="AS274" s="98">
        <v>1437.7193500000001</v>
      </c>
      <c r="AT274" s="98">
        <v>1804.0268000000001</v>
      </c>
      <c r="AU274" s="98">
        <v>1248.6797999999999</v>
      </c>
      <c r="AV274" s="98">
        <v>357.69650000000001</v>
      </c>
      <c r="AW274" s="98">
        <v>480.00975</v>
      </c>
      <c r="AX274" s="98">
        <v>330.66694999999999</v>
      </c>
      <c r="AY274" s="98">
        <v>495.27485000000001</v>
      </c>
      <c r="AZ274" s="98">
        <v>353.02314999999999</v>
      </c>
      <c r="BA274" s="98">
        <v>554.99135000000001</v>
      </c>
      <c r="BB274" s="76">
        <v>660.02774999999997</v>
      </c>
      <c r="BC274" s="76">
        <v>1288.4106200000001</v>
      </c>
      <c r="BD274" s="76">
        <v>1586.5099499999999</v>
      </c>
      <c r="BE274" s="76">
        <v>1248.6797999999999</v>
      </c>
      <c r="BF274" s="76">
        <v>336.31049999999999</v>
      </c>
      <c r="BG274" s="76">
        <v>271.9545</v>
      </c>
      <c r="BH274" s="76">
        <v>330.66694999999999</v>
      </c>
      <c r="BI274" s="76">
        <v>489.62684999999999</v>
      </c>
      <c r="BJ274" s="76">
        <v>309.02314999999999</v>
      </c>
      <c r="BK274" s="76">
        <v>493.78969999999998</v>
      </c>
      <c r="BL274" s="76">
        <v>5274.6090100000001</v>
      </c>
      <c r="BM274" s="76">
        <v>7555.56592</v>
      </c>
      <c r="BN274" s="76">
        <v>6001.2798199999997</v>
      </c>
      <c r="BO274" s="76">
        <v>5055.6381499999998</v>
      </c>
      <c r="BP274" s="76">
        <v>4156.4811300000001</v>
      </c>
      <c r="BQ274" s="76">
        <v>4102.8525799999998</v>
      </c>
      <c r="BR274" s="76">
        <v>4290.8886599999996</v>
      </c>
      <c r="BS274" s="76">
        <v>4338.9216399999996</v>
      </c>
      <c r="BT274" s="76">
        <v>3606.7064999999998</v>
      </c>
      <c r="BU274" s="76">
        <v>3788.13519</v>
      </c>
      <c r="BV274" s="98">
        <v>7469.4066000000003</v>
      </c>
      <c r="BW274" s="98">
        <v>7851.5583999999999</v>
      </c>
      <c r="BX274" s="98">
        <v>8588.9353900000006</v>
      </c>
      <c r="BY274" s="98">
        <v>7273.1695399999999</v>
      </c>
      <c r="BZ274" s="98">
        <v>6224.4730300000001</v>
      </c>
      <c r="CA274" s="98">
        <v>6710.4129400000002</v>
      </c>
      <c r="CB274" s="98">
        <v>6644.4514600000002</v>
      </c>
      <c r="CC274" s="98">
        <v>6683.4025899999997</v>
      </c>
      <c r="CD274" s="98">
        <v>6843.8715000000002</v>
      </c>
      <c r="CE274" s="98">
        <v>6890.8611499999997</v>
      </c>
      <c r="CF274" s="76">
        <v>-582.56181000000004</v>
      </c>
      <c r="CG274" s="76">
        <v>4796.0291699999998</v>
      </c>
      <c r="CH274" s="76">
        <v>-5807.3978200000001</v>
      </c>
      <c r="CI274" s="76">
        <v>-389.65634999999901</v>
      </c>
      <c r="CJ274" s="76">
        <v>-405.56424999999899</v>
      </c>
      <c r="CK274" s="76">
        <v>-344.73887999999999</v>
      </c>
      <c r="CL274" s="76">
        <v>35.784819999999897</v>
      </c>
      <c r="CM274" s="76">
        <v>-76.099580000000103</v>
      </c>
      <c r="CN274" s="76">
        <v>-1126.4627599999999</v>
      </c>
      <c r="CO274" s="76">
        <v>-378.18288000000001</v>
      </c>
      <c r="CP274" s="76">
        <v>1.25647</v>
      </c>
      <c r="CQ274" s="76">
        <v>576.04683</v>
      </c>
      <c r="CR274" s="76">
        <v>-4897.35689</v>
      </c>
      <c r="CS274" s="76">
        <v>89.53098</v>
      </c>
      <c r="CT274" s="76">
        <v>-52.789870000000001</v>
      </c>
      <c r="CU274" s="76">
        <v>328.21798000000001</v>
      </c>
      <c r="CV274" s="76">
        <v>813.59735999999998</v>
      </c>
      <c r="CW274" s="76">
        <v>661.64558999999997</v>
      </c>
      <c r="CX274" s="76">
        <v>591.07167000000004</v>
      </c>
      <c r="CY274" s="76">
        <v>1682.5170800000001</v>
      </c>
      <c r="CZ274" s="98">
        <v>1169</v>
      </c>
      <c r="DA274" s="98">
        <v>1143</v>
      </c>
      <c r="DB274" s="98">
        <v>1041</v>
      </c>
      <c r="DC274" s="98">
        <v>1035</v>
      </c>
      <c r="DD274" s="98">
        <v>1036</v>
      </c>
      <c r="DE274" s="98">
        <v>1005</v>
      </c>
      <c r="DF274" s="98">
        <v>978</v>
      </c>
      <c r="DG274" s="98">
        <v>925</v>
      </c>
      <c r="DH274" s="98">
        <v>902</v>
      </c>
      <c r="DI274" s="98">
        <v>894</v>
      </c>
      <c r="DJ274" s="76">
        <v>-574.79035999999996</v>
      </c>
      <c r="DK274" s="76">
        <v>5473.4037200000002</v>
      </c>
      <c r="DL274" s="76">
        <v>-4986.8878699999996</v>
      </c>
      <c r="DM274" s="76">
        <v>142.32085000000001</v>
      </c>
      <c r="DN274" s="76">
        <v>-381.00785000000002</v>
      </c>
      <c r="DO274" s="76">
        <v>-485.37938000000003</v>
      </c>
      <c r="DP274" s="76">
        <v>151.95177000000001</v>
      </c>
      <c r="DQ274" s="76">
        <v>70.573920000000001</v>
      </c>
      <c r="DR274" s="76">
        <v>-1091.44541</v>
      </c>
      <c r="DS274" s="76">
        <v>-317.82272999999998</v>
      </c>
      <c r="DT274" s="76">
        <v>-85.9696</v>
      </c>
      <c r="DU274" s="76">
        <v>46.54974</v>
      </c>
      <c r="DV274" s="76">
        <v>51.931780000000003</v>
      </c>
      <c r="DW274" s="76">
        <v>71.393960000000007</v>
      </c>
      <c r="DX274" s="76">
        <v>78.741280000000003</v>
      </c>
      <c r="DY274" s="76">
        <v>88.809219999999996</v>
      </c>
      <c r="DZ274" s="76">
        <v>77.416979999999995</v>
      </c>
      <c r="EA274" s="76">
        <v>102.41678</v>
      </c>
      <c r="EB274" s="76">
        <v>117.27992999999999</v>
      </c>
      <c r="EC274" s="76">
        <v>125.79608</v>
      </c>
      <c r="ED274" s="76">
        <v>1234.8181099999999</v>
      </c>
      <c r="EE274" s="76">
        <v>-4184.9930999999997</v>
      </c>
      <c r="EF274" s="76">
        <v>6573.3978200000001</v>
      </c>
      <c r="EG274" s="76">
        <v>1106.35895</v>
      </c>
      <c r="EH274" s="76">
        <v>717.31835000000001</v>
      </c>
      <c r="EI274" s="76">
        <v>757.33388000000002</v>
      </c>
      <c r="EJ274" s="76">
        <v>178.71518</v>
      </c>
      <c r="EK274" s="76">
        <v>419.05293</v>
      </c>
      <c r="EL274" s="76">
        <v>1400.46856</v>
      </c>
      <c r="EM274" s="76">
        <v>811.61243000000002</v>
      </c>
      <c r="EN274" s="98">
        <v>7468.15013</v>
      </c>
      <c r="EO274" s="98">
        <v>7275.5115699999997</v>
      </c>
      <c r="EP274" s="98">
        <v>13486.29228</v>
      </c>
      <c r="EQ274" s="98">
        <v>7183.6385600000003</v>
      </c>
      <c r="ER274" s="98">
        <v>6277.2628999999997</v>
      </c>
      <c r="ES274" s="98">
        <v>6382.1949599999998</v>
      </c>
      <c r="ET274" s="98">
        <v>5830.8540999999996</v>
      </c>
      <c r="EU274" s="98">
        <v>6021.7569999999996</v>
      </c>
      <c r="EV274" s="98">
        <v>6252.7998299999999</v>
      </c>
      <c r="EW274" s="98">
        <v>5208.3440700000001</v>
      </c>
      <c r="EX274" s="98">
        <v>5789220</v>
      </c>
      <c r="EY274" s="98">
        <v>1932853</v>
      </c>
      <c r="EZ274" s="98">
        <v>10770651</v>
      </c>
      <c r="FA274" s="98">
        <v>4913317</v>
      </c>
      <c r="FB274" s="98">
        <v>4516103</v>
      </c>
      <c r="FC274" s="98">
        <v>4380177</v>
      </c>
      <c r="FD274" s="98">
        <v>4138937</v>
      </c>
      <c r="FE274" s="98">
        <v>4262700</v>
      </c>
      <c r="FF274" s="98">
        <v>4654152</v>
      </c>
      <c r="FG274" s="103">
        <v>4044756</v>
      </c>
      <c r="FH274" s="76">
        <v>60.1798</v>
      </c>
      <c r="FI274" s="76">
        <v>149.30873</v>
      </c>
      <c r="FJ274" s="76">
        <v>217.51685000000001</v>
      </c>
      <c r="FK274" s="76">
        <v>0</v>
      </c>
      <c r="FL274" s="76">
        <v>21.385999999999999</v>
      </c>
      <c r="FM274" s="76">
        <v>208.05525</v>
      </c>
      <c r="FN274" s="76">
        <v>0</v>
      </c>
      <c r="FO274" s="76">
        <v>5.6479999999999997</v>
      </c>
      <c r="FP274" s="76">
        <v>44</v>
      </c>
      <c r="FQ274" s="77">
        <v>61.201650000000001</v>
      </c>
    </row>
    <row r="275" spans="1:173" x14ac:dyDescent="0.25">
      <c r="A275" s="96" t="s">
        <v>145</v>
      </c>
      <c r="B275" s="96">
        <v>5930</v>
      </c>
      <c r="C275" s="96"/>
      <c r="D275" s="76">
        <v>52.016939999999998</v>
      </c>
      <c r="E275" s="76">
        <v>94.68723</v>
      </c>
      <c r="F275" s="76">
        <v>45.993049999999997</v>
      </c>
      <c r="G275" s="76">
        <v>35.546050000000001</v>
      </c>
      <c r="H275" s="76">
        <v>50.915660000000003</v>
      </c>
      <c r="I275" s="76">
        <v>46.889099999999999</v>
      </c>
      <c r="J275" s="76">
        <v>89.557770000000005</v>
      </c>
      <c r="K275" s="76">
        <v>72.344049999999996</v>
      </c>
      <c r="L275" s="76">
        <v>-8.3677899999999994</v>
      </c>
      <c r="M275" s="76">
        <v>-11.93699</v>
      </c>
      <c r="N275" s="97">
        <v>887.35531000000003</v>
      </c>
      <c r="O275" s="97">
        <v>994.29489000000001</v>
      </c>
      <c r="P275" s="97">
        <v>895.80025000000001</v>
      </c>
      <c r="Q275" s="97">
        <v>850.67897000000005</v>
      </c>
      <c r="R275" s="97">
        <v>796.64304000000004</v>
      </c>
      <c r="S275" s="97">
        <v>777.94687999999996</v>
      </c>
      <c r="T275" s="97">
        <v>845.10916999999995</v>
      </c>
      <c r="U275" s="97">
        <v>839.70029999999997</v>
      </c>
      <c r="V275" s="97">
        <v>756.65191000000004</v>
      </c>
      <c r="W275" s="97">
        <v>673.16188999999997</v>
      </c>
      <c r="X275" s="98">
        <v>524</v>
      </c>
      <c r="Y275" s="98">
        <v>570</v>
      </c>
      <c r="Z275" s="98">
        <v>616</v>
      </c>
      <c r="AA275" s="98">
        <v>687</v>
      </c>
      <c r="AB275" s="98">
        <v>408</v>
      </c>
      <c r="AC275" s="98">
        <v>429</v>
      </c>
      <c r="AD275" s="98">
        <v>210</v>
      </c>
      <c r="AE275" s="98">
        <v>0</v>
      </c>
      <c r="AF275" s="98">
        <v>0</v>
      </c>
      <c r="AG275" s="98">
        <v>0</v>
      </c>
      <c r="AH275" s="97">
        <v>834.42430999999999</v>
      </c>
      <c r="AI275" s="97">
        <v>899.19993999999997</v>
      </c>
      <c r="AJ275" s="97">
        <v>848.85035000000005</v>
      </c>
      <c r="AK275" s="97">
        <v>814.34897000000001</v>
      </c>
      <c r="AL275" s="97">
        <v>746.62959000000001</v>
      </c>
      <c r="AM275" s="97">
        <v>730.53602999999998</v>
      </c>
      <c r="AN275" s="97">
        <v>752.71916999999996</v>
      </c>
      <c r="AO275" s="97">
        <v>759.79100000000005</v>
      </c>
      <c r="AP275" s="97">
        <v>746.76190999999994</v>
      </c>
      <c r="AQ275" s="97">
        <v>673.16188999999997</v>
      </c>
      <c r="AR275" s="98">
        <v>14.459250000000001</v>
      </c>
      <c r="AS275" s="98">
        <v>59.25385</v>
      </c>
      <c r="AT275" s="98">
        <v>21.094899999999999</v>
      </c>
      <c r="AU275" s="98">
        <v>333.87709999999998</v>
      </c>
      <c r="AV275" s="98">
        <v>119.9121</v>
      </c>
      <c r="AW275" s="98">
        <v>98.976150000000004</v>
      </c>
      <c r="AX275" s="98">
        <v>300.05565000000001</v>
      </c>
      <c r="AY275" s="98">
        <v>190.8511</v>
      </c>
      <c r="AZ275" s="98">
        <v>235.45930000000001</v>
      </c>
      <c r="BA275" s="98">
        <v>258.36700000000002</v>
      </c>
      <c r="BB275" s="76">
        <v>14.459250000000001</v>
      </c>
      <c r="BC275" s="76">
        <v>59.25385</v>
      </c>
      <c r="BD275" s="76">
        <v>-40.485100000000003</v>
      </c>
      <c r="BE275" s="76">
        <v>305.94110000000001</v>
      </c>
      <c r="BF275" s="76">
        <v>68.548100000000005</v>
      </c>
      <c r="BG275" s="76">
        <v>98.976150000000004</v>
      </c>
      <c r="BH275" s="76">
        <v>300.05565000000001</v>
      </c>
      <c r="BI275" s="76">
        <v>190.8511</v>
      </c>
      <c r="BJ275" s="76">
        <v>235.29634999999999</v>
      </c>
      <c r="BK275" s="76">
        <v>258.36700000000002</v>
      </c>
      <c r="BL275" s="76">
        <v>848.88355999999999</v>
      </c>
      <c r="BM275" s="76">
        <v>958.45379000000003</v>
      </c>
      <c r="BN275" s="76">
        <v>869.94524999999999</v>
      </c>
      <c r="BO275" s="76">
        <v>1148.2260699999999</v>
      </c>
      <c r="BP275" s="76">
        <v>866.54169000000002</v>
      </c>
      <c r="BQ275" s="76">
        <v>829.51217999999994</v>
      </c>
      <c r="BR275" s="76">
        <v>1052.7748200000001</v>
      </c>
      <c r="BS275" s="76">
        <v>950.64210000000003</v>
      </c>
      <c r="BT275" s="76">
        <v>982.22121000000004</v>
      </c>
      <c r="BU275" s="76">
        <v>931.52889000000005</v>
      </c>
      <c r="BV275" s="98">
        <v>749.27373</v>
      </c>
      <c r="BW275" s="98">
        <v>819.13606000000004</v>
      </c>
      <c r="BX275" s="98">
        <v>747.33159000000001</v>
      </c>
      <c r="BY275" s="98">
        <v>836.42965000000004</v>
      </c>
      <c r="BZ275" s="98">
        <v>579.79783999999995</v>
      </c>
      <c r="CA275" s="98">
        <v>540.68910000000005</v>
      </c>
      <c r="CB275" s="98">
        <v>271.26909999999998</v>
      </c>
      <c r="CC275" s="98">
        <v>115.44516</v>
      </c>
      <c r="CD275" s="98">
        <v>188.13072</v>
      </c>
      <c r="CE275" s="98">
        <v>119.97945</v>
      </c>
      <c r="CF275" s="76">
        <v>-191.89702</v>
      </c>
      <c r="CG275" s="76">
        <v>-49.044150000000101</v>
      </c>
      <c r="CH275" s="76">
        <v>34.256630000000001</v>
      </c>
      <c r="CI275" s="76">
        <v>13.068709999999999</v>
      </c>
      <c r="CJ275" s="76">
        <v>-65.994139999999902</v>
      </c>
      <c r="CK275" s="76">
        <v>-17.77083</v>
      </c>
      <c r="CL275" s="76">
        <v>59.849179999999897</v>
      </c>
      <c r="CM275" s="76">
        <v>118.89087000000001</v>
      </c>
      <c r="CN275" s="76">
        <v>-48.218000000000004</v>
      </c>
      <c r="CO275" s="76">
        <v>-13.1829300000001</v>
      </c>
      <c r="CP275" s="76">
        <v>-688.64579000000003</v>
      </c>
      <c r="CQ275" s="76">
        <v>-458.27701999999999</v>
      </c>
      <c r="CR275" s="76">
        <v>-373.39177000000001</v>
      </c>
      <c r="CS275" s="76">
        <v>-320.21339999999998</v>
      </c>
      <c r="CT275" s="76">
        <v>-602.89320999999995</v>
      </c>
      <c r="CU275" s="76">
        <v>-555.43371999999999</v>
      </c>
      <c r="CV275" s="76">
        <v>-589.22819000000004</v>
      </c>
      <c r="CW275" s="76">
        <v>-856.74302</v>
      </c>
      <c r="CX275" s="76">
        <v>-1086.5756899999999</v>
      </c>
      <c r="CY275" s="76">
        <v>-1263.76404</v>
      </c>
      <c r="CZ275" s="98">
        <v>220</v>
      </c>
      <c r="DA275" s="98">
        <v>215</v>
      </c>
      <c r="DB275" s="98">
        <v>204</v>
      </c>
      <c r="DC275" s="98">
        <v>215</v>
      </c>
      <c r="DD275" s="98">
        <v>213</v>
      </c>
      <c r="DE275" s="98">
        <v>200</v>
      </c>
      <c r="DF275" s="98">
        <v>202</v>
      </c>
      <c r="DG275" s="98">
        <v>199</v>
      </c>
      <c r="DH275" s="98">
        <v>199</v>
      </c>
      <c r="DI275" s="98">
        <v>195</v>
      </c>
      <c r="DJ275" s="76">
        <v>-230.36877000000001</v>
      </c>
      <c r="DK275" s="76">
        <v>-84.885249999999999</v>
      </c>
      <c r="DL275" s="76">
        <v>-53.178370000000001</v>
      </c>
      <c r="DM275" s="76">
        <v>282.67980999999997</v>
      </c>
      <c r="DN275" s="76">
        <v>-47.459490000000002</v>
      </c>
      <c r="DO275" s="76">
        <v>33.794469999999997</v>
      </c>
      <c r="DP275" s="76">
        <v>267.51483000000002</v>
      </c>
      <c r="DQ275" s="76">
        <v>229.83267000000001</v>
      </c>
      <c r="DR275" s="76">
        <v>177.18835000000001</v>
      </c>
      <c r="DS275" s="76">
        <v>245.18406999999999</v>
      </c>
      <c r="DT275" s="76">
        <v>-0.91405999999999998</v>
      </c>
      <c r="DU275" s="76">
        <v>-0.40777000000000002</v>
      </c>
      <c r="DV275" s="76">
        <v>-0.95694999999999997</v>
      </c>
      <c r="DW275" s="76">
        <v>-0.78395000000000004</v>
      </c>
      <c r="DX275" s="76">
        <v>0.90266000000000002</v>
      </c>
      <c r="DY275" s="76">
        <v>-0.52190000000000003</v>
      </c>
      <c r="DZ275" s="76">
        <v>-2.83223</v>
      </c>
      <c r="EA275" s="76">
        <v>-7.5649499999999996</v>
      </c>
      <c r="EB275" s="76">
        <v>-18.25779</v>
      </c>
      <c r="EC275" s="76">
        <v>-11.93699</v>
      </c>
      <c r="ED275" s="76">
        <v>244.82802000000001</v>
      </c>
      <c r="EE275" s="76">
        <v>144.13910000000001</v>
      </c>
      <c r="EF275" s="76">
        <v>12.69327</v>
      </c>
      <c r="EG275" s="76">
        <v>23.261289999999999</v>
      </c>
      <c r="EH275" s="76">
        <v>116.00758999999999</v>
      </c>
      <c r="EI275" s="76">
        <v>65.18168</v>
      </c>
      <c r="EJ275" s="76">
        <v>32.540820000000103</v>
      </c>
      <c r="EK275" s="76">
        <v>-38.981569999999998</v>
      </c>
      <c r="EL275" s="76">
        <v>58.108000000000096</v>
      </c>
      <c r="EM275" s="76">
        <v>13.1829300000001</v>
      </c>
      <c r="EN275" s="98">
        <v>1437.9195199999999</v>
      </c>
      <c r="EO275" s="98">
        <v>1277.41308</v>
      </c>
      <c r="EP275" s="98">
        <v>1120.72336</v>
      </c>
      <c r="EQ275" s="98">
        <v>1156.6430499999999</v>
      </c>
      <c r="ER275" s="98">
        <v>1182.6910499999999</v>
      </c>
      <c r="ES275" s="98">
        <v>1096.12282</v>
      </c>
      <c r="ET275" s="98">
        <v>860.49729000000002</v>
      </c>
      <c r="EU275" s="98">
        <v>972.18817999999999</v>
      </c>
      <c r="EV275" s="98">
        <v>1274.70641</v>
      </c>
      <c r="EW275" s="98">
        <v>1383.7434900000001</v>
      </c>
      <c r="EX275" s="98">
        <v>1079252</v>
      </c>
      <c r="EY275" s="98">
        <v>1043339</v>
      </c>
      <c r="EZ275" s="98">
        <v>861544</v>
      </c>
      <c r="FA275" s="98">
        <v>837610</v>
      </c>
      <c r="FB275" s="98">
        <v>862637</v>
      </c>
      <c r="FC275" s="98">
        <v>795718</v>
      </c>
      <c r="FD275" s="98">
        <v>785260</v>
      </c>
      <c r="FE275" s="98">
        <v>720809</v>
      </c>
      <c r="FF275" s="98">
        <v>804870</v>
      </c>
      <c r="FG275" s="103">
        <v>686345</v>
      </c>
      <c r="FH275" s="76">
        <v>0</v>
      </c>
      <c r="FI275" s="76">
        <v>0</v>
      </c>
      <c r="FJ275" s="76">
        <v>61.58</v>
      </c>
      <c r="FK275" s="76">
        <v>27.936</v>
      </c>
      <c r="FL275" s="76">
        <v>51.363999999999997</v>
      </c>
      <c r="FM275" s="76">
        <v>0</v>
      </c>
      <c r="FN275" s="76">
        <v>0</v>
      </c>
      <c r="FO275" s="76">
        <v>0</v>
      </c>
      <c r="FP275" s="76">
        <v>0.16295000000000001</v>
      </c>
      <c r="FQ275" s="77">
        <v>0</v>
      </c>
    </row>
    <row r="276" spans="1:173" x14ac:dyDescent="0.25">
      <c r="A276" s="96" t="s">
        <v>144</v>
      </c>
      <c r="B276" s="96">
        <v>5688</v>
      </c>
      <c r="C276" s="96"/>
      <c r="D276" s="76">
        <v>15.03261</v>
      </c>
      <c r="E276" s="76">
        <v>18.691880000000001</v>
      </c>
      <c r="F276" s="76">
        <v>32.560169999999999</v>
      </c>
      <c r="G276" s="76">
        <v>21.88186</v>
      </c>
      <c r="H276" s="76">
        <v>38.786700000000003</v>
      </c>
      <c r="I276" s="76">
        <v>33.039369999999998</v>
      </c>
      <c r="J276" s="76">
        <v>4.24322</v>
      </c>
      <c r="K276" s="76">
        <v>1.8587100000000001</v>
      </c>
      <c r="L276" s="76">
        <v>-3.29562</v>
      </c>
      <c r="M276" s="76">
        <v>5.1726200000000002</v>
      </c>
      <c r="N276" s="97">
        <v>635.59028999999998</v>
      </c>
      <c r="O276" s="97">
        <v>770.38129000000004</v>
      </c>
      <c r="P276" s="97">
        <v>626.15188000000001</v>
      </c>
      <c r="Q276" s="97">
        <v>703.10065999999995</v>
      </c>
      <c r="R276" s="97">
        <v>702.21510000000001</v>
      </c>
      <c r="S276" s="97">
        <v>720.36346000000003</v>
      </c>
      <c r="T276" s="97">
        <v>671.12644</v>
      </c>
      <c r="U276" s="97">
        <v>551.93434999999999</v>
      </c>
      <c r="V276" s="97">
        <v>488.91525000000001</v>
      </c>
      <c r="W276" s="97">
        <v>498.88652999999999</v>
      </c>
      <c r="X276" s="98">
        <v>0</v>
      </c>
      <c r="Y276" s="98">
        <v>0</v>
      </c>
      <c r="Z276" s="98">
        <v>0</v>
      </c>
      <c r="AA276" s="98">
        <v>0</v>
      </c>
      <c r="AB276" s="98">
        <v>7.7995999999999999</v>
      </c>
      <c r="AC276" s="98">
        <v>7.7995999999999999</v>
      </c>
      <c r="AD276" s="98">
        <v>7.7995999999999999</v>
      </c>
      <c r="AE276" s="98">
        <v>7.7995999999999999</v>
      </c>
      <c r="AF276" s="98">
        <v>7.7995999999999999</v>
      </c>
      <c r="AG276" s="98">
        <v>7.7995999999999999</v>
      </c>
      <c r="AH276" s="97">
        <v>615.09028999999998</v>
      </c>
      <c r="AI276" s="97">
        <v>749.88129000000004</v>
      </c>
      <c r="AJ276" s="97">
        <v>605.65188000000001</v>
      </c>
      <c r="AK276" s="97">
        <v>682.60065999999995</v>
      </c>
      <c r="AL276" s="97">
        <v>681.71510000000001</v>
      </c>
      <c r="AM276" s="97">
        <v>706.86346000000003</v>
      </c>
      <c r="AN276" s="97">
        <v>657.30789000000004</v>
      </c>
      <c r="AO276" s="97">
        <v>540.93434999999999</v>
      </c>
      <c r="AP276" s="97">
        <v>482.91525000000001</v>
      </c>
      <c r="AQ276" s="97">
        <v>484.28807999999998</v>
      </c>
      <c r="AR276" s="98">
        <v>31.604199999999999</v>
      </c>
      <c r="AS276" s="98">
        <v>0</v>
      </c>
      <c r="AT276" s="98">
        <v>0.37780000000000002</v>
      </c>
      <c r="AU276" s="98">
        <v>7.6829000000000001</v>
      </c>
      <c r="AV276" s="98">
        <v>210</v>
      </c>
      <c r="AW276" s="98">
        <v>0</v>
      </c>
      <c r="AX276" s="98">
        <v>0</v>
      </c>
      <c r="AY276" s="98">
        <v>1.3592500000000001</v>
      </c>
      <c r="AZ276" s="98">
        <v>12.96</v>
      </c>
      <c r="BA276" s="98">
        <v>9.7149999999999999</v>
      </c>
      <c r="BB276" s="76">
        <v>31.604199999999999</v>
      </c>
      <c r="BC276" s="76">
        <v>0</v>
      </c>
      <c r="BD276" s="76">
        <v>0.37780000000000002</v>
      </c>
      <c r="BE276" s="76">
        <v>7.6829000000000001</v>
      </c>
      <c r="BF276" s="76">
        <v>210</v>
      </c>
      <c r="BG276" s="76">
        <v>0</v>
      </c>
      <c r="BH276" s="76">
        <v>0</v>
      </c>
      <c r="BI276" s="76">
        <v>1.3592500000000001</v>
      </c>
      <c r="BJ276" s="76">
        <v>12.96</v>
      </c>
      <c r="BK276" s="76">
        <v>9.7149999999999999</v>
      </c>
      <c r="BL276" s="76">
        <v>646.69448999999997</v>
      </c>
      <c r="BM276" s="76">
        <v>749.88129000000004</v>
      </c>
      <c r="BN276" s="76">
        <v>606.02967999999998</v>
      </c>
      <c r="BO276" s="76">
        <v>690.28355999999997</v>
      </c>
      <c r="BP276" s="76">
        <v>891.71510000000001</v>
      </c>
      <c r="BQ276" s="76">
        <v>706.86346000000003</v>
      </c>
      <c r="BR276" s="76">
        <v>657.30789000000004</v>
      </c>
      <c r="BS276" s="76">
        <v>542.29359999999997</v>
      </c>
      <c r="BT276" s="76">
        <v>495.87524999999999</v>
      </c>
      <c r="BU276" s="76">
        <v>494.00308000000001</v>
      </c>
      <c r="BV276" s="98">
        <v>124.84491</v>
      </c>
      <c r="BW276" s="98">
        <v>360.12392</v>
      </c>
      <c r="BX276" s="98">
        <v>190.39913000000001</v>
      </c>
      <c r="BY276" s="98">
        <v>270.46145000000001</v>
      </c>
      <c r="BZ276" s="98">
        <v>416.88481999999999</v>
      </c>
      <c r="CA276" s="98">
        <v>60.749949999999998</v>
      </c>
      <c r="CB276" s="98">
        <v>56.289250000000003</v>
      </c>
      <c r="CC276" s="98">
        <v>83.372309999999999</v>
      </c>
      <c r="CD276" s="98">
        <v>80.140910000000005</v>
      </c>
      <c r="CE276" s="98">
        <v>67.437079999999995</v>
      </c>
      <c r="CF276" s="76">
        <v>19.837829999999901</v>
      </c>
      <c r="CG276" s="76">
        <v>42.72186</v>
      </c>
      <c r="CH276" s="76">
        <v>-122.91858000000001</v>
      </c>
      <c r="CI276" s="76">
        <v>39.507539999999899</v>
      </c>
      <c r="CJ276" s="76">
        <v>116.86874</v>
      </c>
      <c r="CK276" s="76">
        <v>-18.377610000000001</v>
      </c>
      <c r="CL276" s="76">
        <v>63.626570000000001</v>
      </c>
      <c r="CM276" s="76">
        <v>-82.777469999999994</v>
      </c>
      <c r="CN276" s="76">
        <v>-62.9765599999999</v>
      </c>
      <c r="CO276" s="76">
        <v>-19.736640000000001</v>
      </c>
      <c r="CP276" s="76">
        <v>-945.97639000000004</v>
      </c>
      <c r="CQ276" s="76">
        <v>-976.91841999999997</v>
      </c>
      <c r="CR276" s="76">
        <v>-999.14027999999996</v>
      </c>
      <c r="CS276" s="76">
        <v>-856.09950000000003</v>
      </c>
      <c r="CT276" s="76">
        <v>-874.99033999999995</v>
      </c>
      <c r="CU276" s="76">
        <v>-1181.3590799999999</v>
      </c>
      <c r="CV276" s="76">
        <v>-1149.4814699999999</v>
      </c>
      <c r="CW276" s="76">
        <v>-1199.2894899999999</v>
      </c>
      <c r="CX276" s="76">
        <v>-1106.8712700000001</v>
      </c>
      <c r="CY276" s="76">
        <v>-1050.8547100000001</v>
      </c>
      <c r="CZ276" s="98">
        <v>164</v>
      </c>
      <c r="DA276" s="98">
        <v>161</v>
      </c>
      <c r="DB276" s="98">
        <v>156</v>
      </c>
      <c r="DC276" s="98">
        <v>155</v>
      </c>
      <c r="DD276" s="98">
        <v>159</v>
      </c>
      <c r="DE276" s="98">
        <v>150</v>
      </c>
      <c r="DF276" s="98">
        <v>145</v>
      </c>
      <c r="DG276" s="98">
        <v>139</v>
      </c>
      <c r="DH276" s="98">
        <v>126</v>
      </c>
      <c r="DI276" s="98">
        <v>138</v>
      </c>
      <c r="DJ276" s="76">
        <v>30.942029999999999</v>
      </c>
      <c r="DK276" s="76">
        <v>22.22186</v>
      </c>
      <c r="DL276" s="76">
        <v>-143.04078000000001</v>
      </c>
      <c r="DM276" s="76">
        <v>26.690439999999999</v>
      </c>
      <c r="DN276" s="76">
        <v>306.36874</v>
      </c>
      <c r="DO276" s="76">
        <v>-31.877610000000001</v>
      </c>
      <c r="DP276" s="76">
        <v>49.808019999999999</v>
      </c>
      <c r="DQ276" s="76">
        <v>-92.418220000000005</v>
      </c>
      <c r="DR276" s="76">
        <v>-56.016559999999998</v>
      </c>
      <c r="DS276" s="76">
        <v>-24.620090000000001</v>
      </c>
      <c r="DT276" s="76">
        <v>-5.46739</v>
      </c>
      <c r="DU276" s="76">
        <v>-1.8081199999999999</v>
      </c>
      <c r="DV276" s="76">
        <v>12.060169999999999</v>
      </c>
      <c r="DW276" s="76">
        <v>1.3818600000000001</v>
      </c>
      <c r="DX276" s="76">
        <v>18.2867</v>
      </c>
      <c r="DY276" s="76">
        <v>19.539370000000002</v>
      </c>
      <c r="DZ276" s="76">
        <v>-9.57578</v>
      </c>
      <c r="EA276" s="76">
        <v>-9.1412899999999997</v>
      </c>
      <c r="EB276" s="76">
        <v>-9.2956199999999995</v>
      </c>
      <c r="EC276" s="76">
        <v>-9.4253800000000005</v>
      </c>
      <c r="ED276" s="76">
        <v>0.66217000000005999</v>
      </c>
      <c r="EE276" s="76">
        <v>-22.22186</v>
      </c>
      <c r="EF276" s="76">
        <v>143.41857999999999</v>
      </c>
      <c r="EG276" s="76">
        <v>-19.007539999999899</v>
      </c>
      <c r="EH276" s="76">
        <v>-96.368740000000003</v>
      </c>
      <c r="EI276" s="76">
        <v>31.877610000000001</v>
      </c>
      <c r="EJ276" s="76">
        <v>-49.808020000000099</v>
      </c>
      <c r="EK276" s="76">
        <v>93.777469999999994</v>
      </c>
      <c r="EL276" s="76">
        <v>68.976559999999907</v>
      </c>
      <c r="EM276" s="76">
        <v>34.335090000000001</v>
      </c>
      <c r="EN276" s="98">
        <v>1070.8213000000001</v>
      </c>
      <c r="EO276" s="98">
        <v>1337.04234</v>
      </c>
      <c r="EP276" s="98">
        <v>1189.5394100000001</v>
      </c>
      <c r="EQ276" s="98">
        <v>1126.56095</v>
      </c>
      <c r="ER276" s="98">
        <v>1291.8751600000001</v>
      </c>
      <c r="ES276" s="98">
        <v>1242.1090300000001</v>
      </c>
      <c r="ET276" s="98">
        <v>1205.77072</v>
      </c>
      <c r="EU276" s="98">
        <v>1282.6618000000001</v>
      </c>
      <c r="EV276" s="98">
        <v>1187.0121799999999</v>
      </c>
      <c r="EW276" s="98">
        <v>1118.29179</v>
      </c>
      <c r="EX276" s="98">
        <v>615752</v>
      </c>
      <c r="EY276" s="98">
        <v>727659</v>
      </c>
      <c r="EZ276" s="98">
        <v>749070</v>
      </c>
      <c r="FA276" s="98">
        <v>663593</v>
      </c>
      <c r="FB276" s="98">
        <v>585346</v>
      </c>
      <c r="FC276" s="98">
        <v>738741</v>
      </c>
      <c r="FD276" s="98">
        <v>607500</v>
      </c>
      <c r="FE276" s="98">
        <v>634712</v>
      </c>
      <c r="FF276" s="98">
        <v>551892</v>
      </c>
      <c r="FG276" s="103">
        <v>518623</v>
      </c>
      <c r="FH276" s="76">
        <v>0</v>
      </c>
      <c r="FI276" s="76">
        <v>0</v>
      </c>
      <c r="FJ276" s="76">
        <v>0</v>
      </c>
      <c r="FK276" s="76">
        <v>0</v>
      </c>
      <c r="FL276" s="76">
        <v>0</v>
      </c>
      <c r="FM276" s="76">
        <v>0</v>
      </c>
      <c r="FN276" s="76">
        <v>0</v>
      </c>
      <c r="FO276" s="76">
        <v>0</v>
      </c>
      <c r="FP276" s="76">
        <v>0</v>
      </c>
      <c r="FQ276" s="77">
        <v>0</v>
      </c>
    </row>
    <row r="277" spans="1:173" x14ac:dyDescent="0.25">
      <c r="A277" s="96" t="s">
        <v>143</v>
      </c>
      <c r="B277" s="96">
        <v>5729</v>
      </c>
      <c r="C277" s="96"/>
      <c r="D277" s="76">
        <v>349.02947999999998</v>
      </c>
      <c r="E277" s="76">
        <v>237.41327000000001</v>
      </c>
      <c r="F277" s="76">
        <v>464.86239</v>
      </c>
      <c r="G277" s="76">
        <v>100.80569</v>
      </c>
      <c r="H277" s="76">
        <v>168.31077999999999</v>
      </c>
      <c r="I277" s="76">
        <v>15.74452</v>
      </c>
      <c r="J277" s="76">
        <v>430.25549999999998</v>
      </c>
      <c r="K277" s="76">
        <v>129.39228</v>
      </c>
      <c r="L277" s="76">
        <v>252.03726</v>
      </c>
      <c r="M277" s="76">
        <v>567.97914000000003</v>
      </c>
      <c r="N277" s="97">
        <v>14581.29586</v>
      </c>
      <c r="O277" s="97">
        <v>12545.65223</v>
      </c>
      <c r="P277" s="97">
        <v>11022.150149999999</v>
      </c>
      <c r="Q277" s="97">
        <v>14033.59316</v>
      </c>
      <c r="R277" s="97">
        <v>13182.061240000001</v>
      </c>
      <c r="S277" s="97">
        <v>11026.4877</v>
      </c>
      <c r="T277" s="97">
        <v>11656.957399999999</v>
      </c>
      <c r="U277" s="97">
        <v>11678.712450000001</v>
      </c>
      <c r="V277" s="97">
        <v>11577.952600000001</v>
      </c>
      <c r="W277" s="97">
        <v>11080.1031</v>
      </c>
      <c r="X277" s="98">
        <v>15750</v>
      </c>
      <c r="Y277" s="98">
        <v>8750</v>
      </c>
      <c r="Z277" s="98">
        <v>5000</v>
      </c>
      <c r="AA277" s="98">
        <v>5000</v>
      </c>
      <c r="AB277" s="98">
        <v>3500</v>
      </c>
      <c r="AC277" s="98">
        <v>3500</v>
      </c>
      <c r="AD277" s="98">
        <v>3500</v>
      </c>
      <c r="AE277" s="98">
        <v>3000</v>
      </c>
      <c r="AF277" s="98">
        <v>2000</v>
      </c>
      <c r="AG277" s="98">
        <v>2500</v>
      </c>
      <c r="AH277" s="97">
        <v>14203.51251</v>
      </c>
      <c r="AI277" s="97">
        <v>12212.829180000001</v>
      </c>
      <c r="AJ277" s="97">
        <v>10497.150149999999</v>
      </c>
      <c r="AK277" s="97">
        <v>13808.59316</v>
      </c>
      <c r="AL277" s="97">
        <v>12957.061240000001</v>
      </c>
      <c r="AM277" s="97">
        <v>10801.4877</v>
      </c>
      <c r="AN277" s="97">
        <v>11207.167949999999</v>
      </c>
      <c r="AO277" s="97">
        <v>11478.712450000001</v>
      </c>
      <c r="AP277" s="97">
        <v>11377.952600000001</v>
      </c>
      <c r="AQ277" s="97">
        <v>10489.0877</v>
      </c>
      <c r="AR277" s="98">
        <v>420.11435</v>
      </c>
      <c r="AS277" s="98">
        <v>3882.6568900000002</v>
      </c>
      <c r="AT277" s="98">
        <v>1546.69406</v>
      </c>
      <c r="AU277" s="98">
        <v>1212.8663899999999</v>
      </c>
      <c r="AV277" s="98">
        <v>1096.72963</v>
      </c>
      <c r="AW277" s="98">
        <v>249.25635</v>
      </c>
      <c r="AX277" s="98">
        <v>734.38955999999996</v>
      </c>
      <c r="AY277" s="98">
        <v>623.65734999999995</v>
      </c>
      <c r="AZ277" s="98">
        <v>544.72720000000004</v>
      </c>
      <c r="BA277" s="98">
        <v>896.89863000000003</v>
      </c>
      <c r="BB277" s="76">
        <v>418.11435</v>
      </c>
      <c r="BC277" s="76">
        <v>3852.2480399999999</v>
      </c>
      <c r="BD277" s="76">
        <v>1419.7100600000001</v>
      </c>
      <c r="BE277" s="76">
        <v>1055.85779</v>
      </c>
      <c r="BF277" s="76">
        <v>1077.97138</v>
      </c>
      <c r="BG277" s="76">
        <v>249.25635</v>
      </c>
      <c r="BH277" s="76">
        <v>506.92655999999999</v>
      </c>
      <c r="BI277" s="76">
        <v>538.65734999999995</v>
      </c>
      <c r="BJ277" s="76">
        <v>532.72720000000004</v>
      </c>
      <c r="BK277" s="76">
        <v>896.89863000000003</v>
      </c>
      <c r="BL277" s="76">
        <v>14623.62686</v>
      </c>
      <c r="BM277" s="76">
        <v>16095.486070000001</v>
      </c>
      <c r="BN277" s="76">
        <v>12043.844209999999</v>
      </c>
      <c r="BO277" s="76">
        <v>15021.45955</v>
      </c>
      <c r="BP277" s="76">
        <v>14053.790870000001</v>
      </c>
      <c r="BQ277" s="76">
        <v>11050.744049999999</v>
      </c>
      <c r="BR277" s="76">
        <v>11941.557510000001</v>
      </c>
      <c r="BS277" s="76">
        <v>12102.3698</v>
      </c>
      <c r="BT277" s="76">
        <v>11922.6798</v>
      </c>
      <c r="BU277" s="76">
        <v>11385.98633</v>
      </c>
      <c r="BV277" s="98">
        <v>19656.47421</v>
      </c>
      <c r="BW277" s="98">
        <v>9310.9308199999996</v>
      </c>
      <c r="BX277" s="98">
        <v>5871.0984699999999</v>
      </c>
      <c r="BY277" s="98">
        <v>6023.1506900000004</v>
      </c>
      <c r="BZ277" s="98">
        <v>4114.35736</v>
      </c>
      <c r="CA277" s="98">
        <v>4149.9523499999996</v>
      </c>
      <c r="CB277" s="98">
        <v>4101.3975200000004</v>
      </c>
      <c r="CC277" s="98">
        <v>3684.5862200000001</v>
      </c>
      <c r="CD277" s="98">
        <v>2664.60214</v>
      </c>
      <c r="CE277" s="98">
        <v>3720.26604</v>
      </c>
      <c r="CF277" s="76">
        <v>-812.39741000000004</v>
      </c>
      <c r="CG277" s="76">
        <v>-608.31020999999998</v>
      </c>
      <c r="CH277" s="76">
        <v>-176.235500000001</v>
      </c>
      <c r="CI277" s="76">
        <v>-350.71364</v>
      </c>
      <c r="CJ277" s="76">
        <v>1819.40101</v>
      </c>
      <c r="CK277" s="76">
        <v>-3677.7255500000001</v>
      </c>
      <c r="CL277" s="76">
        <v>-556.18984000000103</v>
      </c>
      <c r="CM277" s="76">
        <v>610.25326000000098</v>
      </c>
      <c r="CN277" s="76">
        <v>-405.74106</v>
      </c>
      <c r="CO277" s="76">
        <v>-1158.30933</v>
      </c>
      <c r="CP277" s="76">
        <v>-139.55847</v>
      </c>
      <c r="CQ277" s="76">
        <v>632.50793999999996</v>
      </c>
      <c r="CR277" s="76">
        <v>-2278.6068399999999</v>
      </c>
      <c r="CS277" s="76">
        <v>-2997.0814</v>
      </c>
      <c r="CT277" s="76">
        <v>-3477.2255500000001</v>
      </c>
      <c r="CU277" s="76">
        <v>-6149.5979399999997</v>
      </c>
      <c r="CV277" s="76">
        <v>-2176.9057400000002</v>
      </c>
      <c r="CW277" s="76">
        <v>-1677.85301</v>
      </c>
      <c r="CX277" s="76">
        <v>-2324.9706200000001</v>
      </c>
      <c r="CY277" s="76">
        <v>-2025.3287600000001</v>
      </c>
      <c r="CZ277" s="98">
        <v>1720</v>
      </c>
      <c r="DA277" s="98">
        <v>1644</v>
      </c>
      <c r="DB277" s="98">
        <v>1636</v>
      </c>
      <c r="DC277" s="98">
        <v>1600</v>
      </c>
      <c r="DD277" s="98">
        <v>1593</v>
      </c>
      <c r="DE277" s="98">
        <v>1585</v>
      </c>
      <c r="DF277" s="98">
        <v>1430</v>
      </c>
      <c r="DG277" s="98">
        <v>1448</v>
      </c>
      <c r="DH277" s="98">
        <v>1511</v>
      </c>
      <c r="DI277" s="98">
        <v>1436</v>
      </c>
      <c r="DJ277" s="76">
        <v>-772.06641000000002</v>
      </c>
      <c r="DK277" s="76">
        <v>2911.1147799999999</v>
      </c>
      <c r="DL277" s="76">
        <v>718.47456</v>
      </c>
      <c r="DM277" s="76">
        <v>480.14415000000002</v>
      </c>
      <c r="DN277" s="76">
        <v>2672.37239</v>
      </c>
      <c r="DO277" s="76">
        <v>-3653.4692</v>
      </c>
      <c r="DP277" s="76">
        <v>-499.05273</v>
      </c>
      <c r="DQ277" s="76">
        <v>948.91061000000002</v>
      </c>
      <c r="DR277" s="76">
        <v>-73.013859999999994</v>
      </c>
      <c r="DS277" s="76">
        <v>-852.42610000000002</v>
      </c>
      <c r="DT277" s="76">
        <v>-28.753520000000002</v>
      </c>
      <c r="DU277" s="76">
        <v>-95.409729999999996</v>
      </c>
      <c r="DV277" s="76">
        <v>-60.137610000000002</v>
      </c>
      <c r="DW277" s="76">
        <v>-124.19431</v>
      </c>
      <c r="DX277" s="76">
        <v>-56.689219999999999</v>
      </c>
      <c r="DY277" s="76">
        <v>-209.25548000000001</v>
      </c>
      <c r="DZ277" s="76">
        <v>-19.5335</v>
      </c>
      <c r="EA277" s="76">
        <v>-70.60772</v>
      </c>
      <c r="EB277" s="76">
        <v>52.037260000000003</v>
      </c>
      <c r="EC277" s="76">
        <v>-23.03586</v>
      </c>
      <c r="ED277" s="76">
        <v>1190.18076</v>
      </c>
      <c r="EE277" s="76">
        <v>941.13325999999904</v>
      </c>
      <c r="EF277" s="76">
        <v>701.23550000000103</v>
      </c>
      <c r="EG277" s="76">
        <v>575.71364000000005</v>
      </c>
      <c r="EH277" s="76">
        <v>-1594.40101</v>
      </c>
      <c r="EI277" s="76">
        <v>3902.7255500000001</v>
      </c>
      <c r="EJ277" s="76">
        <v>1005.97929</v>
      </c>
      <c r="EK277" s="76">
        <v>-410.25326000000098</v>
      </c>
      <c r="EL277" s="76">
        <v>605.74105999999995</v>
      </c>
      <c r="EM277" s="76">
        <v>1749.32473</v>
      </c>
      <c r="EN277" s="98">
        <v>19796.03268</v>
      </c>
      <c r="EO277" s="98">
        <v>8678.4228800000001</v>
      </c>
      <c r="EP277" s="98">
        <v>8149.7053100000003</v>
      </c>
      <c r="EQ277" s="98">
        <v>9020.2320899999995</v>
      </c>
      <c r="ER277" s="98">
        <v>7591.5829100000001</v>
      </c>
      <c r="ES277" s="98">
        <v>10299.550289999999</v>
      </c>
      <c r="ET277" s="98">
        <v>6278.3032599999997</v>
      </c>
      <c r="EU277" s="98">
        <v>5362.43923</v>
      </c>
      <c r="EV277" s="98">
        <v>4989.57276</v>
      </c>
      <c r="EW277" s="98">
        <v>5745.5947999999999</v>
      </c>
      <c r="EX277" s="98">
        <v>15393693</v>
      </c>
      <c r="EY277" s="98">
        <v>13153962</v>
      </c>
      <c r="EZ277" s="98">
        <v>11198386</v>
      </c>
      <c r="FA277" s="98">
        <v>14384307</v>
      </c>
      <c r="FB277" s="98">
        <v>11362660</v>
      </c>
      <c r="FC277" s="98">
        <v>14704213</v>
      </c>
      <c r="FD277" s="98">
        <v>12213147</v>
      </c>
      <c r="FE277" s="98">
        <v>11068459</v>
      </c>
      <c r="FF277" s="98">
        <v>11983694</v>
      </c>
      <c r="FG277" s="103">
        <v>12238412</v>
      </c>
      <c r="FH277" s="76">
        <v>2</v>
      </c>
      <c r="FI277" s="76">
        <v>30.408850000000001</v>
      </c>
      <c r="FJ277" s="76">
        <v>126.98399999999999</v>
      </c>
      <c r="FK277" s="76">
        <v>157.0086</v>
      </c>
      <c r="FL277" s="76">
        <v>18.75825</v>
      </c>
      <c r="FM277" s="76">
        <v>0</v>
      </c>
      <c r="FN277" s="76">
        <v>227.46299999999999</v>
      </c>
      <c r="FO277" s="76">
        <v>85</v>
      </c>
      <c r="FP277" s="76">
        <v>12</v>
      </c>
      <c r="FQ277" s="77">
        <v>0</v>
      </c>
    </row>
    <row r="278" spans="1:173" x14ac:dyDescent="0.25">
      <c r="A278" s="96" t="s">
        <v>142</v>
      </c>
      <c r="B278" s="96">
        <v>5862</v>
      </c>
      <c r="C278" s="96"/>
      <c r="D278" s="76">
        <v>122.71469</v>
      </c>
      <c r="E278" s="76">
        <v>124.20556000000001</v>
      </c>
      <c r="F278" s="76">
        <v>145.33610999999999</v>
      </c>
      <c r="G278" s="76">
        <v>128.98604</v>
      </c>
      <c r="H278" s="76">
        <v>136.28450000000001</v>
      </c>
      <c r="I278" s="76">
        <v>160.61662000000001</v>
      </c>
      <c r="J278" s="76">
        <v>144.46714</v>
      </c>
      <c r="K278" s="76">
        <v>140.24100999999999</v>
      </c>
      <c r="L278" s="76">
        <v>138.38480000000001</v>
      </c>
      <c r="M278" s="76">
        <v>143.12977000000001</v>
      </c>
      <c r="N278" s="97">
        <v>1407.7722200000001</v>
      </c>
      <c r="O278" s="97">
        <v>1220.7021099999999</v>
      </c>
      <c r="P278" s="97">
        <v>1140.6259600000001</v>
      </c>
      <c r="Q278" s="97">
        <v>1509.9923200000001</v>
      </c>
      <c r="R278" s="97">
        <v>1331.43688</v>
      </c>
      <c r="S278" s="97">
        <v>1324.0591199999999</v>
      </c>
      <c r="T278" s="97">
        <v>1298.88005</v>
      </c>
      <c r="U278" s="97">
        <v>1249.27781</v>
      </c>
      <c r="V278" s="97">
        <v>1089.62411</v>
      </c>
      <c r="W278" s="97">
        <v>1234.6270999999999</v>
      </c>
      <c r="X278" s="98">
        <v>1400</v>
      </c>
      <c r="Y278" s="98">
        <v>1450</v>
      </c>
      <c r="Z278" s="98">
        <v>1450</v>
      </c>
      <c r="AA278" s="98">
        <v>1200</v>
      </c>
      <c r="AB278" s="98">
        <v>1205</v>
      </c>
      <c r="AC278" s="98">
        <v>1225</v>
      </c>
      <c r="AD278" s="98">
        <v>1258.135</v>
      </c>
      <c r="AE278" s="98">
        <v>1295.259</v>
      </c>
      <c r="AF278" s="98">
        <v>1317.239</v>
      </c>
      <c r="AG278" s="98">
        <v>1344.4770000000001</v>
      </c>
      <c r="AH278" s="97">
        <v>1285.69182</v>
      </c>
      <c r="AI278" s="97">
        <v>1085.8805600000001</v>
      </c>
      <c r="AJ278" s="97">
        <v>991.27895999999998</v>
      </c>
      <c r="AK278" s="97">
        <v>1374.84112</v>
      </c>
      <c r="AL278" s="97">
        <v>1205.7807299999999</v>
      </c>
      <c r="AM278" s="97">
        <v>1200.2721200000001</v>
      </c>
      <c r="AN278" s="97">
        <v>1190.9822999999999</v>
      </c>
      <c r="AO278" s="97">
        <v>1148.27781</v>
      </c>
      <c r="AP278" s="97">
        <v>988.62410999999997</v>
      </c>
      <c r="AQ278" s="97">
        <v>1133.6270999999999</v>
      </c>
      <c r="AR278" s="98">
        <v>50.715800000000002</v>
      </c>
      <c r="AS278" s="98">
        <v>116.3828</v>
      </c>
      <c r="AT278" s="98">
        <v>158.29284999999999</v>
      </c>
      <c r="AU278" s="98">
        <v>90.151150000000001</v>
      </c>
      <c r="AV278" s="98">
        <v>21.762</v>
      </c>
      <c r="AW278" s="98">
        <v>18.203199999999999</v>
      </c>
      <c r="AX278" s="98">
        <v>122.9316</v>
      </c>
      <c r="AY278" s="98">
        <v>42.0899</v>
      </c>
      <c r="AZ278" s="98">
        <v>0</v>
      </c>
      <c r="BA278" s="98">
        <v>3.9</v>
      </c>
      <c r="BB278" s="76">
        <v>50.715800000000002</v>
      </c>
      <c r="BC278" s="76">
        <v>61.283799999999999</v>
      </c>
      <c r="BD278" s="76">
        <v>144.29284999999999</v>
      </c>
      <c r="BE278" s="76">
        <v>90.151150000000001</v>
      </c>
      <c r="BF278" s="76">
        <v>21.760999999999999</v>
      </c>
      <c r="BG278" s="76">
        <v>-58.824599999999997</v>
      </c>
      <c r="BH278" s="76">
        <v>122.9316</v>
      </c>
      <c r="BI278" s="76">
        <v>42.0899</v>
      </c>
      <c r="BJ278" s="76">
        <v>0</v>
      </c>
      <c r="BK278" s="76">
        <v>3.9</v>
      </c>
      <c r="BL278" s="76">
        <v>1336.40762</v>
      </c>
      <c r="BM278" s="76">
        <v>1202.2633599999999</v>
      </c>
      <c r="BN278" s="76">
        <v>1149.5718099999999</v>
      </c>
      <c r="BO278" s="76">
        <v>1464.99227</v>
      </c>
      <c r="BP278" s="76">
        <v>1227.5427299999999</v>
      </c>
      <c r="BQ278" s="76">
        <v>1218.47532</v>
      </c>
      <c r="BR278" s="76">
        <v>1313.9139</v>
      </c>
      <c r="BS278" s="76">
        <v>1190.36771</v>
      </c>
      <c r="BT278" s="76">
        <v>988.62410999999997</v>
      </c>
      <c r="BU278" s="76">
        <v>1137.5271</v>
      </c>
      <c r="BV278" s="98">
        <v>1635.36652</v>
      </c>
      <c r="BW278" s="98">
        <v>1534.38346</v>
      </c>
      <c r="BX278" s="98">
        <v>1508.41039</v>
      </c>
      <c r="BY278" s="98">
        <v>1298.8166699999999</v>
      </c>
      <c r="BZ278" s="98">
        <v>1283.3363199999999</v>
      </c>
      <c r="CA278" s="98">
        <v>1300.97244</v>
      </c>
      <c r="CB278" s="98">
        <v>1303.2599</v>
      </c>
      <c r="CC278" s="98">
        <v>1368.7334499999999</v>
      </c>
      <c r="CD278" s="98">
        <v>1371.00325</v>
      </c>
      <c r="CE278" s="98">
        <v>1380.2596799999999</v>
      </c>
      <c r="CF278" s="76">
        <v>102.95515</v>
      </c>
      <c r="CG278" s="76">
        <v>171.30491000000001</v>
      </c>
      <c r="CH278" s="76">
        <v>111.80365999999999</v>
      </c>
      <c r="CI278" s="76">
        <v>308.38540999999998</v>
      </c>
      <c r="CJ278" s="76">
        <v>-94.254720000000106</v>
      </c>
      <c r="CK278" s="76">
        <v>-50.792210000000097</v>
      </c>
      <c r="CL278" s="76">
        <v>221.88162</v>
      </c>
      <c r="CM278" s="76">
        <v>-49.480629999999998</v>
      </c>
      <c r="CN278" s="76">
        <v>-173.56791000000001</v>
      </c>
      <c r="CO278" s="76">
        <v>47.302239999999998</v>
      </c>
      <c r="CP278" s="76">
        <v>396.80982999999998</v>
      </c>
      <c r="CQ278" s="76">
        <v>365.21928000000003</v>
      </c>
      <c r="CR278" s="76">
        <v>267.45211999999998</v>
      </c>
      <c r="CS278" s="76">
        <v>160.70260999999999</v>
      </c>
      <c r="CT278" s="76">
        <v>-102.68275</v>
      </c>
      <c r="CU278" s="76">
        <v>95.467119999999994</v>
      </c>
      <c r="CV278" s="76">
        <v>349.36392999999998</v>
      </c>
      <c r="CW278" s="76">
        <v>129.57246000000001</v>
      </c>
      <c r="CX278" s="76">
        <v>239.94318999999999</v>
      </c>
      <c r="CY278" s="76">
        <v>521.7491</v>
      </c>
      <c r="CZ278" s="98">
        <v>249</v>
      </c>
      <c r="DA278" s="98">
        <v>241</v>
      </c>
      <c r="DB278" s="98">
        <v>236</v>
      </c>
      <c r="DC278" s="98">
        <v>233</v>
      </c>
      <c r="DD278" s="98">
        <v>246</v>
      </c>
      <c r="DE278" s="98">
        <v>235</v>
      </c>
      <c r="DF278" s="98">
        <v>236</v>
      </c>
      <c r="DG278" s="98">
        <v>230</v>
      </c>
      <c r="DH278" s="98">
        <v>228</v>
      </c>
      <c r="DI278" s="98">
        <v>227</v>
      </c>
      <c r="DJ278" s="76">
        <v>31.59055</v>
      </c>
      <c r="DK278" s="76">
        <v>97.767160000000004</v>
      </c>
      <c r="DL278" s="76">
        <v>106.74951</v>
      </c>
      <c r="DM278" s="76">
        <v>263.38535999999999</v>
      </c>
      <c r="DN278" s="76">
        <v>-198.14986999999999</v>
      </c>
      <c r="DO278" s="76">
        <v>-233.40380999999999</v>
      </c>
      <c r="DP278" s="76">
        <v>236.91547</v>
      </c>
      <c r="DQ278" s="76">
        <v>-108.39073</v>
      </c>
      <c r="DR278" s="76">
        <v>-274.56790999999998</v>
      </c>
      <c r="DS278" s="76">
        <v>-49.797759999999997</v>
      </c>
      <c r="DT278" s="76">
        <v>0.63468999999999998</v>
      </c>
      <c r="DU278" s="76">
        <v>-10.616440000000001</v>
      </c>
      <c r="DV278" s="76">
        <v>-4.0108899999999998</v>
      </c>
      <c r="DW278" s="76">
        <v>-6.1649599999999998</v>
      </c>
      <c r="DX278" s="76">
        <v>10.628500000000001</v>
      </c>
      <c r="DY278" s="76">
        <v>36.829619999999998</v>
      </c>
      <c r="DZ278" s="76">
        <v>36.569139999999997</v>
      </c>
      <c r="EA278" s="76">
        <v>39.241010000000003</v>
      </c>
      <c r="EB278" s="76">
        <v>37.384799999999998</v>
      </c>
      <c r="EC278" s="76">
        <v>42.129770000000001</v>
      </c>
      <c r="ED278" s="76">
        <v>19.125250000000101</v>
      </c>
      <c r="EE278" s="76">
        <v>-36.483359999999898</v>
      </c>
      <c r="EF278" s="76">
        <v>37.5433400000001</v>
      </c>
      <c r="EG278" s="76">
        <v>-173.23420999999999</v>
      </c>
      <c r="EH278" s="76">
        <v>219.91086999999999</v>
      </c>
      <c r="EI278" s="76">
        <v>174.57920999999999</v>
      </c>
      <c r="EJ278" s="76">
        <v>-113.98387</v>
      </c>
      <c r="EK278" s="76">
        <v>150.48062999999999</v>
      </c>
      <c r="EL278" s="76">
        <v>274.56790999999998</v>
      </c>
      <c r="EM278" s="76">
        <v>53.697760000000002</v>
      </c>
      <c r="EN278" s="98">
        <v>1238.5566899999999</v>
      </c>
      <c r="EO278" s="98">
        <v>1169.16418</v>
      </c>
      <c r="EP278" s="98">
        <v>1240.9582700000001</v>
      </c>
      <c r="EQ278" s="98">
        <v>1138.1140600000001</v>
      </c>
      <c r="ER278" s="98">
        <v>1386.0190700000001</v>
      </c>
      <c r="ES278" s="98">
        <v>1205.50532</v>
      </c>
      <c r="ET278" s="98">
        <v>953.89597000000003</v>
      </c>
      <c r="EU278" s="98">
        <v>1239.1609900000001</v>
      </c>
      <c r="EV278" s="98">
        <v>1131.06006</v>
      </c>
      <c r="EW278" s="98">
        <v>858.51058</v>
      </c>
      <c r="EX278" s="98">
        <v>1304817</v>
      </c>
      <c r="EY278" s="98">
        <v>1049397</v>
      </c>
      <c r="EZ278" s="98">
        <v>1028822</v>
      </c>
      <c r="FA278" s="98">
        <v>1201607</v>
      </c>
      <c r="FB278" s="98">
        <v>1425692</v>
      </c>
      <c r="FC278" s="98">
        <v>1374851</v>
      </c>
      <c r="FD278" s="98">
        <v>1076998</v>
      </c>
      <c r="FE278" s="98">
        <v>1298758</v>
      </c>
      <c r="FF278" s="98">
        <v>1263192</v>
      </c>
      <c r="FG278" s="103">
        <v>1187325</v>
      </c>
      <c r="FH278" s="76">
        <v>0</v>
      </c>
      <c r="FI278" s="76">
        <v>55.098999999999997</v>
      </c>
      <c r="FJ278" s="76">
        <v>14</v>
      </c>
      <c r="FK278" s="76">
        <v>0</v>
      </c>
      <c r="FL278" s="76">
        <v>1E-3</v>
      </c>
      <c r="FM278" s="76">
        <v>77.027799999999999</v>
      </c>
      <c r="FN278" s="76">
        <v>0</v>
      </c>
      <c r="FO278" s="76">
        <v>0</v>
      </c>
      <c r="FP278" s="76">
        <v>0</v>
      </c>
      <c r="FQ278" s="77">
        <v>0</v>
      </c>
    </row>
    <row r="279" spans="1:173" x14ac:dyDescent="0.25">
      <c r="A279" s="96" t="s">
        <v>141</v>
      </c>
      <c r="B279" s="96">
        <v>5571</v>
      </c>
      <c r="C279" s="96"/>
      <c r="D279" s="76">
        <v>170.25138000000001</v>
      </c>
      <c r="E279" s="76">
        <v>228.51783</v>
      </c>
      <c r="F279" s="76">
        <v>259.96163999999999</v>
      </c>
      <c r="G279" s="76">
        <v>275.36142000000001</v>
      </c>
      <c r="H279" s="76">
        <v>148.06545</v>
      </c>
      <c r="I279" s="76">
        <v>123.59407</v>
      </c>
      <c r="J279" s="76">
        <v>357.61707999999999</v>
      </c>
      <c r="K279" s="76">
        <v>233.81936999999999</v>
      </c>
      <c r="L279" s="76">
        <v>207.14022</v>
      </c>
      <c r="M279" s="76">
        <v>287.99948999999998</v>
      </c>
      <c r="N279" s="97">
        <v>3235.1937400000002</v>
      </c>
      <c r="O279" s="97">
        <v>3212.4422199999999</v>
      </c>
      <c r="P279" s="97">
        <v>3213.7948500000002</v>
      </c>
      <c r="Q279" s="97">
        <v>3543.9339199999999</v>
      </c>
      <c r="R279" s="97">
        <v>3221.56005</v>
      </c>
      <c r="S279" s="97">
        <v>3043.8455600000002</v>
      </c>
      <c r="T279" s="97">
        <v>3494.8399100000001</v>
      </c>
      <c r="U279" s="97">
        <v>3047.4786899999999</v>
      </c>
      <c r="V279" s="97">
        <v>2670.7319499999999</v>
      </c>
      <c r="W279" s="97">
        <v>2783.5720200000001</v>
      </c>
      <c r="X279" s="98">
        <v>7958.6666699999996</v>
      </c>
      <c r="Y279" s="98">
        <v>7957.3333199999997</v>
      </c>
      <c r="Z279" s="98">
        <v>6591.9999900000003</v>
      </c>
      <c r="AA279" s="98">
        <v>5027.6666599999999</v>
      </c>
      <c r="AB279" s="98">
        <v>4645.8333300000004</v>
      </c>
      <c r="AC279" s="98">
        <v>4861.5429999999997</v>
      </c>
      <c r="AD279" s="98">
        <v>4736.8864000000003</v>
      </c>
      <c r="AE279" s="98">
        <v>4962.8864000000003</v>
      </c>
      <c r="AF279" s="98">
        <v>3643.8863999999999</v>
      </c>
      <c r="AG279" s="98">
        <v>3835.5590499999998</v>
      </c>
      <c r="AH279" s="97">
        <v>3067.8437399999998</v>
      </c>
      <c r="AI279" s="97">
        <v>2975.6004699999999</v>
      </c>
      <c r="AJ279" s="97">
        <v>2941.0859500000001</v>
      </c>
      <c r="AK279" s="97">
        <v>3255.4419499999999</v>
      </c>
      <c r="AL279" s="97">
        <v>3070.5100499999999</v>
      </c>
      <c r="AM279" s="97">
        <v>2922.7884600000002</v>
      </c>
      <c r="AN279" s="97">
        <v>3150.0574099999999</v>
      </c>
      <c r="AO279" s="97">
        <v>2832.9351900000001</v>
      </c>
      <c r="AP279" s="97">
        <v>2492.0309499999998</v>
      </c>
      <c r="AQ279" s="97">
        <v>2531.5720200000001</v>
      </c>
      <c r="AR279" s="98">
        <v>466.11484000000002</v>
      </c>
      <c r="AS279" s="98">
        <v>2105.70318</v>
      </c>
      <c r="AT279" s="98">
        <v>1812.4789499999999</v>
      </c>
      <c r="AU279" s="98">
        <v>782.19620999999995</v>
      </c>
      <c r="AV279" s="98">
        <v>464.32637999999997</v>
      </c>
      <c r="AW279" s="98">
        <v>879.81050000000005</v>
      </c>
      <c r="AX279" s="98">
        <v>719.78715</v>
      </c>
      <c r="AY279" s="98">
        <v>1334.7385999999999</v>
      </c>
      <c r="AZ279" s="98">
        <v>88.947500000000005</v>
      </c>
      <c r="BA279" s="98">
        <v>0</v>
      </c>
      <c r="BB279" s="76">
        <v>431.04183999999998</v>
      </c>
      <c r="BC279" s="76">
        <v>2072.06808</v>
      </c>
      <c r="BD279" s="76">
        <v>1812.4789499999999</v>
      </c>
      <c r="BE279" s="76">
        <v>782.19620999999995</v>
      </c>
      <c r="BF279" s="76">
        <v>304.94058000000001</v>
      </c>
      <c r="BG279" s="76">
        <v>768.93949999999995</v>
      </c>
      <c r="BH279" s="76">
        <v>719.78715</v>
      </c>
      <c r="BI279" s="76">
        <v>1334.7385999999999</v>
      </c>
      <c r="BJ279" s="76">
        <v>88.947500000000005</v>
      </c>
      <c r="BK279" s="76">
        <v>0</v>
      </c>
      <c r="BL279" s="76">
        <v>3533.95858</v>
      </c>
      <c r="BM279" s="76">
        <v>5081.3036499999998</v>
      </c>
      <c r="BN279" s="76">
        <v>4753.5649000000003</v>
      </c>
      <c r="BO279" s="76">
        <v>4037.63816</v>
      </c>
      <c r="BP279" s="76">
        <v>3534.8364299999998</v>
      </c>
      <c r="BQ279" s="76">
        <v>3802.5989599999998</v>
      </c>
      <c r="BR279" s="76">
        <v>3869.84456</v>
      </c>
      <c r="BS279" s="76">
        <v>4167.6737899999998</v>
      </c>
      <c r="BT279" s="76">
        <v>2580.9784500000001</v>
      </c>
      <c r="BU279" s="76">
        <v>2531.5720200000001</v>
      </c>
      <c r="BV279" s="98">
        <v>8551.1956100000007</v>
      </c>
      <c r="BW279" s="98">
        <v>8877.9735400000009</v>
      </c>
      <c r="BX279" s="98">
        <v>7019.6642000000002</v>
      </c>
      <c r="BY279" s="98">
        <v>5933.6345099999999</v>
      </c>
      <c r="BZ279" s="98">
        <v>5108.2387200000003</v>
      </c>
      <c r="CA279" s="98">
        <v>5222.7106899999999</v>
      </c>
      <c r="CB279" s="98">
        <v>5281.9963100000004</v>
      </c>
      <c r="CC279" s="98">
        <v>5394.4394000000002</v>
      </c>
      <c r="CD279" s="98">
        <v>4026.9041999999999</v>
      </c>
      <c r="CE279" s="98">
        <v>4148.5790299999999</v>
      </c>
      <c r="CF279" s="76">
        <v>-425.24633</v>
      </c>
      <c r="CG279" s="76">
        <v>-418.93651</v>
      </c>
      <c r="CH279" s="76">
        <v>39.023530000000399</v>
      </c>
      <c r="CI279" s="76">
        <v>-36.4678800000002</v>
      </c>
      <c r="CJ279" s="76">
        <v>-46.283070000000002</v>
      </c>
      <c r="CK279" s="76">
        <v>-200.12878000000001</v>
      </c>
      <c r="CL279" s="76">
        <v>29.443150000000099</v>
      </c>
      <c r="CM279" s="76">
        <v>-149.9819</v>
      </c>
      <c r="CN279" s="76">
        <v>-488.53205000000003</v>
      </c>
      <c r="CO279" s="76">
        <v>-13.835089999999999</v>
      </c>
      <c r="CP279" s="76">
        <v>5142.4271900000003</v>
      </c>
      <c r="CQ279" s="76">
        <v>5328.9711399999997</v>
      </c>
      <c r="CR279" s="76">
        <v>3928.2963199999999</v>
      </c>
      <c r="CS279" s="76">
        <v>2349.5227399999999</v>
      </c>
      <c r="CT279" s="76">
        <v>1893.32638</v>
      </c>
      <c r="CU279" s="76">
        <v>1785.7688700000001</v>
      </c>
      <c r="CV279" s="76">
        <v>1338.5552499999999</v>
      </c>
      <c r="CW279" s="76">
        <v>934.10744999999997</v>
      </c>
      <c r="CX279" s="76">
        <v>84.515649999999994</v>
      </c>
      <c r="CY279" s="76">
        <v>662.80119999999999</v>
      </c>
      <c r="CZ279" s="98">
        <v>867</v>
      </c>
      <c r="DA279" s="98">
        <v>883</v>
      </c>
      <c r="DB279" s="98">
        <v>894</v>
      </c>
      <c r="DC279" s="98">
        <v>896</v>
      </c>
      <c r="DD279" s="98">
        <v>877</v>
      </c>
      <c r="DE279" s="98">
        <v>843</v>
      </c>
      <c r="DF279" s="98">
        <v>791</v>
      </c>
      <c r="DG279" s="98">
        <v>811</v>
      </c>
      <c r="DH279" s="98">
        <v>760</v>
      </c>
      <c r="DI279" s="98">
        <v>745</v>
      </c>
      <c r="DJ279" s="76">
        <v>-161.55448999999999</v>
      </c>
      <c r="DK279" s="76">
        <v>1416.28982</v>
      </c>
      <c r="DL279" s="76">
        <v>1578.79358</v>
      </c>
      <c r="DM279" s="76">
        <v>457.23635999999999</v>
      </c>
      <c r="DN279" s="76">
        <v>107.60751</v>
      </c>
      <c r="DO279" s="76">
        <v>447.75362000000001</v>
      </c>
      <c r="DP279" s="76">
        <v>404.44779999999997</v>
      </c>
      <c r="DQ279" s="76">
        <v>970.21320000000003</v>
      </c>
      <c r="DR279" s="76">
        <v>-578.28554999999994</v>
      </c>
      <c r="DS279" s="76">
        <v>-265.83508999999998</v>
      </c>
      <c r="DT279" s="76">
        <v>2.9013800000000001</v>
      </c>
      <c r="DU279" s="76">
        <v>-8.3241700000000005</v>
      </c>
      <c r="DV279" s="76">
        <v>-12.74736</v>
      </c>
      <c r="DW279" s="76">
        <v>-13.13058</v>
      </c>
      <c r="DX279" s="76">
        <v>-2.98455</v>
      </c>
      <c r="DY279" s="76">
        <v>2.5370699999999999</v>
      </c>
      <c r="DZ279" s="76">
        <v>12.83408</v>
      </c>
      <c r="EA279" s="76">
        <v>19.275369999999999</v>
      </c>
      <c r="EB279" s="76">
        <v>28.439219999999999</v>
      </c>
      <c r="EC279" s="76">
        <v>35.999490000000002</v>
      </c>
      <c r="ED279" s="76">
        <v>592.59632999999997</v>
      </c>
      <c r="EE279" s="76">
        <v>655.77826000000005</v>
      </c>
      <c r="EF279" s="76">
        <v>233.68537000000001</v>
      </c>
      <c r="EG279" s="76">
        <v>324.95985000000002</v>
      </c>
      <c r="EH279" s="76">
        <v>197.33306999999999</v>
      </c>
      <c r="EI279" s="76">
        <v>321.18588</v>
      </c>
      <c r="EJ279" s="76">
        <v>315.33935000000002</v>
      </c>
      <c r="EK279" s="76">
        <v>364.52539999999999</v>
      </c>
      <c r="EL279" s="76">
        <v>667.23305000000005</v>
      </c>
      <c r="EM279" s="76">
        <v>265.83508999999998</v>
      </c>
      <c r="EN279" s="98">
        <v>3408.7684199999999</v>
      </c>
      <c r="EO279" s="98">
        <v>3549.0023999999999</v>
      </c>
      <c r="EP279" s="98">
        <v>3091.3678799999998</v>
      </c>
      <c r="EQ279" s="98">
        <v>3584.11177</v>
      </c>
      <c r="ER279" s="98">
        <v>3214.9123399999999</v>
      </c>
      <c r="ES279" s="98">
        <v>3436.94182</v>
      </c>
      <c r="ET279" s="98">
        <v>3943.4410600000001</v>
      </c>
      <c r="EU279" s="98">
        <v>4460.3319499999998</v>
      </c>
      <c r="EV279" s="98">
        <v>3942.3885500000001</v>
      </c>
      <c r="EW279" s="98">
        <v>3485.77783</v>
      </c>
      <c r="EX279" s="98">
        <v>3660440</v>
      </c>
      <c r="EY279" s="98">
        <v>3631379</v>
      </c>
      <c r="EZ279" s="98">
        <v>3174771</v>
      </c>
      <c r="FA279" s="98">
        <v>3580402</v>
      </c>
      <c r="FB279" s="98">
        <v>3267843</v>
      </c>
      <c r="FC279" s="98">
        <v>3243974</v>
      </c>
      <c r="FD279" s="98">
        <v>3465397</v>
      </c>
      <c r="FE279" s="98">
        <v>3197461</v>
      </c>
      <c r="FF279" s="98">
        <v>3159264</v>
      </c>
      <c r="FG279" s="103">
        <v>2797407</v>
      </c>
      <c r="FH279" s="76">
        <v>35.073</v>
      </c>
      <c r="FI279" s="76">
        <v>33.635100000000001</v>
      </c>
      <c r="FJ279" s="76">
        <v>0</v>
      </c>
      <c r="FK279" s="76">
        <v>0</v>
      </c>
      <c r="FL279" s="76">
        <v>159.38579999999999</v>
      </c>
      <c r="FM279" s="76">
        <v>110.871</v>
      </c>
      <c r="FN279" s="76">
        <v>0</v>
      </c>
      <c r="FO279" s="76">
        <v>0</v>
      </c>
      <c r="FP279" s="76">
        <v>0</v>
      </c>
      <c r="FQ279" s="77">
        <v>0</v>
      </c>
    </row>
    <row r="280" spans="1:173" x14ac:dyDescent="0.25">
      <c r="A280" s="96" t="s">
        <v>140</v>
      </c>
      <c r="B280" s="96">
        <v>5649</v>
      </c>
      <c r="C280" s="96"/>
      <c r="D280" s="76">
        <v>300.62691999999998</v>
      </c>
      <c r="E280" s="76">
        <v>231.91580999999999</v>
      </c>
      <c r="F280" s="76">
        <v>200.06138000000001</v>
      </c>
      <c r="G280" s="76">
        <v>148.85918000000001</v>
      </c>
      <c r="H280" s="76">
        <v>176.35833</v>
      </c>
      <c r="I280" s="76">
        <v>337.27623</v>
      </c>
      <c r="J280" s="76">
        <v>274.87833000000001</v>
      </c>
      <c r="K280" s="76">
        <v>299.27814000000001</v>
      </c>
      <c r="L280" s="76">
        <v>561.84065999999996</v>
      </c>
      <c r="M280" s="76">
        <v>142.84732</v>
      </c>
      <c r="N280" s="97">
        <v>16658.859209999999</v>
      </c>
      <c r="O280" s="97">
        <v>13488.47019</v>
      </c>
      <c r="P280" s="97">
        <v>17238.397069999999</v>
      </c>
      <c r="Q280" s="97">
        <v>15640.65704</v>
      </c>
      <c r="R280" s="97">
        <v>11566.665639999999</v>
      </c>
      <c r="S280" s="97">
        <v>17801.543140000002</v>
      </c>
      <c r="T280" s="97">
        <v>11625.488069999999</v>
      </c>
      <c r="U280" s="97">
        <v>8990.2963</v>
      </c>
      <c r="V280" s="97">
        <v>8801.4353200000005</v>
      </c>
      <c r="W280" s="97">
        <v>9446.6872800000001</v>
      </c>
      <c r="X280" s="98">
        <v>5221.4831999999997</v>
      </c>
      <c r="Y280" s="98">
        <v>2391.4832000000001</v>
      </c>
      <c r="Z280" s="98">
        <v>2561.4832000000001</v>
      </c>
      <c r="AA280" s="98">
        <v>5031.4831999999997</v>
      </c>
      <c r="AB280" s="98">
        <v>861.48320000000001</v>
      </c>
      <c r="AC280" s="98">
        <v>991.48320000000001</v>
      </c>
      <c r="AD280" s="98">
        <v>1121.4831999999999</v>
      </c>
      <c r="AE280" s="98">
        <v>1251.4831999999999</v>
      </c>
      <c r="AF280" s="98">
        <v>1381.4831999999999</v>
      </c>
      <c r="AG280" s="98">
        <v>1161.4831999999999</v>
      </c>
      <c r="AH280" s="97">
        <v>16293.01856</v>
      </c>
      <c r="AI280" s="97">
        <v>13074.31119</v>
      </c>
      <c r="AJ280" s="97">
        <v>16980.744269999999</v>
      </c>
      <c r="AK280" s="97">
        <v>15383.189539999999</v>
      </c>
      <c r="AL280" s="97">
        <v>11339.065640000001</v>
      </c>
      <c r="AM280" s="97">
        <v>17408.586289999999</v>
      </c>
      <c r="AN280" s="97">
        <v>11327.16107</v>
      </c>
      <c r="AO280" s="97">
        <v>8653.6880000000001</v>
      </c>
      <c r="AP280" s="97">
        <v>8214.0342799999999</v>
      </c>
      <c r="AQ280" s="97">
        <v>9265.3872800000008</v>
      </c>
      <c r="AR280" s="98">
        <v>550.83831999999995</v>
      </c>
      <c r="AS280" s="98">
        <v>831.21130000000005</v>
      </c>
      <c r="AT280" s="98">
        <v>1513.0027500000001</v>
      </c>
      <c r="AU280" s="98">
        <v>372.51245</v>
      </c>
      <c r="AV280" s="98">
        <v>311.68920000000003</v>
      </c>
      <c r="AW280" s="98">
        <v>370.77719999999999</v>
      </c>
      <c r="AX280" s="98">
        <v>63.8294</v>
      </c>
      <c r="AY280" s="98">
        <v>523.53250000000003</v>
      </c>
      <c r="AZ280" s="98">
        <v>995.12774000000002</v>
      </c>
      <c r="BA280" s="98">
        <v>1295.3144</v>
      </c>
      <c r="BB280" s="76">
        <v>550.83831999999995</v>
      </c>
      <c r="BC280" s="76">
        <v>691.48194999999998</v>
      </c>
      <c r="BD280" s="76">
        <v>1463.84275</v>
      </c>
      <c r="BE280" s="76">
        <v>350.68545</v>
      </c>
      <c r="BF280" s="76">
        <v>311.68920000000003</v>
      </c>
      <c r="BG280" s="76">
        <v>353.15219999999999</v>
      </c>
      <c r="BH280" s="76">
        <v>63.8294</v>
      </c>
      <c r="BI280" s="76">
        <v>346.28465</v>
      </c>
      <c r="BJ280" s="76">
        <v>990.10774000000004</v>
      </c>
      <c r="BK280" s="76">
        <v>1237.2959000000001</v>
      </c>
      <c r="BL280" s="76">
        <v>16843.856879999999</v>
      </c>
      <c r="BM280" s="76">
        <v>13905.522489999999</v>
      </c>
      <c r="BN280" s="76">
        <v>18493.747019999999</v>
      </c>
      <c r="BO280" s="76">
        <v>15755.70199</v>
      </c>
      <c r="BP280" s="76">
        <v>11650.75484</v>
      </c>
      <c r="BQ280" s="76">
        <v>17779.36349</v>
      </c>
      <c r="BR280" s="76">
        <v>11390.990470000001</v>
      </c>
      <c r="BS280" s="76">
        <v>9177.2204999999994</v>
      </c>
      <c r="BT280" s="76">
        <v>9209.1620199999998</v>
      </c>
      <c r="BU280" s="76">
        <v>10560.70168</v>
      </c>
      <c r="BV280" s="98">
        <v>6165.3160200000002</v>
      </c>
      <c r="BW280" s="98">
        <v>5834.0426299999999</v>
      </c>
      <c r="BX280" s="98">
        <v>9651.2133200000007</v>
      </c>
      <c r="BY280" s="98">
        <v>5804.3867499999997</v>
      </c>
      <c r="BZ280" s="98">
        <v>3728.9503</v>
      </c>
      <c r="CA280" s="98">
        <v>8854.9740899999997</v>
      </c>
      <c r="CB280" s="98">
        <v>1430.8641500000001</v>
      </c>
      <c r="CC280" s="98">
        <v>2254.8977199999999</v>
      </c>
      <c r="CD280" s="98">
        <v>2016.23498</v>
      </c>
      <c r="CE280" s="98">
        <v>1850.9540999999999</v>
      </c>
      <c r="CF280" s="76">
        <v>-978.93893000000003</v>
      </c>
      <c r="CG280" s="76">
        <v>-749.72673999999995</v>
      </c>
      <c r="CH280" s="76">
        <v>-524.237680000002</v>
      </c>
      <c r="CI280" s="76">
        <v>318.84235000000098</v>
      </c>
      <c r="CJ280" s="76">
        <v>-439.4547</v>
      </c>
      <c r="CK280" s="76">
        <v>-1172.6878999999999</v>
      </c>
      <c r="CL280" s="76">
        <v>2040.21219</v>
      </c>
      <c r="CM280" s="76">
        <v>-1250.6528599999999</v>
      </c>
      <c r="CN280" s="76">
        <v>-2524.7611999999999</v>
      </c>
      <c r="CO280" s="76">
        <v>880.72853999999995</v>
      </c>
      <c r="CP280" s="76">
        <v>-5958.4801299999999</v>
      </c>
      <c r="CQ280" s="76">
        <v>-5164.5388700000003</v>
      </c>
      <c r="CR280" s="76">
        <v>-4692.13508</v>
      </c>
      <c r="CS280" s="76">
        <v>-5374.0873499999998</v>
      </c>
      <c r="CT280" s="76">
        <v>-5786.1476499999999</v>
      </c>
      <c r="CU280" s="76">
        <v>-5430.78215</v>
      </c>
      <c r="CV280" s="76">
        <v>-4218.2896000000001</v>
      </c>
      <c r="CW280" s="76">
        <v>-6024.0041899999997</v>
      </c>
      <c r="CX280" s="76">
        <v>-4783.0276800000001</v>
      </c>
      <c r="CY280" s="76">
        <v>-2588.51953</v>
      </c>
      <c r="CZ280" s="98">
        <v>1890</v>
      </c>
      <c r="DA280" s="98">
        <v>1886</v>
      </c>
      <c r="DB280" s="98">
        <v>1889</v>
      </c>
      <c r="DC280" s="98">
        <v>1907</v>
      </c>
      <c r="DD280" s="98">
        <v>1933</v>
      </c>
      <c r="DE280" s="98">
        <v>1883</v>
      </c>
      <c r="DF280" s="98">
        <v>1865</v>
      </c>
      <c r="DG280" s="98">
        <v>1855</v>
      </c>
      <c r="DH280" s="98">
        <v>1812</v>
      </c>
      <c r="DI280" s="98">
        <v>1775</v>
      </c>
      <c r="DJ280" s="76">
        <v>-793.94126000000006</v>
      </c>
      <c r="DK280" s="76">
        <v>-472.40379000000001</v>
      </c>
      <c r="DL280" s="76">
        <v>681.95227</v>
      </c>
      <c r="DM280" s="76">
        <v>412.06029999999998</v>
      </c>
      <c r="DN280" s="76">
        <v>-355.3655</v>
      </c>
      <c r="DO280" s="76">
        <v>-1212.4925499999999</v>
      </c>
      <c r="DP280" s="76">
        <v>1805.71459</v>
      </c>
      <c r="DQ280" s="76">
        <v>-1240.97651</v>
      </c>
      <c r="DR280" s="76">
        <v>-2122.0545000000002</v>
      </c>
      <c r="DS280" s="76">
        <v>1936.72444</v>
      </c>
      <c r="DT280" s="76">
        <v>-65.214079999999996</v>
      </c>
      <c r="DU280" s="76">
        <v>-182.24319</v>
      </c>
      <c r="DV280" s="76">
        <v>-57.591619999999999</v>
      </c>
      <c r="DW280" s="76">
        <v>-108.60881999999999</v>
      </c>
      <c r="DX280" s="76">
        <v>-51.241669999999999</v>
      </c>
      <c r="DY280" s="76">
        <v>-55.680770000000003</v>
      </c>
      <c r="DZ280" s="76">
        <v>-23.44867</v>
      </c>
      <c r="EA280" s="76">
        <v>-37.329859999999996</v>
      </c>
      <c r="EB280" s="76">
        <v>-25.56034</v>
      </c>
      <c r="EC280" s="76">
        <v>-38.452680000000001</v>
      </c>
      <c r="ED280" s="76">
        <v>1344.7795799999999</v>
      </c>
      <c r="EE280" s="76">
        <v>1163.8857399999999</v>
      </c>
      <c r="EF280" s="76">
        <v>781.89048000000196</v>
      </c>
      <c r="EG280" s="76">
        <v>-61.374850000000201</v>
      </c>
      <c r="EH280" s="76">
        <v>667.054699999999</v>
      </c>
      <c r="EI280" s="76">
        <v>1565.6447499999999</v>
      </c>
      <c r="EJ280" s="76">
        <v>-1741.88519</v>
      </c>
      <c r="EK280" s="76">
        <v>1587.26116</v>
      </c>
      <c r="EL280" s="76">
        <v>3112.1622400000001</v>
      </c>
      <c r="EM280" s="76">
        <v>-699.42854000000102</v>
      </c>
      <c r="EN280" s="98">
        <v>12123.79615</v>
      </c>
      <c r="EO280" s="98">
        <v>10998.5815</v>
      </c>
      <c r="EP280" s="98">
        <v>14343.348400000001</v>
      </c>
      <c r="EQ280" s="98">
        <v>11178.474099999999</v>
      </c>
      <c r="ER280" s="98">
        <v>9515.0979499999994</v>
      </c>
      <c r="ES280" s="98">
        <v>14285.756240000001</v>
      </c>
      <c r="ET280" s="98">
        <v>5649.1537500000004</v>
      </c>
      <c r="EU280" s="98">
        <v>8278.9019100000005</v>
      </c>
      <c r="EV280" s="98">
        <v>6799.2626600000003</v>
      </c>
      <c r="EW280" s="98">
        <v>4439.4736300000004</v>
      </c>
      <c r="EX280" s="98">
        <v>17637798</v>
      </c>
      <c r="EY280" s="98">
        <v>14238197</v>
      </c>
      <c r="EZ280" s="98">
        <v>17762635</v>
      </c>
      <c r="FA280" s="98">
        <v>15321815</v>
      </c>
      <c r="FB280" s="98">
        <v>12006120</v>
      </c>
      <c r="FC280" s="98">
        <v>18974231</v>
      </c>
      <c r="FD280" s="98">
        <v>9585276</v>
      </c>
      <c r="FE280" s="98">
        <v>10240949</v>
      </c>
      <c r="FF280" s="98">
        <v>11326197</v>
      </c>
      <c r="FG280" s="103">
        <v>8565959</v>
      </c>
      <c r="FH280" s="76">
        <v>0</v>
      </c>
      <c r="FI280" s="76">
        <v>139.72935000000001</v>
      </c>
      <c r="FJ280" s="76">
        <v>49.16</v>
      </c>
      <c r="FK280" s="76">
        <v>21.827000000000002</v>
      </c>
      <c r="FL280" s="76">
        <v>0</v>
      </c>
      <c r="FM280" s="76">
        <v>17.625</v>
      </c>
      <c r="FN280" s="76">
        <v>0</v>
      </c>
      <c r="FO280" s="76">
        <v>177.24785</v>
      </c>
      <c r="FP280" s="76">
        <v>5.0199999999999996</v>
      </c>
      <c r="FQ280" s="77">
        <v>58.018500000000003</v>
      </c>
    </row>
    <row r="281" spans="1:173" x14ac:dyDescent="0.25">
      <c r="A281" s="96" t="s">
        <v>139</v>
      </c>
      <c r="B281" s="96">
        <v>5730</v>
      </c>
      <c r="C281" s="96"/>
      <c r="D281" s="76">
        <v>121.90213</v>
      </c>
      <c r="E281" s="76">
        <v>125.77676</v>
      </c>
      <c r="F281" s="76">
        <v>168.23230000000001</v>
      </c>
      <c r="G281" s="76">
        <v>194.48221000000001</v>
      </c>
      <c r="H281" s="76">
        <v>130.09392</v>
      </c>
      <c r="I281" s="76">
        <v>-50.720930000000003</v>
      </c>
      <c r="J281" s="76">
        <v>-7.4019399999999997</v>
      </c>
      <c r="K281" s="76">
        <v>16.45899</v>
      </c>
      <c r="L281" s="76">
        <v>114.26639</v>
      </c>
      <c r="M281" s="76">
        <v>91.043850000000006</v>
      </c>
      <c r="N281" s="97">
        <v>10090.87674</v>
      </c>
      <c r="O281" s="97">
        <v>11129.833049999999</v>
      </c>
      <c r="P281" s="97">
        <v>12684.127860000001</v>
      </c>
      <c r="Q281" s="97">
        <v>10815.31272</v>
      </c>
      <c r="R281" s="97">
        <v>11553.888629999999</v>
      </c>
      <c r="S281" s="97">
        <v>10462.14291</v>
      </c>
      <c r="T281" s="97">
        <v>10462.197399999999</v>
      </c>
      <c r="U281" s="97">
        <v>9707.2318400000004</v>
      </c>
      <c r="V281" s="97">
        <v>10957.78256</v>
      </c>
      <c r="W281" s="97">
        <v>8864.0160500000002</v>
      </c>
      <c r="X281" s="98">
        <v>6516.6589999999997</v>
      </c>
      <c r="Y281" s="98">
        <v>6668.6719999999996</v>
      </c>
      <c r="Z281" s="98">
        <v>7820.6850000000004</v>
      </c>
      <c r="AA281" s="98">
        <v>7027.2979999999998</v>
      </c>
      <c r="AB281" s="98">
        <v>7233.9110000000001</v>
      </c>
      <c r="AC281" s="98">
        <v>7340.5240000000003</v>
      </c>
      <c r="AD281" s="98">
        <v>5447.1369999999997</v>
      </c>
      <c r="AE281" s="98">
        <v>3553.75</v>
      </c>
      <c r="AF281" s="98">
        <v>3691.56648</v>
      </c>
      <c r="AG281" s="98">
        <v>3622</v>
      </c>
      <c r="AH281" s="97">
        <v>9916.4750600000007</v>
      </c>
      <c r="AI281" s="97">
        <v>10964.986370000001</v>
      </c>
      <c r="AJ281" s="97">
        <v>12519.28118</v>
      </c>
      <c r="AK281" s="97">
        <v>10651.16554</v>
      </c>
      <c r="AL281" s="97">
        <v>11417.74145</v>
      </c>
      <c r="AM281" s="97">
        <v>10447.14291</v>
      </c>
      <c r="AN281" s="97">
        <v>10462.197399999999</v>
      </c>
      <c r="AO281" s="97">
        <v>9707.2318400000004</v>
      </c>
      <c r="AP281" s="97">
        <v>10957.78256</v>
      </c>
      <c r="AQ281" s="97">
        <v>8836.2514499999997</v>
      </c>
      <c r="AR281" s="98">
        <v>795.36244999999997</v>
      </c>
      <c r="AS281" s="98">
        <v>214.86493999999999</v>
      </c>
      <c r="AT281" s="98">
        <v>234.00295</v>
      </c>
      <c r="AU281" s="98">
        <v>177.97988000000001</v>
      </c>
      <c r="AV281" s="98">
        <v>443.50835000000001</v>
      </c>
      <c r="AW281" s="98">
        <v>589.35365000000002</v>
      </c>
      <c r="AX281" s="98">
        <v>1726.6393</v>
      </c>
      <c r="AY281" s="98">
        <v>1738.8441</v>
      </c>
      <c r="AZ281" s="98">
        <v>4432.2381999999998</v>
      </c>
      <c r="BA281" s="98">
        <v>1772.0142499999999</v>
      </c>
      <c r="BB281" s="76">
        <v>648.44407000000001</v>
      </c>
      <c r="BC281" s="76">
        <v>204.86994000000001</v>
      </c>
      <c r="BD281" s="76">
        <v>234.00295</v>
      </c>
      <c r="BE281" s="76">
        <v>177.97988000000001</v>
      </c>
      <c r="BF281" s="76">
        <v>-5.7095000000000002</v>
      </c>
      <c r="BG281" s="76">
        <v>549.83714999999995</v>
      </c>
      <c r="BH281" s="76">
        <v>1627.1582000000001</v>
      </c>
      <c r="BI281" s="76">
        <v>-3816.0161199999998</v>
      </c>
      <c r="BJ281" s="76">
        <v>4379.4233000000004</v>
      </c>
      <c r="BK281" s="76">
        <v>1750.5215499999999</v>
      </c>
      <c r="BL281" s="76">
        <v>10711.837509999999</v>
      </c>
      <c r="BM281" s="76">
        <v>11179.85131</v>
      </c>
      <c r="BN281" s="76">
        <v>12753.28413</v>
      </c>
      <c r="BO281" s="76">
        <v>10829.145420000001</v>
      </c>
      <c r="BP281" s="76">
        <v>11861.2498</v>
      </c>
      <c r="BQ281" s="76">
        <v>11036.49656</v>
      </c>
      <c r="BR281" s="76">
        <v>12188.8367</v>
      </c>
      <c r="BS281" s="76">
        <v>11446.075940000001</v>
      </c>
      <c r="BT281" s="76">
        <v>15390.020759999999</v>
      </c>
      <c r="BU281" s="76">
        <v>10608.2657</v>
      </c>
      <c r="BV281" s="98">
        <v>8051.7308800000001</v>
      </c>
      <c r="BW281" s="98">
        <v>7571.7777299999998</v>
      </c>
      <c r="BX281" s="98">
        <v>9167.6295200000004</v>
      </c>
      <c r="BY281" s="98">
        <v>9173.4833199999994</v>
      </c>
      <c r="BZ281" s="98">
        <v>9952.5354399999997</v>
      </c>
      <c r="CA281" s="98">
        <v>8183.5274900000004</v>
      </c>
      <c r="CB281" s="98">
        <v>5861.1673799999999</v>
      </c>
      <c r="CC281" s="98">
        <v>4003.7637399999999</v>
      </c>
      <c r="CD281" s="98">
        <v>4387.7409699999998</v>
      </c>
      <c r="CE281" s="98">
        <v>4238.6791199999998</v>
      </c>
      <c r="CF281" s="76">
        <v>-90.547270000000907</v>
      </c>
      <c r="CG281" s="76">
        <v>-947.43422000000101</v>
      </c>
      <c r="CH281" s="76">
        <v>-346.32731999999999</v>
      </c>
      <c r="CI281" s="76">
        <v>-138.64622000000099</v>
      </c>
      <c r="CJ281" s="76">
        <v>-330.04840000000002</v>
      </c>
      <c r="CK281" s="76">
        <v>-1165.8761500000001</v>
      </c>
      <c r="CL281" s="76">
        <v>838.56596999999999</v>
      </c>
      <c r="CM281" s="76">
        <v>-854.99540000000002</v>
      </c>
      <c r="CN281" s="76">
        <v>850.59352999999999</v>
      </c>
      <c r="CO281" s="76">
        <v>-1311.0666799999999</v>
      </c>
      <c r="CP281" s="76">
        <v>-9254.6753000000008</v>
      </c>
      <c r="CQ281" s="76">
        <v>-9638.1704200000004</v>
      </c>
      <c r="CR281" s="76">
        <v>-8730.7594599999993</v>
      </c>
      <c r="CS281" s="76">
        <v>-8453.5884100000003</v>
      </c>
      <c r="CT281" s="76">
        <v>-8328.7748900000006</v>
      </c>
      <c r="CU281" s="76">
        <v>-7856.8698100000001</v>
      </c>
      <c r="CV281" s="76">
        <v>-7225.8308100000004</v>
      </c>
      <c r="CW281" s="76">
        <v>-9691.5549800000008</v>
      </c>
      <c r="CX281" s="76">
        <v>-5020.5434599999999</v>
      </c>
      <c r="CY281" s="76">
        <v>-10250.560289999999</v>
      </c>
      <c r="CZ281" s="98">
        <v>1427</v>
      </c>
      <c r="DA281" s="98">
        <v>1439</v>
      </c>
      <c r="DB281" s="98">
        <v>1445</v>
      </c>
      <c r="DC281" s="98">
        <v>1434</v>
      </c>
      <c r="DD281" s="98">
        <v>1408</v>
      </c>
      <c r="DE281" s="98">
        <v>1405</v>
      </c>
      <c r="DF281" s="98">
        <v>1414</v>
      </c>
      <c r="DG281" s="98">
        <v>1394</v>
      </c>
      <c r="DH281" s="98">
        <v>1397</v>
      </c>
      <c r="DI281" s="98">
        <v>1390</v>
      </c>
      <c r="DJ281" s="76">
        <v>383.49511999999999</v>
      </c>
      <c r="DK281" s="76">
        <v>-907.41096000000005</v>
      </c>
      <c r="DL281" s="76">
        <v>-277.17104999999998</v>
      </c>
      <c r="DM281" s="76">
        <v>-124.81352</v>
      </c>
      <c r="DN281" s="76">
        <v>-471.90508</v>
      </c>
      <c r="DO281" s="76">
        <v>-631.03899999999999</v>
      </c>
      <c r="DP281" s="76">
        <v>2465.72417</v>
      </c>
      <c r="DQ281" s="76">
        <v>-4671.01152</v>
      </c>
      <c r="DR281" s="76">
        <v>5230.0168299999996</v>
      </c>
      <c r="DS281" s="76">
        <v>411.69027</v>
      </c>
      <c r="DT281" s="76">
        <v>-52.499870000000001</v>
      </c>
      <c r="DU281" s="76">
        <v>-39.070239999999998</v>
      </c>
      <c r="DV281" s="76">
        <v>3.3853</v>
      </c>
      <c r="DW281" s="76">
        <v>30.33521</v>
      </c>
      <c r="DX281" s="76">
        <v>-6.0530799999999996</v>
      </c>
      <c r="DY281" s="76">
        <v>-65.720929999999996</v>
      </c>
      <c r="DZ281" s="76">
        <v>-7.4019399999999997</v>
      </c>
      <c r="EA281" s="76">
        <v>16.45899</v>
      </c>
      <c r="EB281" s="76">
        <v>114.26639</v>
      </c>
      <c r="EC281" s="76">
        <v>63.278849999999998</v>
      </c>
      <c r="ED281" s="76">
        <v>264.94895000000002</v>
      </c>
      <c r="EE281" s="76">
        <v>1112.2809</v>
      </c>
      <c r="EF281" s="76">
        <v>511.174000000001</v>
      </c>
      <c r="EG281" s="76">
        <v>302.79340000000002</v>
      </c>
      <c r="EH281" s="76">
        <v>466.19558000000001</v>
      </c>
      <c r="EI281" s="76">
        <v>1180.8761500000001</v>
      </c>
      <c r="EJ281" s="76">
        <v>-838.56596999999999</v>
      </c>
      <c r="EK281" s="76">
        <v>854.99540000000002</v>
      </c>
      <c r="EL281" s="76">
        <v>-850.59352999999999</v>
      </c>
      <c r="EM281" s="76">
        <v>1338.8312800000001</v>
      </c>
      <c r="EN281" s="98">
        <v>17306.406180000002</v>
      </c>
      <c r="EO281" s="98">
        <v>17209.94815</v>
      </c>
      <c r="EP281" s="98">
        <v>17898.38898</v>
      </c>
      <c r="EQ281" s="98">
        <v>17627.07173</v>
      </c>
      <c r="ER281" s="98">
        <v>18281.31033</v>
      </c>
      <c r="ES281" s="98">
        <v>16040.397300000001</v>
      </c>
      <c r="ET281" s="98">
        <v>13086.99819</v>
      </c>
      <c r="EU281" s="98">
        <v>13695.318719999999</v>
      </c>
      <c r="EV281" s="98">
        <v>9408.2844299999997</v>
      </c>
      <c r="EW281" s="98">
        <v>14489.23941</v>
      </c>
      <c r="EX281" s="98">
        <v>10181424</v>
      </c>
      <c r="EY281" s="98">
        <v>12077267</v>
      </c>
      <c r="EZ281" s="98">
        <v>13030455</v>
      </c>
      <c r="FA281" s="98">
        <v>10953959</v>
      </c>
      <c r="FB281" s="98">
        <v>11883937</v>
      </c>
      <c r="FC281" s="98">
        <v>11628019</v>
      </c>
      <c r="FD281" s="98">
        <v>9623631</v>
      </c>
      <c r="FE281" s="98">
        <v>10562227</v>
      </c>
      <c r="FF281" s="98">
        <v>10107189</v>
      </c>
      <c r="FG281" s="103">
        <v>10175083</v>
      </c>
      <c r="FH281" s="76">
        <v>146.91838000000001</v>
      </c>
      <c r="FI281" s="76">
        <v>9.9949999999999992</v>
      </c>
      <c r="FJ281" s="76">
        <v>0</v>
      </c>
      <c r="FK281" s="76">
        <v>0</v>
      </c>
      <c r="FL281" s="76">
        <v>449.21785</v>
      </c>
      <c r="FM281" s="76">
        <v>39.516500000000001</v>
      </c>
      <c r="FN281" s="76">
        <v>99.481099999999998</v>
      </c>
      <c r="FO281" s="76">
        <v>5554.8602199999996</v>
      </c>
      <c r="FP281" s="76">
        <v>52.814900000000002</v>
      </c>
      <c r="FQ281" s="77">
        <v>21.492699999999999</v>
      </c>
    </row>
    <row r="282" spans="1:173" x14ac:dyDescent="0.25">
      <c r="A282" s="96" t="s">
        <v>138</v>
      </c>
      <c r="B282" s="96">
        <v>5827</v>
      </c>
      <c r="C282" s="96"/>
      <c r="D282" s="76">
        <v>94.675839999999994</v>
      </c>
      <c r="E282" s="76">
        <v>102.96803</v>
      </c>
      <c r="F282" s="76">
        <v>124.36619</v>
      </c>
      <c r="G282" s="76">
        <v>147.40106</v>
      </c>
      <c r="H282" s="76">
        <v>129.06491</v>
      </c>
      <c r="I282" s="76">
        <v>133.33005</v>
      </c>
      <c r="J282" s="76">
        <v>145.54177999999999</v>
      </c>
      <c r="K282" s="76">
        <v>164.06</v>
      </c>
      <c r="L282" s="76">
        <v>166.82387</v>
      </c>
      <c r="M282" s="76">
        <v>169.62628000000001</v>
      </c>
      <c r="N282" s="97">
        <v>1060.94002</v>
      </c>
      <c r="O282" s="97">
        <v>1061.2143799999999</v>
      </c>
      <c r="P282" s="97">
        <v>952.14653999999996</v>
      </c>
      <c r="Q282" s="97">
        <v>1068.17328</v>
      </c>
      <c r="R282" s="97">
        <v>1043.9690499999999</v>
      </c>
      <c r="S282" s="97">
        <v>949.21691999999996</v>
      </c>
      <c r="T282" s="97">
        <v>982.13143000000002</v>
      </c>
      <c r="U282" s="97">
        <v>948.82749999999999</v>
      </c>
      <c r="V282" s="97">
        <v>979.70935999999995</v>
      </c>
      <c r="W282" s="97">
        <v>968.40355</v>
      </c>
      <c r="X282" s="98">
        <v>1409.25</v>
      </c>
      <c r="Y282" s="98">
        <v>842.75</v>
      </c>
      <c r="Z282" s="98">
        <v>948.25</v>
      </c>
      <c r="AA282" s="98">
        <v>886</v>
      </c>
      <c r="AB282" s="98">
        <v>1006</v>
      </c>
      <c r="AC282" s="98">
        <v>1048</v>
      </c>
      <c r="AD282" s="98">
        <v>1180</v>
      </c>
      <c r="AE282" s="98">
        <v>1522</v>
      </c>
      <c r="AF282" s="98">
        <v>1940.98695</v>
      </c>
      <c r="AG282" s="98">
        <v>2086</v>
      </c>
      <c r="AH282" s="97">
        <v>969.31407000000002</v>
      </c>
      <c r="AI282" s="97">
        <v>961.71438000000001</v>
      </c>
      <c r="AJ282" s="97">
        <v>836.35994000000005</v>
      </c>
      <c r="AK282" s="97">
        <v>936.67228</v>
      </c>
      <c r="AL282" s="97">
        <v>933.46905000000004</v>
      </c>
      <c r="AM282" s="97">
        <v>838.71691999999996</v>
      </c>
      <c r="AN282" s="97">
        <v>865.25217999999995</v>
      </c>
      <c r="AO282" s="97">
        <v>823.32749999999999</v>
      </c>
      <c r="AP282" s="97">
        <v>854.20935999999995</v>
      </c>
      <c r="AQ282" s="97">
        <v>842.90355</v>
      </c>
      <c r="AR282" s="98">
        <v>483.90095000000002</v>
      </c>
      <c r="AS282" s="98">
        <v>112.5552</v>
      </c>
      <c r="AT282" s="98">
        <v>211.2559</v>
      </c>
      <c r="AU282" s="98">
        <v>111.9723</v>
      </c>
      <c r="AV282" s="98">
        <v>205.06700000000001</v>
      </c>
      <c r="AW282" s="98">
        <v>56.746600000000001</v>
      </c>
      <c r="AX282" s="98">
        <v>29.980799999999999</v>
      </c>
      <c r="AY282" s="98">
        <v>0</v>
      </c>
      <c r="AZ282" s="98">
        <v>0</v>
      </c>
      <c r="BA282" s="98">
        <v>0</v>
      </c>
      <c r="BB282" s="76">
        <v>340.93795</v>
      </c>
      <c r="BC282" s="76">
        <v>112.5552</v>
      </c>
      <c r="BD282" s="76">
        <v>211.2559</v>
      </c>
      <c r="BE282" s="76">
        <v>111.9723</v>
      </c>
      <c r="BF282" s="76">
        <v>193.07470000000001</v>
      </c>
      <c r="BG282" s="76">
        <v>56.746600000000001</v>
      </c>
      <c r="BH282" s="76">
        <v>29.980799999999999</v>
      </c>
      <c r="BI282" s="76">
        <v>0</v>
      </c>
      <c r="BJ282" s="76">
        <v>0</v>
      </c>
      <c r="BK282" s="76">
        <v>0</v>
      </c>
      <c r="BL282" s="76">
        <v>1453.2150200000001</v>
      </c>
      <c r="BM282" s="76">
        <v>1074.2695799999999</v>
      </c>
      <c r="BN282" s="76">
        <v>1047.6158399999999</v>
      </c>
      <c r="BO282" s="76">
        <v>1048.6445799999999</v>
      </c>
      <c r="BP282" s="76">
        <v>1138.5360499999999</v>
      </c>
      <c r="BQ282" s="76">
        <v>895.46352000000002</v>
      </c>
      <c r="BR282" s="76">
        <v>895.23298</v>
      </c>
      <c r="BS282" s="76">
        <v>823.32749999999999</v>
      </c>
      <c r="BT282" s="76">
        <v>854.20935999999995</v>
      </c>
      <c r="BU282" s="76">
        <v>842.90355</v>
      </c>
      <c r="BV282" s="98">
        <v>1842.3177900000001</v>
      </c>
      <c r="BW282" s="98">
        <v>1011.67747</v>
      </c>
      <c r="BX282" s="98">
        <v>995.92420000000004</v>
      </c>
      <c r="BY282" s="98">
        <v>944.86176</v>
      </c>
      <c r="BZ282" s="98">
        <v>1209.8434</v>
      </c>
      <c r="CA282" s="98">
        <v>1172.5641499999999</v>
      </c>
      <c r="CB282" s="98">
        <v>1284.30845</v>
      </c>
      <c r="CC282" s="98">
        <v>1640.2363399999999</v>
      </c>
      <c r="CD282" s="98">
        <v>2051.0248499999998</v>
      </c>
      <c r="CE282" s="98">
        <v>2227.6768000000002</v>
      </c>
      <c r="CF282" s="76">
        <v>-155.46073000000001</v>
      </c>
      <c r="CG282" s="76">
        <v>-266.92788999999999</v>
      </c>
      <c r="CH282" s="76">
        <v>-98.105819999999994</v>
      </c>
      <c r="CI282" s="76">
        <v>-49.910229999999999</v>
      </c>
      <c r="CJ282" s="76">
        <v>-94.281290000000098</v>
      </c>
      <c r="CK282" s="76">
        <v>-82.408460000000005</v>
      </c>
      <c r="CL282" s="76">
        <v>-64.932249999999996</v>
      </c>
      <c r="CM282" s="76">
        <v>-98.461280000000102</v>
      </c>
      <c r="CN282" s="76">
        <v>-68.966350000000006</v>
      </c>
      <c r="CO282" s="76">
        <v>-566.51406999999995</v>
      </c>
      <c r="CP282" s="76">
        <v>-117.40169</v>
      </c>
      <c r="CQ282" s="76">
        <v>-211.25296</v>
      </c>
      <c r="CR282" s="76">
        <v>42.619729999999997</v>
      </c>
      <c r="CS282" s="76">
        <v>45.256250000000001</v>
      </c>
      <c r="CT282" s="76">
        <v>114.69517999999999</v>
      </c>
      <c r="CU282" s="76">
        <v>126.40177</v>
      </c>
      <c r="CV282" s="76">
        <v>262.56362999999999</v>
      </c>
      <c r="CW282" s="76">
        <v>414.39433000000002</v>
      </c>
      <c r="CX282" s="76">
        <v>638.35560999999996</v>
      </c>
      <c r="CY282" s="76">
        <v>832.82195999999999</v>
      </c>
      <c r="CZ282" s="98">
        <v>302</v>
      </c>
      <c r="DA282" s="98">
        <v>321</v>
      </c>
      <c r="DB282" s="98">
        <v>302</v>
      </c>
      <c r="DC282" s="98">
        <v>285</v>
      </c>
      <c r="DD282" s="98">
        <v>267</v>
      </c>
      <c r="DE282" s="98">
        <v>268</v>
      </c>
      <c r="DF282" s="98">
        <v>260</v>
      </c>
      <c r="DG282" s="98">
        <v>255</v>
      </c>
      <c r="DH282" s="98">
        <v>267</v>
      </c>
      <c r="DI282" s="98">
        <v>256</v>
      </c>
      <c r="DJ282" s="76">
        <v>93.85127</v>
      </c>
      <c r="DK282" s="76">
        <v>-253.87269000000001</v>
      </c>
      <c r="DL282" s="76">
        <v>-2.63652</v>
      </c>
      <c r="DM282" s="76">
        <v>-69.438929999999999</v>
      </c>
      <c r="DN282" s="76">
        <v>-11.70659</v>
      </c>
      <c r="DO282" s="76">
        <v>-136.16185999999999</v>
      </c>
      <c r="DP282" s="76">
        <v>-151.83070000000001</v>
      </c>
      <c r="DQ282" s="76">
        <v>-223.96127999999999</v>
      </c>
      <c r="DR282" s="76">
        <v>-194.46635000000001</v>
      </c>
      <c r="DS282" s="76">
        <v>-692.01406999999995</v>
      </c>
      <c r="DT282" s="76">
        <v>3.0498400000000001</v>
      </c>
      <c r="DU282" s="76">
        <v>3.4680300000000002</v>
      </c>
      <c r="DV282" s="76">
        <v>8.5791900000000005</v>
      </c>
      <c r="DW282" s="76">
        <v>15.90006</v>
      </c>
      <c r="DX282" s="76">
        <v>18.564910000000001</v>
      </c>
      <c r="DY282" s="76">
        <v>22.83005</v>
      </c>
      <c r="DZ282" s="76">
        <v>28.662780000000001</v>
      </c>
      <c r="EA282" s="76">
        <v>38.56</v>
      </c>
      <c r="EB282" s="76">
        <v>41.323869999999999</v>
      </c>
      <c r="EC282" s="76">
        <v>44.126280000000001</v>
      </c>
      <c r="ED282" s="76">
        <v>247.08668</v>
      </c>
      <c r="EE282" s="76">
        <v>366.42788999999999</v>
      </c>
      <c r="EF282" s="76">
        <v>213.89241999999999</v>
      </c>
      <c r="EG282" s="76">
        <v>181.41122999999999</v>
      </c>
      <c r="EH282" s="76">
        <v>204.78129000000001</v>
      </c>
      <c r="EI282" s="76">
        <v>192.90845999999999</v>
      </c>
      <c r="EJ282" s="76">
        <v>181.8115</v>
      </c>
      <c r="EK282" s="76">
        <v>223.96127999999999</v>
      </c>
      <c r="EL282" s="76">
        <v>194.46635000000001</v>
      </c>
      <c r="EM282" s="76">
        <v>692.01406999999995</v>
      </c>
      <c r="EN282" s="98">
        <v>1959.71948</v>
      </c>
      <c r="EO282" s="98">
        <v>1222.9304299999999</v>
      </c>
      <c r="EP282" s="98">
        <v>953.30447000000004</v>
      </c>
      <c r="EQ282" s="98">
        <v>899.60550999999998</v>
      </c>
      <c r="ER282" s="98">
        <v>1095.14822</v>
      </c>
      <c r="ES282" s="98">
        <v>1046.16238</v>
      </c>
      <c r="ET282" s="98">
        <v>1021.74482</v>
      </c>
      <c r="EU282" s="98">
        <v>1225.8420100000001</v>
      </c>
      <c r="EV282" s="98">
        <v>1412.6692399999999</v>
      </c>
      <c r="EW282" s="98">
        <v>1394.85484</v>
      </c>
      <c r="EX282" s="98">
        <v>1216401</v>
      </c>
      <c r="EY282" s="98">
        <v>1328142</v>
      </c>
      <c r="EZ282" s="98">
        <v>1050252</v>
      </c>
      <c r="FA282" s="98">
        <v>1118084</v>
      </c>
      <c r="FB282" s="98">
        <v>1138250</v>
      </c>
      <c r="FC282" s="98">
        <v>1031625</v>
      </c>
      <c r="FD282" s="98">
        <v>1047064</v>
      </c>
      <c r="FE282" s="98">
        <v>1047289</v>
      </c>
      <c r="FF282" s="98">
        <v>1048676</v>
      </c>
      <c r="FG282" s="103">
        <v>1534918</v>
      </c>
      <c r="FH282" s="76">
        <v>142.96299999999999</v>
      </c>
      <c r="FI282" s="76">
        <v>0</v>
      </c>
      <c r="FJ282" s="76">
        <v>0</v>
      </c>
      <c r="FK282" s="76">
        <v>0</v>
      </c>
      <c r="FL282" s="76">
        <v>11.9923</v>
      </c>
      <c r="FM282" s="76">
        <v>0</v>
      </c>
      <c r="FN282" s="76">
        <v>0</v>
      </c>
      <c r="FO282" s="76">
        <v>0</v>
      </c>
      <c r="FP282" s="76">
        <v>0</v>
      </c>
      <c r="FQ282" s="77">
        <v>0</v>
      </c>
    </row>
    <row r="283" spans="1:173" x14ac:dyDescent="0.25">
      <c r="A283" s="96" t="s">
        <v>137</v>
      </c>
      <c r="B283" s="96">
        <v>5931</v>
      </c>
      <c r="C283" s="96"/>
      <c r="D283" s="76">
        <v>54.96416</v>
      </c>
      <c r="E283" s="76">
        <v>31.745049999999999</v>
      </c>
      <c r="F283" s="76">
        <v>26.992319999999999</v>
      </c>
      <c r="G283" s="76">
        <v>32.797730000000001</v>
      </c>
      <c r="H283" s="76">
        <v>33.698349999999998</v>
      </c>
      <c r="I283" s="76">
        <v>55.086080000000003</v>
      </c>
      <c r="J283" s="76">
        <v>40.33643</v>
      </c>
      <c r="K283" s="76">
        <v>23.93374</v>
      </c>
      <c r="L283" s="76">
        <v>32.975290000000001</v>
      </c>
      <c r="M283" s="76">
        <v>2.7051400000000001</v>
      </c>
      <c r="N283" s="97">
        <v>1965.64005</v>
      </c>
      <c r="O283" s="97">
        <v>1910.69453</v>
      </c>
      <c r="P283" s="97">
        <v>1666.8316</v>
      </c>
      <c r="Q283" s="97">
        <v>1597.3691899999999</v>
      </c>
      <c r="R283" s="97">
        <v>1711.44092</v>
      </c>
      <c r="S283" s="97">
        <v>1830.3354400000001</v>
      </c>
      <c r="T283" s="97">
        <v>1902.9449400000001</v>
      </c>
      <c r="U283" s="97">
        <v>1693.5189700000001</v>
      </c>
      <c r="V283" s="97">
        <v>1593.7950800000001</v>
      </c>
      <c r="W283" s="97">
        <v>1638.2334000000001</v>
      </c>
      <c r="X283" s="98">
        <v>2299.25</v>
      </c>
      <c r="Y283" s="98">
        <v>2231.15</v>
      </c>
      <c r="Z283" s="98">
        <v>2108.0500000000002</v>
      </c>
      <c r="AA283" s="98">
        <v>2170.6999999999998</v>
      </c>
      <c r="AB283" s="98">
        <v>1343.6</v>
      </c>
      <c r="AC283" s="98">
        <v>358</v>
      </c>
      <c r="AD283" s="98">
        <v>372.4</v>
      </c>
      <c r="AE283" s="98">
        <v>386.8</v>
      </c>
      <c r="AF283" s="98">
        <v>401.2</v>
      </c>
      <c r="AG283" s="98">
        <v>429.7</v>
      </c>
      <c r="AH283" s="97">
        <v>1924.47145</v>
      </c>
      <c r="AI283" s="97">
        <v>1893.94453</v>
      </c>
      <c r="AJ283" s="97">
        <v>1639.9049500000001</v>
      </c>
      <c r="AK283" s="97">
        <v>1560.71119</v>
      </c>
      <c r="AL283" s="97">
        <v>1669.16192</v>
      </c>
      <c r="AM283" s="97">
        <v>1788.7638899999999</v>
      </c>
      <c r="AN283" s="97">
        <v>1867.03694</v>
      </c>
      <c r="AO283" s="97">
        <v>1661.9689699999999</v>
      </c>
      <c r="AP283" s="97">
        <v>1557.0932399999999</v>
      </c>
      <c r="AQ283" s="97">
        <v>1624.3943999999999</v>
      </c>
      <c r="AR283" s="98">
        <v>210.21426</v>
      </c>
      <c r="AS283" s="98">
        <v>579.36726999999996</v>
      </c>
      <c r="AT283" s="98">
        <v>739.92179999999996</v>
      </c>
      <c r="AU283" s="98">
        <v>347.87804999999997</v>
      </c>
      <c r="AV283" s="98">
        <v>80.130549999999999</v>
      </c>
      <c r="AW283" s="98">
        <v>0</v>
      </c>
      <c r="AX283" s="98">
        <v>11.13955</v>
      </c>
      <c r="AY283" s="98">
        <v>12.657999999999999</v>
      </c>
      <c r="AZ283" s="98">
        <v>0.65800000000000003</v>
      </c>
      <c r="BA283" s="98">
        <v>156.66794999999999</v>
      </c>
      <c r="BB283" s="76">
        <v>100.21426</v>
      </c>
      <c r="BC283" s="76">
        <v>331.93302</v>
      </c>
      <c r="BD283" s="76">
        <v>739.92179999999996</v>
      </c>
      <c r="BE283" s="76">
        <v>346.13805000000002</v>
      </c>
      <c r="BF283" s="76">
        <v>75.524550000000005</v>
      </c>
      <c r="BG283" s="76">
        <v>0</v>
      </c>
      <c r="BH283" s="76">
        <v>11.13955</v>
      </c>
      <c r="BI283" s="76">
        <v>12.657999999999999</v>
      </c>
      <c r="BJ283" s="76">
        <v>0.65800000000000003</v>
      </c>
      <c r="BK283" s="76">
        <v>153.48795000000001</v>
      </c>
      <c r="BL283" s="76">
        <v>2134.6857100000002</v>
      </c>
      <c r="BM283" s="76">
        <v>2473.3117999999999</v>
      </c>
      <c r="BN283" s="76">
        <v>2379.8267500000002</v>
      </c>
      <c r="BO283" s="76">
        <v>1908.58924</v>
      </c>
      <c r="BP283" s="76">
        <v>1749.2924700000001</v>
      </c>
      <c r="BQ283" s="76">
        <v>1788.7638899999999</v>
      </c>
      <c r="BR283" s="76">
        <v>1878.1764900000001</v>
      </c>
      <c r="BS283" s="76">
        <v>1674.62697</v>
      </c>
      <c r="BT283" s="76">
        <v>1557.7512400000001</v>
      </c>
      <c r="BU283" s="76">
        <v>1781.0623499999999</v>
      </c>
      <c r="BV283" s="98">
        <v>2643.68226</v>
      </c>
      <c r="BW283" s="98">
        <v>2672.6223799999998</v>
      </c>
      <c r="BX283" s="98">
        <v>2516.8991999999998</v>
      </c>
      <c r="BY283" s="98">
        <v>2420.5180700000001</v>
      </c>
      <c r="BZ283" s="98">
        <v>1539.1478199999999</v>
      </c>
      <c r="CA283" s="98">
        <v>669.36458000000005</v>
      </c>
      <c r="CB283" s="98">
        <v>817.54450999999995</v>
      </c>
      <c r="CC283" s="98">
        <v>644.62001999999995</v>
      </c>
      <c r="CD283" s="98">
        <v>595.36491999999998</v>
      </c>
      <c r="CE283" s="98">
        <v>537.62153999999998</v>
      </c>
      <c r="CF283" s="76">
        <v>-353.04070999999999</v>
      </c>
      <c r="CG283" s="76">
        <v>-296.38476000000003</v>
      </c>
      <c r="CH283" s="76">
        <v>-88.876429999999999</v>
      </c>
      <c r="CI283" s="76">
        <v>0.494989999999916</v>
      </c>
      <c r="CJ283" s="76">
        <v>-49.120750000000001</v>
      </c>
      <c r="CK283" s="76">
        <v>-93.178809999999899</v>
      </c>
      <c r="CL283" s="76">
        <v>-29.113619999999901</v>
      </c>
      <c r="CM283" s="76">
        <v>-346.11532</v>
      </c>
      <c r="CN283" s="76">
        <v>-0.65567999999984805</v>
      </c>
      <c r="CO283" s="76">
        <v>-46.535499999999999</v>
      </c>
      <c r="CP283" s="76">
        <v>-537.4991</v>
      </c>
      <c r="CQ283" s="76">
        <v>-243.50405000000001</v>
      </c>
      <c r="CR283" s="76">
        <v>-262.30230999999998</v>
      </c>
      <c r="CS283" s="76">
        <v>-886.42102999999997</v>
      </c>
      <c r="CT283" s="76">
        <v>-1196.39607</v>
      </c>
      <c r="CU283" s="76">
        <v>-1179.9208699999999</v>
      </c>
      <c r="CV283" s="76">
        <v>-1045.1705099999999</v>
      </c>
      <c r="CW283" s="76">
        <v>-991.28844000000004</v>
      </c>
      <c r="CX283" s="76">
        <v>-626.28111999999999</v>
      </c>
      <c r="CY283" s="76">
        <v>-589.58159999999998</v>
      </c>
      <c r="CZ283" s="98">
        <v>520</v>
      </c>
      <c r="DA283" s="98">
        <v>490</v>
      </c>
      <c r="DB283" s="98">
        <v>485</v>
      </c>
      <c r="DC283" s="98">
        <v>492</v>
      </c>
      <c r="DD283" s="98">
        <v>480</v>
      </c>
      <c r="DE283" s="98">
        <v>456</v>
      </c>
      <c r="DF283" s="98">
        <v>446</v>
      </c>
      <c r="DG283" s="98">
        <v>462</v>
      </c>
      <c r="DH283" s="98">
        <v>471</v>
      </c>
      <c r="DI283" s="98">
        <v>456</v>
      </c>
      <c r="DJ283" s="76">
        <v>-293.99504999999999</v>
      </c>
      <c r="DK283" s="76">
        <v>18.798259999999999</v>
      </c>
      <c r="DL283" s="76">
        <v>624.11872000000005</v>
      </c>
      <c r="DM283" s="76">
        <v>309.97503999999998</v>
      </c>
      <c r="DN283" s="76">
        <v>-15.8752</v>
      </c>
      <c r="DO283" s="76">
        <v>-134.75036</v>
      </c>
      <c r="DP283" s="76">
        <v>-53.882069999999999</v>
      </c>
      <c r="DQ283" s="76">
        <v>-365.00731999999999</v>
      </c>
      <c r="DR283" s="76">
        <v>-36.69952</v>
      </c>
      <c r="DS283" s="76">
        <v>93.11345</v>
      </c>
      <c r="DT283" s="76">
        <v>13.795159999999999</v>
      </c>
      <c r="DU283" s="76">
        <v>14.995050000000001</v>
      </c>
      <c r="DV283" s="76">
        <v>6.5320000000000003E-2</v>
      </c>
      <c r="DW283" s="76">
        <v>-3.8602699999999999</v>
      </c>
      <c r="DX283" s="76">
        <v>-8.5806500000000003</v>
      </c>
      <c r="DY283" s="76">
        <v>13.51408</v>
      </c>
      <c r="DZ283" s="76">
        <v>4.4284299999999996</v>
      </c>
      <c r="EA283" s="76">
        <v>-7.6162599999999996</v>
      </c>
      <c r="EB283" s="76">
        <v>-3.7267100000000002</v>
      </c>
      <c r="EC283" s="76">
        <v>-11.13386</v>
      </c>
      <c r="ED283" s="76">
        <v>394.20931000000002</v>
      </c>
      <c r="EE283" s="76">
        <v>313.13476000000003</v>
      </c>
      <c r="EF283" s="76">
        <v>115.80307999999999</v>
      </c>
      <c r="EG283" s="76">
        <v>36.16301</v>
      </c>
      <c r="EH283" s="76">
        <v>91.399749999999997</v>
      </c>
      <c r="EI283" s="76">
        <v>134.75036</v>
      </c>
      <c r="EJ283" s="76">
        <v>65.021619999999999</v>
      </c>
      <c r="EK283" s="76">
        <v>377.66532000000001</v>
      </c>
      <c r="EL283" s="76">
        <v>37.357520000000001</v>
      </c>
      <c r="EM283" s="76">
        <v>60.374500000000097</v>
      </c>
      <c r="EN283" s="98">
        <v>3181.18136</v>
      </c>
      <c r="EO283" s="98">
        <v>2916.1264299999998</v>
      </c>
      <c r="EP283" s="98">
        <v>2779.2015099999999</v>
      </c>
      <c r="EQ283" s="98">
        <v>3306.9391000000001</v>
      </c>
      <c r="ER283" s="98">
        <v>2735.5438899999999</v>
      </c>
      <c r="ES283" s="98">
        <v>1849.2854500000001</v>
      </c>
      <c r="ET283" s="98">
        <v>1862.7150200000001</v>
      </c>
      <c r="EU283" s="98">
        <v>1635.9084600000001</v>
      </c>
      <c r="EV283" s="98">
        <v>1221.6460400000001</v>
      </c>
      <c r="EW283" s="98">
        <v>1127.2031400000001</v>
      </c>
      <c r="EX283" s="98">
        <v>2318681</v>
      </c>
      <c r="EY283" s="98">
        <v>2207079</v>
      </c>
      <c r="EZ283" s="98">
        <v>1755708</v>
      </c>
      <c r="FA283" s="98">
        <v>1596874</v>
      </c>
      <c r="FB283" s="98">
        <v>1760562</v>
      </c>
      <c r="FC283" s="98">
        <v>1923514</v>
      </c>
      <c r="FD283" s="98">
        <v>1932059</v>
      </c>
      <c r="FE283" s="98">
        <v>2039634</v>
      </c>
      <c r="FF283" s="98">
        <v>1594451</v>
      </c>
      <c r="FG283" s="103">
        <v>1684769</v>
      </c>
      <c r="FH283" s="76">
        <v>110</v>
      </c>
      <c r="FI283" s="76">
        <v>247.43424999999999</v>
      </c>
      <c r="FJ283" s="76">
        <v>0</v>
      </c>
      <c r="FK283" s="76">
        <v>1.74</v>
      </c>
      <c r="FL283" s="76">
        <v>4.6059999999999999</v>
      </c>
      <c r="FM283" s="76">
        <v>0</v>
      </c>
      <c r="FN283" s="76">
        <v>0</v>
      </c>
      <c r="FO283" s="76">
        <v>0</v>
      </c>
      <c r="FP283" s="76">
        <v>0</v>
      </c>
      <c r="FQ283" s="77">
        <v>3.18</v>
      </c>
    </row>
    <row r="284" spans="1:173" x14ac:dyDescent="0.25">
      <c r="A284" s="96" t="s">
        <v>136</v>
      </c>
      <c r="B284" s="96">
        <v>5828</v>
      </c>
      <c r="C284" s="96"/>
      <c r="D284" s="76">
        <v>168.78494000000001</v>
      </c>
      <c r="E284" s="76">
        <v>32.975169999999999</v>
      </c>
      <c r="F284" s="76">
        <v>61.790010000000002</v>
      </c>
      <c r="G284" s="76">
        <v>54.299660000000003</v>
      </c>
      <c r="H284" s="76">
        <v>40.492669999999997</v>
      </c>
      <c r="I284" s="76">
        <v>73.100759999999994</v>
      </c>
      <c r="J284" s="76">
        <v>68.972980000000007</v>
      </c>
      <c r="K284" s="76">
        <v>85.362930000000006</v>
      </c>
      <c r="L284" s="76">
        <v>61.13409</v>
      </c>
      <c r="M284" s="76">
        <v>38.750059999999998</v>
      </c>
      <c r="N284" s="97">
        <v>552.14909999999998</v>
      </c>
      <c r="O284" s="97">
        <v>368.67153000000002</v>
      </c>
      <c r="P284" s="97">
        <v>457.22694999999999</v>
      </c>
      <c r="Q284" s="97">
        <v>521.88738999999998</v>
      </c>
      <c r="R284" s="97">
        <v>438.04244</v>
      </c>
      <c r="S284" s="97">
        <v>517.66726000000006</v>
      </c>
      <c r="T284" s="97">
        <v>445.12401</v>
      </c>
      <c r="U284" s="97">
        <v>490.38693999999998</v>
      </c>
      <c r="V284" s="97">
        <v>460.52926000000002</v>
      </c>
      <c r="W284" s="97">
        <v>446.02766000000003</v>
      </c>
      <c r="X284" s="98">
        <v>500</v>
      </c>
      <c r="Y284" s="98">
        <v>500</v>
      </c>
      <c r="Z284" s="98">
        <v>224.18799999999999</v>
      </c>
      <c r="AA284" s="98">
        <v>242.18799999999999</v>
      </c>
      <c r="AB284" s="98">
        <v>362</v>
      </c>
      <c r="AC284" s="98">
        <v>440</v>
      </c>
      <c r="AD284" s="98">
        <v>473</v>
      </c>
      <c r="AE284" s="98">
        <v>295</v>
      </c>
      <c r="AF284" s="98">
        <v>0</v>
      </c>
      <c r="AG284" s="98">
        <v>46</v>
      </c>
      <c r="AH284" s="97">
        <v>371.01537999999999</v>
      </c>
      <c r="AI284" s="97">
        <v>327.39953000000003</v>
      </c>
      <c r="AJ284" s="97">
        <v>386.13184999999999</v>
      </c>
      <c r="AK284" s="97">
        <v>453.50249000000002</v>
      </c>
      <c r="AL284" s="97">
        <v>389.56074000000001</v>
      </c>
      <c r="AM284" s="97">
        <v>444.96686</v>
      </c>
      <c r="AN284" s="97">
        <v>374.77265999999997</v>
      </c>
      <c r="AO284" s="97">
        <v>398.93979000000002</v>
      </c>
      <c r="AP284" s="97">
        <v>390.48986000000002</v>
      </c>
      <c r="AQ284" s="97">
        <v>399.66966000000002</v>
      </c>
      <c r="AR284" s="98">
        <v>340.88047</v>
      </c>
      <c r="AS284" s="98">
        <v>548.34193000000005</v>
      </c>
      <c r="AT284" s="98">
        <v>76.175250000000005</v>
      </c>
      <c r="AU284" s="98">
        <v>91.207949999999997</v>
      </c>
      <c r="AV284" s="98">
        <v>26.889900000000001</v>
      </c>
      <c r="AW284" s="98">
        <v>33.998399999999997</v>
      </c>
      <c r="AX284" s="98">
        <v>214.27005</v>
      </c>
      <c r="AY284" s="98">
        <v>433.76564999999999</v>
      </c>
      <c r="AZ284" s="98">
        <v>43.122399999999999</v>
      </c>
      <c r="BA284" s="98">
        <v>24.515999999999998</v>
      </c>
      <c r="BB284" s="76">
        <v>-49.405430000000003</v>
      </c>
      <c r="BC284" s="76">
        <v>341.65064000000001</v>
      </c>
      <c r="BD284" s="76">
        <v>40.08916</v>
      </c>
      <c r="BE284" s="76">
        <v>86.463949999999997</v>
      </c>
      <c r="BF284" s="76">
        <v>-74.9221</v>
      </c>
      <c r="BG284" s="76">
        <v>-26.0016</v>
      </c>
      <c r="BH284" s="76">
        <v>200.27005</v>
      </c>
      <c r="BI284" s="76">
        <v>428.76564999999999</v>
      </c>
      <c r="BJ284" s="76">
        <v>43.122399999999999</v>
      </c>
      <c r="BK284" s="76">
        <v>24.515999999999998</v>
      </c>
      <c r="BL284" s="76">
        <v>711.89585</v>
      </c>
      <c r="BM284" s="76">
        <v>875.74145999999996</v>
      </c>
      <c r="BN284" s="76">
        <v>462.30709999999999</v>
      </c>
      <c r="BO284" s="76">
        <v>544.71043999999995</v>
      </c>
      <c r="BP284" s="76">
        <v>416.45064000000002</v>
      </c>
      <c r="BQ284" s="76">
        <v>478.96526</v>
      </c>
      <c r="BR284" s="76">
        <v>589.04271000000006</v>
      </c>
      <c r="BS284" s="76">
        <v>832.70543999999995</v>
      </c>
      <c r="BT284" s="76">
        <v>433.61225999999999</v>
      </c>
      <c r="BU284" s="76">
        <v>424.18565999999998</v>
      </c>
      <c r="BV284" s="98">
        <v>527.79605000000004</v>
      </c>
      <c r="BW284" s="98">
        <v>569.40706999999998</v>
      </c>
      <c r="BX284" s="98">
        <v>269.53564999999998</v>
      </c>
      <c r="BY284" s="98">
        <v>277.96845999999999</v>
      </c>
      <c r="BZ284" s="98">
        <v>414.38688000000002</v>
      </c>
      <c r="CA284" s="98">
        <v>504.99531000000002</v>
      </c>
      <c r="CB284" s="98">
        <v>482.75848000000002</v>
      </c>
      <c r="CC284" s="98">
        <v>313.96454</v>
      </c>
      <c r="CD284" s="98">
        <v>18.448560000000001</v>
      </c>
      <c r="CE284" s="98">
        <v>102.35881999999999</v>
      </c>
      <c r="CF284" s="76">
        <v>49.53998</v>
      </c>
      <c r="CG284" s="76">
        <v>-143.54393999999999</v>
      </c>
      <c r="CH284" s="76">
        <v>15.10699</v>
      </c>
      <c r="CI284" s="76">
        <v>16.396059999999999</v>
      </c>
      <c r="CJ284" s="76">
        <v>-64.190629999999999</v>
      </c>
      <c r="CK284" s="76">
        <v>-12.5773999999999</v>
      </c>
      <c r="CL284" s="76">
        <v>-22.22608</v>
      </c>
      <c r="CM284" s="76">
        <v>55.32188</v>
      </c>
      <c r="CN284" s="76">
        <v>-29.92651</v>
      </c>
      <c r="CO284" s="76">
        <v>-20.844670000000001</v>
      </c>
      <c r="CP284" s="76">
        <v>-351.61072000000001</v>
      </c>
      <c r="CQ284" s="76">
        <v>-169.62799000000001</v>
      </c>
      <c r="CR284" s="76">
        <v>-320.07765999999998</v>
      </c>
      <c r="CS284" s="76">
        <v>-303.25171</v>
      </c>
      <c r="CT284" s="76">
        <v>-337.72681999999998</v>
      </c>
      <c r="CU284" s="76">
        <v>-149.53238999999999</v>
      </c>
      <c r="CV284" s="76">
        <v>-38.122990000000001</v>
      </c>
      <c r="CW284" s="76">
        <v>-146.53040999999999</v>
      </c>
      <c r="CX284" s="76">
        <v>-539.17079000000001</v>
      </c>
      <c r="CY284" s="76">
        <v>-481.34048000000001</v>
      </c>
      <c r="CZ284" s="98">
        <v>105</v>
      </c>
      <c r="DA284" s="98">
        <v>110</v>
      </c>
      <c r="DB284" s="98">
        <v>114</v>
      </c>
      <c r="DC284" s="98">
        <v>111</v>
      </c>
      <c r="DD284" s="98">
        <v>119</v>
      </c>
      <c r="DE284" s="98">
        <v>122</v>
      </c>
      <c r="DF284" s="98">
        <v>131</v>
      </c>
      <c r="DG284" s="98">
        <v>124</v>
      </c>
      <c r="DH284" s="98">
        <v>120</v>
      </c>
      <c r="DI284" s="98">
        <v>127</v>
      </c>
      <c r="DJ284" s="76">
        <v>-180.99916999999999</v>
      </c>
      <c r="DK284" s="76">
        <v>156.8347</v>
      </c>
      <c r="DL284" s="76">
        <v>-15.898949999999999</v>
      </c>
      <c r="DM284" s="76">
        <v>34.475110000000001</v>
      </c>
      <c r="DN284" s="76">
        <v>-187.59442999999999</v>
      </c>
      <c r="DO284" s="76">
        <v>-111.2794</v>
      </c>
      <c r="DP284" s="76">
        <v>107.69262000000001</v>
      </c>
      <c r="DQ284" s="76">
        <v>392.64037999999999</v>
      </c>
      <c r="DR284" s="76">
        <v>-56.843510000000002</v>
      </c>
      <c r="DS284" s="76">
        <v>-42.686669999999999</v>
      </c>
      <c r="DT284" s="76">
        <v>-12.34906</v>
      </c>
      <c r="DU284" s="76">
        <v>-8.2968299999999999</v>
      </c>
      <c r="DV284" s="76">
        <v>-9.3049900000000001</v>
      </c>
      <c r="DW284" s="76">
        <v>-14.08534</v>
      </c>
      <c r="DX284" s="76">
        <v>-7.9893299999999998</v>
      </c>
      <c r="DY284" s="76">
        <v>0.40076000000000001</v>
      </c>
      <c r="DZ284" s="76">
        <v>-1.37802</v>
      </c>
      <c r="EA284" s="76">
        <v>-6.0840699999999996</v>
      </c>
      <c r="EB284" s="76">
        <v>-8.9049099999999992</v>
      </c>
      <c r="EC284" s="76">
        <v>-7.6079400000000001</v>
      </c>
      <c r="ED284" s="76">
        <v>131.59374</v>
      </c>
      <c r="EE284" s="76">
        <v>184.81594000000001</v>
      </c>
      <c r="EF284" s="76">
        <v>55.988109999999999</v>
      </c>
      <c r="EG284" s="76">
        <v>51.988840000000003</v>
      </c>
      <c r="EH284" s="76">
        <v>112.67233</v>
      </c>
      <c r="EI284" s="76">
        <v>85.277799999999999</v>
      </c>
      <c r="EJ284" s="76">
        <v>92.577430000000007</v>
      </c>
      <c r="EK284" s="76">
        <v>36.12527</v>
      </c>
      <c r="EL284" s="76">
        <v>99.965909999999994</v>
      </c>
      <c r="EM284" s="76">
        <v>67.202669999999998</v>
      </c>
      <c r="EN284" s="98">
        <v>879.40677000000005</v>
      </c>
      <c r="EO284" s="98">
        <v>739.03506000000004</v>
      </c>
      <c r="EP284" s="98">
        <v>589.61330999999996</v>
      </c>
      <c r="EQ284" s="98">
        <v>581.22017000000005</v>
      </c>
      <c r="ER284" s="98">
        <v>752.11369999999999</v>
      </c>
      <c r="ES284" s="98">
        <v>654.52769999999998</v>
      </c>
      <c r="ET284" s="98">
        <v>520.88147000000004</v>
      </c>
      <c r="EU284" s="98">
        <v>460.49495000000002</v>
      </c>
      <c r="EV284" s="98">
        <v>557.61935000000005</v>
      </c>
      <c r="EW284" s="98">
        <v>583.69929999999999</v>
      </c>
      <c r="EX284" s="98">
        <v>502609</v>
      </c>
      <c r="EY284" s="98">
        <v>512215</v>
      </c>
      <c r="EZ284" s="98">
        <v>442120</v>
      </c>
      <c r="FA284" s="98">
        <v>505491</v>
      </c>
      <c r="FB284" s="98">
        <v>502233</v>
      </c>
      <c r="FC284" s="98">
        <v>530245</v>
      </c>
      <c r="FD284" s="98">
        <v>467350</v>
      </c>
      <c r="FE284" s="98">
        <v>435065</v>
      </c>
      <c r="FF284" s="98">
        <v>490456</v>
      </c>
      <c r="FG284" s="103">
        <v>466872</v>
      </c>
      <c r="FH284" s="76">
        <v>390.28590000000003</v>
      </c>
      <c r="FI284" s="76">
        <v>206.69129000000001</v>
      </c>
      <c r="FJ284" s="76">
        <v>36.086089999999999</v>
      </c>
      <c r="FK284" s="76">
        <v>4.7439999999999998</v>
      </c>
      <c r="FL284" s="76">
        <v>101.812</v>
      </c>
      <c r="FM284" s="76">
        <v>60</v>
      </c>
      <c r="FN284" s="76">
        <v>14</v>
      </c>
      <c r="FO284" s="76">
        <v>5</v>
      </c>
      <c r="FP284" s="76">
        <v>0</v>
      </c>
      <c r="FQ284" s="77">
        <v>0</v>
      </c>
    </row>
    <row r="285" spans="1:173" x14ac:dyDescent="0.25">
      <c r="A285" s="96" t="s">
        <v>135</v>
      </c>
      <c r="B285" s="96">
        <v>5932</v>
      </c>
      <c r="C285" s="96"/>
      <c r="D285" s="76">
        <v>2.4011499999999999</v>
      </c>
      <c r="E285" s="76">
        <v>14.253220000000001</v>
      </c>
      <c r="F285" s="76">
        <v>13.326560000000001</v>
      </c>
      <c r="G285" s="76">
        <v>20.56531</v>
      </c>
      <c r="H285" s="76">
        <v>16.135079999999999</v>
      </c>
      <c r="I285" s="76">
        <v>3.3082799999999999</v>
      </c>
      <c r="J285" s="76">
        <v>6.8090200000000003</v>
      </c>
      <c r="K285" s="76">
        <v>10.0161</v>
      </c>
      <c r="L285" s="76">
        <v>21.67848</v>
      </c>
      <c r="M285" s="76">
        <v>22.08878</v>
      </c>
      <c r="N285" s="97">
        <v>962.32354999999995</v>
      </c>
      <c r="O285" s="97">
        <v>1036.1245899999999</v>
      </c>
      <c r="P285" s="97">
        <v>1025.6899000000001</v>
      </c>
      <c r="Q285" s="97">
        <v>1087.09202</v>
      </c>
      <c r="R285" s="97">
        <v>960.50122999999996</v>
      </c>
      <c r="S285" s="97">
        <v>841.24078999999995</v>
      </c>
      <c r="T285" s="97">
        <v>977.66539999999998</v>
      </c>
      <c r="U285" s="97">
        <v>783.27292999999997</v>
      </c>
      <c r="V285" s="97">
        <v>826.22207000000003</v>
      </c>
      <c r="W285" s="97">
        <v>829.29007000000001</v>
      </c>
      <c r="X285" s="98">
        <v>450</v>
      </c>
      <c r="Y285" s="98">
        <v>460</v>
      </c>
      <c r="Z285" s="98">
        <v>470</v>
      </c>
      <c r="AA285" s="98">
        <v>200</v>
      </c>
      <c r="AB285" s="98">
        <v>200</v>
      </c>
      <c r="AC285" s="98">
        <v>200</v>
      </c>
      <c r="AD285" s="98">
        <v>200</v>
      </c>
      <c r="AE285" s="98">
        <v>380</v>
      </c>
      <c r="AF285" s="98">
        <v>380</v>
      </c>
      <c r="AG285" s="98">
        <v>380</v>
      </c>
      <c r="AH285" s="97">
        <v>954.02355</v>
      </c>
      <c r="AI285" s="97">
        <v>1027.8245899999999</v>
      </c>
      <c r="AJ285" s="97">
        <v>1017.3899</v>
      </c>
      <c r="AK285" s="97">
        <v>1078.7920200000001</v>
      </c>
      <c r="AL285" s="97">
        <v>952.20123000000001</v>
      </c>
      <c r="AM285" s="97">
        <v>832.94078999999999</v>
      </c>
      <c r="AN285" s="97">
        <v>969.36540000000002</v>
      </c>
      <c r="AO285" s="97">
        <v>766.97293000000002</v>
      </c>
      <c r="AP285" s="97">
        <v>801.92206999999996</v>
      </c>
      <c r="AQ285" s="97">
        <v>803.98906999999997</v>
      </c>
      <c r="AR285" s="98">
        <v>45.453600000000002</v>
      </c>
      <c r="AS285" s="98">
        <v>18.093599999999999</v>
      </c>
      <c r="AT285" s="98">
        <v>20.803349999999998</v>
      </c>
      <c r="AU285" s="98">
        <v>2.42</v>
      </c>
      <c r="AV285" s="98">
        <v>3.7374999999999998</v>
      </c>
      <c r="AW285" s="98">
        <v>3.4739</v>
      </c>
      <c r="AX285" s="98">
        <v>14.692</v>
      </c>
      <c r="AY285" s="98">
        <v>6.7</v>
      </c>
      <c r="AZ285" s="98">
        <v>3.78</v>
      </c>
      <c r="BA285" s="98">
        <v>25.507899999999999</v>
      </c>
      <c r="BB285" s="76">
        <v>45.453600000000002</v>
      </c>
      <c r="BC285" s="76">
        <v>18.093599999999999</v>
      </c>
      <c r="BD285" s="76">
        <v>20.803349999999998</v>
      </c>
      <c r="BE285" s="76">
        <v>2.42</v>
      </c>
      <c r="BF285" s="76">
        <v>3.7374999999999998</v>
      </c>
      <c r="BG285" s="76">
        <v>3.4739</v>
      </c>
      <c r="BH285" s="76">
        <v>14.692</v>
      </c>
      <c r="BI285" s="76">
        <v>6.7</v>
      </c>
      <c r="BJ285" s="76">
        <v>3.78</v>
      </c>
      <c r="BK285" s="76">
        <v>25.507899999999999</v>
      </c>
      <c r="BL285" s="76">
        <v>999.47715000000005</v>
      </c>
      <c r="BM285" s="76">
        <v>1045.9181900000001</v>
      </c>
      <c r="BN285" s="76">
        <v>1038.19325</v>
      </c>
      <c r="BO285" s="76">
        <v>1081.2120199999999</v>
      </c>
      <c r="BP285" s="76">
        <v>955.93872999999996</v>
      </c>
      <c r="BQ285" s="76">
        <v>836.41468999999995</v>
      </c>
      <c r="BR285" s="76">
        <v>984.05740000000003</v>
      </c>
      <c r="BS285" s="76">
        <v>773.67292999999995</v>
      </c>
      <c r="BT285" s="76">
        <v>805.70207000000005</v>
      </c>
      <c r="BU285" s="76">
        <v>829.49697000000003</v>
      </c>
      <c r="BV285" s="98">
        <v>742.21375</v>
      </c>
      <c r="BW285" s="98">
        <v>607.20252000000005</v>
      </c>
      <c r="BX285" s="98">
        <v>612.97805000000005</v>
      </c>
      <c r="BY285" s="98">
        <v>294.09460000000001</v>
      </c>
      <c r="BZ285" s="98">
        <v>290.48950000000002</v>
      </c>
      <c r="CA285" s="98">
        <v>324.02136000000002</v>
      </c>
      <c r="CB285" s="98">
        <v>234.56280000000001</v>
      </c>
      <c r="CC285" s="98">
        <v>432.27555000000001</v>
      </c>
      <c r="CD285" s="98">
        <v>445.6463</v>
      </c>
      <c r="CE285" s="98">
        <v>423.93585000000002</v>
      </c>
      <c r="CF285" s="76">
        <v>-112.68007</v>
      </c>
      <c r="CG285" s="76">
        <v>54.833579999999898</v>
      </c>
      <c r="CH285" s="76">
        <v>165.37921</v>
      </c>
      <c r="CI285" s="76">
        <v>43.965740000000103</v>
      </c>
      <c r="CJ285" s="76">
        <v>-69.098980000000097</v>
      </c>
      <c r="CK285" s="76">
        <v>-183.22203999999999</v>
      </c>
      <c r="CL285" s="76">
        <v>-89.020800000000094</v>
      </c>
      <c r="CM285" s="76">
        <v>-65.671019999999999</v>
      </c>
      <c r="CN285" s="76">
        <v>62.367080000000001</v>
      </c>
      <c r="CO285" s="76">
        <v>-6.1196800000000202</v>
      </c>
      <c r="CP285" s="76">
        <v>-863.98155999999994</v>
      </c>
      <c r="CQ285" s="76">
        <v>-788.45509000000004</v>
      </c>
      <c r="CR285" s="76">
        <v>-853.08226999999999</v>
      </c>
      <c r="CS285" s="76">
        <v>-1030.9648299999999</v>
      </c>
      <c r="CT285" s="76">
        <v>-1069.0505700000001</v>
      </c>
      <c r="CU285" s="76">
        <v>-995.38909000000001</v>
      </c>
      <c r="CV285" s="76">
        <v>-807.34095000000002</v>
      </c>
      <c r="CW285" s="76">
        <v>-724.71214999999995</v>
      </c>
      <c r="CX285" s="76">
        <v>-649.44113000000004</v>
      </c>
      <c r="CY285" s="76">
        <v>-691.28821000000005</v>
      </c>
      <c r="CZ285" s="98">
        <v>230</v>
      </c>
      <c r="DA285" s="98">
        <v>228</v>
      </c>
      <c r="DB285" s="98">
        <v>238</v>
      </c>
      <c r="DC285" s="98">
        <v>225</v>
      </c>
      <c r="DD285" s="98">
        <v>230</v>
      </c>
      <c r="DE285" s="98">
        <v>218</v>
      </c>
      <c r="DF285" s="98">
        <v>210</v>
      </c>
      <c r="DG285" s="98">
        <v>207</v>
      </c>
      <c r="DH285" s="98">
        <v>208</v>
      </c>
      <c r="DI285" s="98">
        <v>202</v>
      </c>
      <c r="DJ285" s="76">
        <v>-75.526470000000003</v>
      </c>
      <c r="DK285" s="76">
        <v>64.627179999999996</v>
      </c>
      <c r="DL285" s="76">
        <v>177.88256000000001</v>
      </c>
      <c r="DM285" s="76">
        <v>38.085740000000001</v>
      </c>
      <c r="DN285" s="76">
        <v>-73.661479999999997</v>
      </c>
      <c r="DO285" s="76">
        <v>-188.04813999999999</v>
      </c>
      <c r="DP285" s="76">
        <v>-82.628799999999998</v>
      </c>
      <c r="DQ285" s="76">
        <v>-75.271019999999993</v>
      </c>
      <c r="DR285" s="76">
        <v>41.847079999999998</v>
      </c>
      <c r="DS285" s="76">
        <v>-5.9127799999999997</v>
      </c>
      <c r="DT285" s="76">
        <v>-5.8988500000000004</v>
      </c>
      <c r="DU285" s="76">
        <v>5.95322</v>
      </c>
      <c r="DV285" s="76">
        <v>5.0265599999999999</v>
      </c>
      <c r="DW285" s="76">
        <v>12.265309999999999</v>
      </c>
      <c r="DX285" s="76">
        <v>7.8350799999999996</v>
      </c>
      <c r="DY285" s="76">
        <v>-4.9917199999999999</v>
      </c>
      <c r="DZ285" s="76">
        <v>-1.49098</v>
      </c>
      <c r="EA285" s="76">
        <v>-6.2839</v>
      </c>
      <c r="EB285" s="76">
        <v>-2.6215199999999999</v>
      </c>
      <c r="EC285" s="76">
        <v>-3.2122199999999999</v>
      </c>
      <c r="ED285" s="76">
        <v>120.98007</v>
      </c>
      <c r="EE285" s="76">
        <v>-46.533579999999901</v>
      </c>
      <c r="EF285" s="76">
        <v>-157.07920999999999</v>
      </c>
      <c r="EG285" s="76">
        <v>-35.665740000000099</v>
      </c>
      <c r="EH285" s="76">
        <v>77.398980000000094</v>
      </c>
      <c r="EI285" s="76">
        <v>191.52204</v>
      </c>
      <c r="EJ285" s="76">
        <v>97.320800000000105</v>
      </c>
      <c r="EK285" s="76">
        <v>81.971019999999996</v>
      </c>
      <c r="EL285" s="76">
        <v>-38.067079999999898</v>
      </c>
      <c r="EM285" s="76">
        <v>31.4206800000001</v>
      </c>
      <c r="EN285" s="98">
        <v>1606.1953100000001</v>
      </c>
      <c r="EO285" s="98">
        <v>1395.65761</v>
      </c>
      <c r="EP285" s="98">
        <v>1466.06032</v>
      </c>
      <c r="EQ285" s="98">
        <v>1325.05943</v>
      </c>
      <c r="ER285" s="98">
        <v>1359.54007</v>
      </c>
      <c r="ES285" s="98">
        <v>1319.4104500000001</v>
      </c>
      <c r="ET285" s="98">
        <v>1041.9037499999999</v>
      </c>
      <c r="EU285" s="98">
        <v>1156.9876999999999</v>
      </c>
      <c r="EV285" s="98">
        <v>1095.08743</v>
      </c>
      <c r="EW285" s="98">
        <v>1115.22406</v>
      </c>
      <c r="EX285" s="98">
        <v>1075004</v>
      </c>
      <c r="EY285" s="98">
        <v>981291</v>
      </c>
      <c r="EZ285" s="98">
        <v>860311</v>
      </c>
      <c r="FA285" s="98">
        <v>1043126</v>
      </c>
      <c r="FB285" s="98">
        <v>1029600</v>
      </c>
      <c r="FC285" s="98">
        <v>1024463</v>
      </c>
      <c r="FD285" s="98">
        <v>1066686</v>
      </c>
      <c r="FE285" s="98">
        <v>848944</v>
      </c>
      <c r="FF285" s="98">
        <v>763855</v>
      </c>
      <c r="FG285" s="103">
        <v>835410</v>
      </c>
      <c r="FH285" s="76">
        <v>0</v>
      </c>
      <c r="FI285" s="76">
        <v>0</v>
      </c>
      <c r="FJ285" s="76">
        <v>0</v>
      </c>
      <c r="FK285" s="76">
        <v>0</v>
      </c>
      <c r="FL285" s="76">
        <v>0</v>
      </c>
      <c r="FM285" s="76">
        <v>0</v>
      </c>
      <c r="FN285" s="76">
        <v>0</v>
      </c>
      <c r="FO285" s="76">
        <v>0</v>
      </c>
      <c r="FP285" s="76">
        <v>0</v>
      </c>
      <c r="FQ285" s="77">
        <v>0</v>
      </c>
    </row>
    <row r="286" spans="1:173" x14ac:dyDescent="0.25">
      <c r="A286" s="96" t="s">
        <v>134</v>
      </c>
      <c r="B286" s="96">
        <v>5831</v>
      </c>
      <c r="C286" s="96"/>
      <c r="D286" s="76">
        <v>1131.8063199999999</v>
      </c>
      <c r="E286" s="76">
        <v>1248.1788799999999</v>
      </c>
      <c r="F286" s="76">
        <v>1197.68677</v>
      </c>
      <c r="G286" s="76">
        <v>1122.63591</v>
      </c>
      <c r="H286" s="76">
        <v>1319.5722499999999</v>
      </c>
      <c r="I286" s="76">
        <v>1236.29928</v>
      </c>
      <c r="J286" s="76">
        <v>1142.2210299999999</v>
      </c>
      <c r="K286" s="76">
        <v>1031.79169</v>
      </c>
      <c r="L286" s="76">
        <v>1072.6256599999999</v>
      </c>
      <c r="M286" s="76">
        <v>1087.6244899999999</v>
      </c>
      <c r="N286" s="97">
        <v>13851.380740000001</v>
      </c>
      <c r="O286" s="97">
        <v>14707.84547</v>
      </c>
      <c r="P286" s="97">
        <v>12403.16338</v>
      </c>
      <c r="Q286" s="97">
        <v>12861.28973</v>
      </c>
      <c r="R286" s="97">
        <v>12657.221869999999</v>
      </c>
      <c r="S286" s="97">
        <v>11674.149579999999</v>
      </c>
      <c r="T286" s="97">
        <v>11430.124169999999</v>
      </c>
      <c r="U286" s="97">
        <v>11822.02284</v>
      </c>
      <c r="V286" s="97">
        <v>11090.38593</v>
      </c>
      <c r="W286" s="97">
        <v>10739.4539</v>
      </c>
      <c r="X286" s="98">
        <v>8015.1127500000002</v>
      </c>
      <c r="Y286" s="98">
        <v>8964.5513699999992</v>
      </c>
      <c r="Z286" s="98">
        <v>10041.09137</v>
      </c>
      <c r="AA286" s="98">
        <v>11169.634840000001</v>
      </c>
      <c r="AB286" s="98">
        <v>10115.80298</v>
      </c>
      <c r="AC286" s="98">
        <v>10588.04175</v>
      </c>
      <c r="AD286" s="98">
        <v>9040.7504499999995</v>
      </c>
      <c r="AE286" s="98">
        <v>9945.7448499999991</v>
      </c>
      <c r="AF286" s="98">
        <v>10618.6759</v>
      </c>
      <c r="AG286" s="98">
        <v>9065.6759000000002</v>
      </c>
      <c r="AH286" s="97">
        <v>12751.195739999999</v>
      </c>
      <c r="AI286" s="97">
        <v>13538.883180000001</v>
      </c>
      <c r="AJ286" s="97">
        <v>11291.27838</v>
      </c>
      <c r="AK286" s="97">
        <v>11837.90473</v>
      </c>
      <c r="AL286" s="97">
        <v>11445.23187</v>
      </c>
      <c r="AM286" s="97">
        <v>10529.53673</v>
      </c>
      <c r="AN286" s="97">
        <v>10385.379269999999</v>
      </c>
      <c r="AO286" s="97">
        <v>10911.082839999999</v>
      </c>
      <c r="AP286" s="97">
        <v>10165.94593</v>
      </c>
      <c r="AQ286" s="97">
        <v>9816.7939999999999</v>
      </c>
      <c r="AR286" s="98">
        <v>2111.6050700000001</v>
      </c>
      <c r="AS286" s="98">
        <v>1296.1057000000001</v>
      </c>
      <c r="AT286" s="98">
        <v>2071.79441</v>
      </c>
      <c r="AU286" s="98">
        <v>2877.5054300000002</v>
      </c>
      <c r="AV286" s="98">
        <v>3850.6498299999998</v>
      </c>
      <c r="AW286" s="98">
        <v>4935.7672300000004</v>
      </c>
      <c r="AX286" s="98">
        <v>3698.1034300000001</v>
      </c>
      <c r="AY286" s="98">
        <v>2446.0712699999999</v>
      </c>
      <c r="AZ286" s="98">
        <v>3201.5995400000002</v>
      </c>
      <c r="BA286" s="98">
        <v>1613.0129999999999</v>
      </c>
      <c r="BB286" s="76">
        <v>1066.20937</v>
      </c>
      <c r="BC286" s="76">
        <v>881.63175000000001</v>
      </c>
      <c r="BD286" s="76">
        <v>1401.2706499999999</v>
      </c>
      <c r="BE286" s="76">
        <v>1831.3439800000001</v>
      </c>
      <c r="BF286" s="76">
        <v>2800.4087599999998</v>
      </c>
      <c r="BG286" s="76">
        <v>4383.2552299999998</v>
      </c>
      <c r="BH286" s="76">
        <v>3208.18543</v>
      </c>
      <c r="BI286" s="76">
        <v>2095.6082700000002</v>
      </c>
      <c r="BJ286" s="76">
        <v>2853.8461900000002</v>
      </c>
      <c r="BK286" s="76">
        <v>1272.2159999999999</v>
      </c>
      <c r="BL286" s="76">
        <v>14862.800810000001</v>
      </c>
      <c r="BM286" s="76">
        <v>14834.988880000001</v>
      </c>
      <c r="BN286" s="76">
        <v>13363.07279</v>
      </c>
      <c r="BO286" s="76">
        <v>14715.410159999999</v>
      </c>
      <c r="BP286" s="76">
        <v>15295.8817</v>
      </c>
      <c r="BQ286" s="76">
        <v>15465.303959999999</v>
      </c>
      <c r="BR286" s="76">
        <v>14083.4827</v>
      </c>
      <c r="BS286" s="76">
        <v>13357.154109999999</v>
      </c>
      <c r="BT286" s="76">
        <v>13367.545469999999</v>
      </c>
      <c r="BU286" s="76">
        <v>11429.807000000001</v>
      </c>
      <c r="BV286" s="98">
        <v>9652.4155499999997</v>
      </c>
      <c r="BW286" s="98">
        <v>10111.20038</v>
      </c>
      <c r="BX286" s="98">
        <v>10974.05488</v>
      </c>
      <c r="BY286" s="98">
        <v>11735.66237</v>
      </c>
      <c r="BZ286" s="98">
        <v>11063.12336</v>
      </c>
      <c r="CA286" s="98">
        <v>12234.39395</v>
      </c>
      <c r="CB286" s="98">
        <v>10053.237950000001</v>
      </c>
      <c r="CC286" s="98">
        <v>10810.210080000001</v>
      </c>
      <c r="CD286" s="98">
        <v>12233.081920000001</v>
      </c>
      <c r="CE286" s="98">
        <v>10332.896559999999</v>
      </c>
      <c r="CF286" s="76">
        <v>-2368.25128</v>
      </c>
      <c r="CG286" s="76">
        <v>-83.271969999999797</v>
      </c>
      <c r="CH286" s="76">
        <v>-1114.5545500000001</v>
      </c>
      <c r="CI286" s="76">
        <v>306.21469999999999</v>
      </c>
      <c r="CJ286" s="76">
        <v>-925.026080000001</v>
      </c>
      <c r="CK286" s="76">
        <v>-3029.62808</v>
      </c>
      <c r="CL286" s="76">
        <v>-996.18837000000201</v>
      </c>
      <c r="CM286" s="76">
        <v>-1870.85454</v>
      </c>
      <c r="CN286" s="76">
        <v>-675.33377999999902</v>
      </c>
      <c r="CO286" s="76">
        <v>-1039.79892</v>
      </c>
      <c r="CP286" s="76">
        <v>1692.25758</v>
      </c>
      <c r="CQ286" s="76">
        <v>4094.4844899999998</v>
      </c>
      <c r="CR286" s="76">
        <v>4465.0870000000004</v>
      </c>
      <c r="CS286" s="76">
        <v>5290.2559000000001</v>
      </c>
      <c r="CT286" s="76">
        <v>4176.0822200000002</v>
      </c>
      <c r="CU286" s="76">
        <v>3512.6895399999999</v>
      </c>
      <c r="CV286" s="76">
        <v>3303.67524</v>
      </c>
      <c r="CW286" s="76">
        <v>2136.42308</v>
      </c>
      <c r="CX286" s="76">
        <v>2822.6093500000002</v>
      </c>
      <c r="CY286" s="76">
        <v>1568.53694</v>
      </c>
      <c r="CZ286" s="98">
        <v>3361</v>
      </c>
      <c r="DA286" s="98">
        <v>3349</v>
      </c>
      <c r="DB286" s="98">
        <v>3373</v>
      </c>
      <c r="DC286" s="98">
        <v>3296</v>
      </c>
      <c r="DD286" s="98">
        <v>3174</v>
      </c>
      <c r="DE286" s="98">
        <v>3035</v>
      </c>
      <c r="DF286" s="98">
        <v>2974</v>
      </c>
      <c r="DG286" s="98">
        <v>2960</v>
      </c>
      <c r="DH286" s="98">
        <v>2928</v>
      </c>
      <c r="DI286" s="98">
        <v>2858</v>
      </c>
      <c r="DJ286" s="76">
        <v>-2402.2269099999999</v>
      </c>
      <c r="DK286" s="76">
        <v>-370.60251</v>
      </c>
      <c r="DL286" s="76">
        <v>-825.16890000000001</v>
      </c>
      <c r="DM286" s="76">
        <v>1114.1736800000001</v>
      </c>
      <c r="DN286" s="76">
        <v>663.39268000000004</v>
      </c>
      <c r="DO286" s="76">
        <v>209.01429999999999</v>
      </c>
      <c r="DP286" s="76">
        <v>1167.25216</v>
      </c>
      <c r="DQ286" s="76">
        <v>-686.18627000000004</v>
      </c>
      <c r="DR286" s="76">
        <v>1254.07241</v>
      </c>
      <c r="DS286" s="76">
        <v>-690.24282000000005</v>
      </c>
      <c r="DT286" s="76">
        <v>31.621320000000001</v>
      </c>
      <c r="DU286" s="76">
        <v>79.216880000000003</v>
      </c>
      <c r="DV286" s="76">
        <v>85.801770000000005</v>
      </c>
      <c r="DW286" s="76">
        <v>99.250910000000005</v>
      </c>
      <c r="DX286" s="76">
        <v>107.58225</v>
      </c>
      <c r="DY286" s="76">
        <v>91.686279999999996</v>
      </c>
      <c r="DZ286" s="76">
        <v>97.476029999999994</v>
      </c>
      <c r="EA286" s="76">
        <v>120.85169</v>
      </c>
      <c r="EB286" s="76">
        <v>148.18566000000001</v>
      </c>
      <c r="EC286" s="76">
        <v>164.96449000000001</v>
      </c>
      <c r="ED286" s="76">
        <v>3468.4362799999999</v>
      </c>
      <c r="EE286" s="76">
        <v>1252.2342599999999</v>
      </c>
      <c r="EF286" s="76">
        <v>2226.4395500000001</v>
      </c>
      <c r="EG286" s="76">
        <v>717.1703</v>
      </c>
      <c r="EH286" s="76">
        <v>2137.0160799999999</v>
      </c>
      <c r="EI286" s="76">
        <v>4174.2409299999999</v>
      </c>
      <c r="EJ286" s="76">
        <v>2040.93327</v>
      </c>
      <c r="EK286" s="76">
        <v>2781.7945399999999</v>
      </c>
      <c r="EL286" s="76">
        <v>1599.77378</v>
      </c>
      <c r="EM286" s="76">
        <v>1962.4588200000001</v>
      </c>
      <c r="EN286" s="98">
        <v>7960.1579700000002</v>
      </c>
      <c r="EO286" s="98">
        <v>6016.7158900000004</v>
      </c>
      <c r="EP286" s="98">
        <v>6508.9678800000002</v>
      </c>
      <c r="EQ286" s="98">
        <v>6445.4064699999999</v>
      </c>
      <c r="ER286" s="98">
        <v>6887.0411400000003</v>
      </c>
      <c r="ES286" s="98">
        <v>8721.7044100000003</v>
      </c>
      <c r="ET286" s="98">
        <v>6749.5627100000002</v>
      </c>
      <c r="EU286" s="98">
        <v>8673.7870000000003</v>
      </c>
      <c r="EV286" s="98">
        <v>9410.4725699999999</v>
      </c>
      <c r="EW286" s="98">
        <v>8764.3596199999993</v>
      </c>
      <c r="EX286" s="98">
        <v>16219632</v>
      </c>
      <c r="EY286" s="98">
        <v>14791117</v>
      </c>
      <c r="EZ286" s="98">
        <v>13517718</v>
      </c>
      <c r="FA286" s="98">
        <v>12555075</v>
      </c>
      <c r="FB286" s="98">
        <v>13582248</v>
      </c>
      <c r="FC286" s="98">
        <v>14703778</v>
      </c>
      <c r="FD286" s="98">
        <v>12426313</v>
      </c>
      <c r="FE286" s="98">
        <v>13692877</v>
      </c>
      <c r="FF286" s="98">
        <v>11765720</v>
      </c>
      <c r="FG286" s="103">
        <v>11779253</v>
      </c>
      <c r="FH286" s="76">
        <v>1045.3957</v>
      </c>
      <c r="FI286" s="76">
        <v>414.47395</v>
      </c>
      <c r="FJ286" s="76">
        <v>670.52376000000004</v>
      </c>
      <c r="FK286" s="76">
        <v>1046.1614500000001</v>
      </c>
      <c r="FL286" s="76">
        <v>1050.24107</v>
      </c>
      <c r="FM286" s="76">
        <v>552.51199999999994</v>
      </c>
      <c r="FN286" s="76">
        <v>489.91800000000001</v>
      </c>
      <c r="FO286" s="76">
        <v>350.46300000000002</v>
      </c>
      <c r="FP286" s="76">
        <v>347.75335000000001</v>
      </c>
      <c r="FQ286" s="77">
        <v>340.79700000000003</v>
      </c>
    </row>
    <row r="287" spans="1:173" ht="25.5" x14ac:dyDescent="0.25">
      <c r="A287" s="96" t="s">
        <v>133</v>
      </c>
      <c r="B287" s="96">
        <v>5933</v>
      </c>
      <c r="C287" s="96"/>
      <c r="D287" s="76">
        <v>63.945149999999998</v>
      </c>
      <c r="E287" s="76">
        <v>59.620019999999997</v>
      </c>
      <c r="F287" s="76">
        <v>36.11</v>
      </c>
      <c r="G287" s="76">
        <v>44.095860000000002</v>
      </c>
      <c r="H287" s="76">
        <v>20.805420000000002</v>
      </c>
      <c r="I287" s="76">
        <v>70.544070000000005</v>
      </c>
      <c r="J287" s="76">
        <v>48.416139999999999</v>
      </c>
      <c r="K287" s="76">
        <v>54.21922</v>
      </c>
      <c r="L287" s="76">
        <v>90.270030000000006</v>
      </c>
      <c r="M287" s="76">
        <v>107.46626000000001</v>
      </c>
      <c r="N287" s="97">
        <v>2838.7837800000002</v>
      </c>
      <c r="O287" s="97">
        <v>2796.41905</v>
      </c>
      <c r="P287" s="97">
        <v>2614.4150199999999</v>
      </c>
      <c r="Q287" s="97">
        <v>2552.05368</v>
      </c>
      <c r="R287" s="97">
        <v>2480.9248200000002</v>
      </c>
      <c r="S287" s="97">
        <v>2462.3140699999999</v>
      </c>
      <c r="T287" s="97">
        <v>2409.7597999999998</v>
      </c>
      <c r="U287" s="97">
        <v>2250.7121900000002</v>
      </c>
      <c r="V287" s="97">
        <v>2093.80591</v>
      </c>
      <c r="W287" s="97">
        <v>2032.21317</v>
      </c>
      <c r="X287" s="98">
        <v>1165</v>
      </c>
      <c r="Y287" s="98">
        <v>1260</v>
      </c>
      <c r="Z287" s="98">
        <v>600</v>
      </c>
      <c r="AA287" s="98">
        <v>680</v>
      </c>
      <c r="AB287" s="98">
        <v>757.25504999999998</v>
      </c>
      <c r="AC287" s="98">
        <v>800</v>
      </c>
      <c r="AD287" s="98">
        <v>970</v>
      </c>
      <c r="AE287" s="98">
        <v>530</v>
      </c>
      <c r="AF287" s="98">
        <v>992.64</v>
      </c>
      <c r="AG287" s="98">
        <v>1062.6400000000001</v>
      </c>
      <c r="AH287" s="97">
        <v>2759.30888</v>
      </c>
      <c r="AI287" s="97">
        <v>2723.41905</v>
      </c>
      <c r="AJ287" s="97">
        <v>2541.4150199999999</v>
      </c>
      <c r="AK287" s="97">
        <v>2500.55368</v>
      </c>
      <c r="AL287" s="97">
        <v>2414.6858200000001</v>
      </c>
      <c r="AM287" s="97">
        <v>2387.8140699999999</v>
      </c>
      <c r="AN287" s="97">
        <v>2359.7597999999998</v>
      </c>
      <c r="AO287" s="97">
        <v>2200.7121900000002</v>
      </c>
      <c r="AP287" s="97">
        <v>2015.80691</v>
      </c>
      <c r="AQ287" s="97">
        <v>1939.71317</v>
      </c>
      <c r="AR287" s="98">
        <v>110.7364</v>
      </c>
      <c r="AS287" s="98">
        <v>799.05565000000001</v>
      </c>
      <c r="AT287" s="98">
        <v>253.91585000000001</v>
      </c>
      <c r="AU287" s="98">
        <v>9.8007000000000009</v>
      </c>
      <c r="AV287" s="98">
        <v>31.550999999999998</v>
      </c>
      <c r="AW287" s="98">
        <v>764.44854999999995</v>
      </c>
      <c r="AX287" s="98">
        <v>279.14924999999999</v>
      </c>
      <c r="AY287" s="98">
        <v>132.6</v>
      </c>
      <c r="AZ287" s="98">
        <v>0</v>
      </c>
      <c r="BA287" s="98">
        <v>621.13679999999999</v>
      </c>
      <c r="BB287" s="76">
        <v>107.97239999999999</v>
      </c>
      <c r="BC287" s="76">
        <v>794.05565000000001</v>
      </c>
      <c r="BD287" s="76">
        <v>253.91585000000001</v>
      </c>
      <c r="BE287" s="76">
        <v>9.8007000000000009</v>
      </c>
      <c r="BF287" s="76">
        <v>-198.42740000000001</v>
      </c>
      <c r="BG287" s="76">
        <v>402.08339999999998</v>
      </c>
      <c r="BH287" s="76">
        <v>279.14924999999999</v>
      </c>
      <c r="BI287" s="76">
        <v>132.6</v>
      </c>
      <c r="BJ287" s="76">
        <v>0</v>
      </c>
      <c r="BK287" s="76">
        <v>592.14279999999997</v>
      </c>
      <c r="BL287" s="76">
        <v>2870.0452799999998</v>
      </c>
      <c r="BM287" s="76">
        <v>3522.4747000000002</v>
      </c>
      <c r="BN287" s="76">
        <v>2795.3308699999998</v>
      </c>
      <c r="BO287" s="76">
        <v>2510.3543800000002</v>
      </c>
      <c r="BP287" s="76">
        <v>2446.2368200000001</v>
      </c>
      <c r="BQ287" s="76">
        <v>3152.26262</v>
      </c>
      <c r="BR287" s="76">
        <v>2638.9090500000002</v>
      </c>
      <c r="BS287" s="76">
        <v>2333.3121900000001</v>
      </c>
      <c r="BT287" s="76">
        <v>2015.80691</v>
      </c>
      <c r="BU287" s="76">
        <v>2560.8499700000002</v>
      </c>
      <c r="BV287" s="98">
        <v>1335.60925</v>
      </c>
      <c r="BW287" s="98">
        <v>1549.7596900000001</v>
      </c>
      <c r="BX287" s="98">
        <v>964.73009000000002</v>
      </c>
      <c r="BY287" s="98">
        <v>878.27734999999996</v>
      </c>
      <c r="BZ287" s="98">
        <v>1043.60285</v>
      </c>
      <c r="CA287" s="98">
        <v>1136.91995</v>
      </c>
      <c r="CB287" s="98">
        <v>1163.2387000000001</v>
      </c>
      <c r="CC287" s="98">
        <v>791.22645</v>
      </c>
      <c r="CD287" s="98">
        <v>1254.8984499999999</v>
      </c>
      <c r="CE287" s="98">
        <v>1236.4755500000001</v>
      </c>
      <c r="CF287" s="76">
        <v>-115.02342</v>
      </c>
      <c r="CG287" s="76">
        <v>34.494909999999898</v>
      </c>
      <c r="CH287" s="76">
        <v>-76.566580000000201</v>
      </c>
      <c r="CI287" s="76">
        <v>-339.77395000000001</v>
      </c>
      <c r="CJ287" s="76">
        <v>-421.26884000000001</v>
      </c>
      <c r="CK287" s="76">
        <v>-322.89776000000001</v>
      </c>
      <c r="CL287" s="76">
        <v>2.7341599999999699</v>
      </c>
      <c r="CM287" s="76">
        <v>85.753150000000005</v>
      </c>
      <c r="CN287" s="76">
        <v>-247.70863</v>
      </c>
      <c r="CO287" s="76">
        <v>-240.92724000000001</v>
      </c>
      <c r="CP287" s="76">
        <v>-377.04038000000003</v>
      </c>
      <c r="CQ287" s="76">
        <v>-290.51445999999999</v>
      </c>
      <c r="CR287" s="76">
        <v>-1169.7820200000001</v>
      </c>
      <c r="CS287" s="76">
        <v>-1274.13129</v>
      </c>
      <c r="CT287" s="76">
        <v>-892.65804000000003</v>
      </c>
      <c r="CU287" s="76">
        <v>-206.72280000000001</v>
      </c>
      <c r="CV287" s="76">
        <v>-211.40844000000001</v>
      </c>
      <c r="CW287" s="76">
        <v>-443.29185000000001</v>
      </c>
      <c r="CX287" s="76">
        <v>-611.64499999999998</v>
      </c>
      <c r="CY287" s="76">
        <v>-285.93736999999999</v>
      </c>
      <c r="CZ287" s="98">
        <v>703</v>
      </c>
      <c r="DA287" s="98">
        <v>697</v>
      </c>
      <c r="DB287" s="98">
        <v>714</v>
      </c>
      <c r="DC287" s="98">
        <v>709</v>
      </c>
      <c r="DD287" s="98">
        <v>708</v>
      </c>
      <c r="DE287" s="98">
        <v>705</v>
      </c>
      <c r="DF287" s="98">
        <v>689</v>
      </c>
      <c r="DG287" s="98">
        <v>661</v>
      </c>
      <c r="DH287" s="98">
        <v>642</v>
      </c>
      <c r="DI287" s="98">
        <v>656</v>
      </c>
      <c r="DJ287" s="76">
        <v>-86.525919999999999</v>
      </c>
      <c r="DK287" s="76">
        <v>755.55056000000002</v>
      </c>
      <c r="DL287" s="76">
        <v>104.34927</v>
      </c>
      <c r="DM287" s="76">
        <v>-381.47325000000001</v>
      </c>
      <c r="DN287" s="76">
        <v>-685.93524000000002</v>
      </c>
      <c r="DO287" s="76">
        <v>4.6856400000000002</v>
      </c>
      <c r="DP287" s="76">
        <v>231.88341</v>
      </c>
      <c r="DQ287" s="76">
        <v>168.35315</v>
      </c>
      <c r="DR287" s="76">
        <v>-325.70762999999999</v>
      </c>
      <c r="DS287" s="76">
        <v>258.71555999999998</v>
      </c>
      <c r="DT287" s="76">
        <v>-15.52985</v>
      </c>
      <c r="DU287" s="76">
        <v>-13.37998</v>
      </c>
      <c r="DV287" s="76">
        <v>-36.89</v>
      </c>
      <c r="DW287" s="76">
        <v>-7.4041399999999999</v>
      </c>
      <c r="DX287" s="76">
        <v>-45.433579999999999</v>
      </c>
      <c r="DY287" s="76">
        <v>-3.9559299999999999</v>
      </c>
      <c r="DZ287" s="76">
        <v>-1.58386</v>
      </c>
      <c r="EA287" s="76">
        <v>4.21922</v>
      </c>
      <c r="EB287" s="76">
        <v>12.27103</v>
      </c>
      <c r="EC287" s="76">
        <v>14.96626</v>
      </c>
      <c r="ED287" s="76">
        <v>194.49832000000001</v>
      </c>
      <c r="EE287" s="76">
        <v>38.505090000000102</v>
      </c>
      <c r="EF287" s="76">
        <v>149.56657999999999</v>
      </c>
      <c r="EG287" s="76">
        <v>391.27395000000001</v>
      </c>
      <c r="EH287" s="76">
        <v>487.50783999999999</v>
      </c>
      <c r="EI287" s="76">
        <v>397.39776000000001</v>
      </c>
      <c r="EJ287" s="76">
        <v>47.265839999999997</v>
      </c>
      <c r="EK287" s="76">
        <v>-35.753149999999998</v>
      </c>
      <c r="EL287" s="76">
        <v>325.70762999999999</v>
      </c>
      <c r="EM287" s="76">
        <v>333.42723999999998</v>
      </c>
      <c r="EN287" s="98">
        <v>1712.6496299999999</v>
      </c>
      <c r="EO287" s="98">
        <v>1840.27415</v>
      </c>
      <c r="EP287" s="98">
        <v>2134.5121100000001</v>
      </c>
      <c r="EQ287" s="98">
        <v>2152.4086400000001</v>
      </c>
      <c r="ER287" s="98">
        <v>1936.26089</v>
      </c>
      <c r="ES287" s="98">
        <v>1343.64275</v>
      </c>
      <c r="ET287" s="98">
        <v>1374.64714</v>
      </c>
      <c r="EU287" s="98">
        <v>1234.5183</v>
      </c>
      <c r="EV287" s="98">
        <v>1866.5434499999999</v>
      </c>
      <c r="EW287" s="98">
        <v>1522.41292</v>
      </c>
      <c r="EX287" s="98">
        <v>2953807</v>
      </c>
      <c r="EY287" s="98">
        <v>2761924</v>
      </c>
      <c r="EZ287" s="98">
        <v>2690982</v>
      </c>
      <c r="FA287" s="98">
        <v>2891828</v>
      </c>
      <c r="FB287" s="98">
        <v>2902194</v>
      </c>
      <c r="FC287" s="98">
        <v>2785212</v>
      </c>
      <c r="FD287" s="98">
        <v>2407026</v>
      </c>
      <c r="FE287" s="98">
        <v>2164959</v>
      </c>
      <c r="FF287" s="98">
        <v>2341515</v>
      </c>
      <c r="FG287" s="103">
        <v>2273140</v>
      </c>
      <c r="FH287" s="76">
        <v>2.7639999999999998</v>
      </c>
      <c r="FI287" s="76">
        <v>5</v>
      </c>
      <c r="FJ287" s="76">
        <v>0</v>
      </c>
      <c r="FK287" s="76">
        <v>0</v>
      </c>
      <c r="FL287" s="76">
        <v>229.97839999999999</v>
      </c>
      <c r="FM287" s="76">
        <v>362.36515000000003</v>
      </c>
      <c r="FN287" s="76">
        <v>0</v>
      </c>
      <c r="FO287" s="76">
        <v>0</v>
      </c>
      <c r="FP287" s="76">
        <v>0</v>
      </c>
      <c r="FQ287" s="77">
        <v>28.994</v>
      </c>
    </row>
    <row r="288" spans="1:173" ht="25.5" x14ac:dyDescent="0.25">
      <c r="A288" s="96" t="s">
        <v>132</v>
      </c>
      <c r="B288" s="96">
        <v>5763</v>
      </c>
      <c r="C288" s="96"/>
      <c r="D288" s="76">
        <v>30.228999999999999</v>
      </c>
      <c r="E288" s="76">
        <v>33.406129999999997</v>
      </c>
      <c r="F288" s="76">
        <v>40.272080000000003</v>
      </c>
      <c r="G288" s="76">
        <v>38.644219999999997</v>
      </c>
      <c r="H288" s="76">
        <v>38.905619999999999</v>
      </c>
      <c r="I288" s="76">
        <v>50.330210000000001</v>
      </c>
      <c r="J288" s="76">
        <v>59.961730000000003</v>
      </c>
      <c r="K288" s="76">
        <v>67.098380000000006</v>
      </c>
      <c r="L288" s="76">
        <v>73.085579999999993</v>
      </c>
      <c r="M288" s="76">
        <v>68.075580000000002</v>
      </c>
      <c r="N288" s="97">
        <v>2525.4798799999999</v>
      </c>
      <c r="O288" s="97">
        <v>2437.3251</v>
      </c>
      <c r="P288" s="97">
        <v>2408.1207899999999</v>
      </c>
      <c r="Q288" s="97">
        <v>2526.3948599999999</v>
      </c>
      <c r="R288" s="97">
        <v>2630.0212200000001</v>
      </c>
      <c r="S288" s="97">
        <v>2551.4009999999998</v>
      </c>
      <c r="T288" s="97">
        <v>2319.93579</v>
      </c>
      <c r="U288" s="97">
        <v>2162.4230200000002</v>
      </c>
      <c r="V288" s="97">
        <v>2135.8646600000002</v>
      </c>
      <c r="W288" s="97">
        <v>2361.5428000000002</v>
      </c>
      <c r="X288" s="98">
        <v>660</v>
      </c>
      <c r="Y288" s="98">
        <v>692</v>
      </c>
      <c r="Z288" s="98">
        <v>724</v>
      </c>
      <c r="AA288" s="98">
        <v>756</v>
      </c>
      <c r="AB288" s="98">
        <v>788</v>
      </c>
      <c r="AC288" s="98">
        <v>820</v>
      </c>
      <c r="AD288" s="98">
        <v>852</v>
      </c>
      <c r="AE288" s="98">
        <v>884.55984999999998</v>
      </c>
      <c r="AF288" s="98">
        <v>916.05094999999994</v>
      </c>
      <c r="AG288" s="98">
        <v>947.02869999999996</v>
      </c>
      <c r="AH288" s="97">
        <v>2488.9798799999999</v>
      </c>
      <c r="AI288" s="97">
        <v>2394.8251</v>
      </c>
      <c r="AJ288" s="97">
        <v>2359.6207899999999</v>
      </c>
      <c r="AK288" s="97">
        <v>2477.8948599999999</v>
      </c>
      <c r="AL288" s="97">
        <v>2581.5212200000001</v>
      </c>
      <c r="AM288" s="97">
        <v>2492.9009999999998</v>
      </c>
      <c r="AN288" s="97">
        <v>2256.43579</v>
      </c>
      <c r="AO288" s="97">
        <v>2098.9230200000002</v>
      </c>
      <c r="AP288" s="97">
        <v>2068.6656600000001</v>
      </c>
      <c r="AQ288" s="97">
        <v>2297.5279500000001</v>
      </c>
      <c r="AR288" s="98">
        <v>36.648150000000001</v>
      </c>
      <c r="AS288" s="98">
        <v>0</v>
      </c>
      <c r="AT288" s="98">
        <v>0</v>
      </c>
      <c r="AU288" s="98">
        <v>0</v>
      </c>
      <c r="AV288" s="98">
        <v>0</v>
      </c>
      <c r="AW288" s="98">
        <v>0</v>
      </c>
      <c r="AX288" s="98">
        <v>10.119999999999999</v>
      </c>
      <c r="AY288" s="98">
        <v>119.6349</v>
      </c>
      <c r="AZ288" s="98">
        <v>3.6989999999999998</v>
      </c>
      <c r="BA288" s="98">
        <v>102.51485</v>
      </c>
      <c r="BB288" s="76">
        <v>-3.3518500000000002</v>
      </c>
      <c r="BC288" s="76">
        <v>-40</v>
      </c>
      <c r="BD288" s="76">
        <v>-40</v>
      </c>
      <c r="BE288" s="76">
        <v>-40</v>
      </c>
      <c r="BF288" s="76">
        <v>-40</v>
      </c>
      <c r="BG288" s="76">
        <v>-40</v>
      </c>
      <c r="BH288" s="76">
        <v>-27.83</v>
      </c>
      <c r="BI288" s="76">
        <v>106.6849</v>
      </c>
      <c r="BJ288" s="76">
        <v>-9.2509999999999994</v>
      </c>
      <c r="BK288" s="76">
        <v>89.564850000000007</v>
      </c>
      <c r="BL288" s="76">
        <v>2525.6280299999999</v>
      </c>
      <c r="BM288" s="76">
        <v>2394.8251</v>
      </c>
      <c r="BN288" s="76">
        <v>2359.6207899999999</v>
      </c>
      <c r="BO288" s="76">
        <v>2477.8948599999999</v>
      </c>
      <c r="BP288" s="76">
        <v>2581.5212200000001</v>
      </c>
      <c r="BQ288" s="76">
        <v>2492.9009999999998</v>
      </c>
      <c r="BR288" s="76">
        <v>2266.5557899999999</v>
      </c>
      <c r="BS288" s="76">
        <v>2218.5579200000002</v>
      </c>
      <c r="BT288" s="76">
        <v>2072.3646600000002</v>
      </c>
      <c r="BU288" s="76">
        <v>2400.0428000000002</v>
      </c>
      <c r="BV288" s="98">
        <v>938.2346</v>
      </c>
      <c r="BW288" s="98">
        <v>853.54933000000005</v>
      </c>
      <c r="BX288" s="98">
        <v>999.57770000000005</v>
      </c>
      <c r="BY288" s="98">
        <v>1014.37243</v>
      </c>
      <c r="BZ288" s="98">
        <v>1123.4295500000001</v>
      </c>
      <c r="CA288" s="98">
        <v>1356.5618300000001</v>
      </c>
      <c r="CB288" s="98">
        <v>974.09087999999997</v>
      </c>
      <c r="CC288" s="98">
        <v>1005.70751</v>
      </c>
      <c r="CD288" s="98">
        <v>1032.4860000000001</v>
      </c>
      <c r="CE288" s="98">
        <v>1120.78557</v>
      </c>
      <c r="CF288" s="76">
        <v>-62.583250000000099</v>
      </c>
      <c r="CG288" s="76">
        <v>-92.320859999999797</v>
      </c>
      <c r="CH288" s="76">
        <v>14.7290499999999</v>
      </c>
      <c r="CI288" s="76">
        <v>24.801739999999899</v>
      </c>
      <c r="CJ288" s="76">
        <v>256.12254999999999</v>
      </c>
      <c r="CK288" s="76">
        <v>189.78464</v>
      </c>
      <c r="CL288" s="76">
        <v>193.74606</v>
      </c>
      <c r="CM288" s="76">
        <v>-68.499559999999704</v>
      </c>
      <c r="CN288" s="76">
        <v>-300.56565999999998</v>
      </c>
      <c r="CO288" s="76">
        <v>258.21451999999999</v>
      </c>
      <c r="CP288" s="76">
        <v>-1766.41029</v>
      </c>
      <c r="CQ288" s="76">
        <v>-1663.9751900000001</v>
      </c>
      <c r="CR288" s="76">
        <v>-1489.1543300000001</v>
      </c>
      <c r="CS288" s="76">
        <v>-1415.38338</v>
      </c>
      <c r="CT288" s="76">
        <v>-1351.6851200000001</v>
      </c>
      <c r="CU288" s="76">
        <v>-1519.3076699999999</v>
      </c>
      <c r="CV288" s="76">
        <v>-1610.59231</v>
      </c>
      <c r="CW288" s="76">
        <v>-1713.00837</v>
      </c>
      <c r="CX288" s="76">
        <v>-1687.69371</v>
      </c>
      <c r="CY288" s="76">
        <v>-1310.67805</v>
      </c>
      <c r="CZ288" s="98">
        <v>606</v>
      </c>
      <c r="DA288" s="98">
        <v>614</v>
      </c>
      <c r="DB288" s="98">
        <v>609</v>
      </c>
      <c r="DC288" s="98">
        <v>620</v>
      </c>
      <c r="DD288" s="98">
        <v>622</v>
      </c>
      <c r="DE288" s="98">
        <v>631</v>
      </c>
      <c r="DF288" s="98">
        <v>623</v>
      </c>
      <c r="DG288" s="98">
        <v>600</v>
      </c>
      <c r="DH288" s="98">
        <v>584</v>
      </c>
      <c r="DI288" s="98">
        <v>578</v>
      </c>
      <c r="DJ288" s="76">
        <v>-102.43510000000001</v>
      </c>
      <c r="DK288" s="76">
        <v>-174.82086000000001</v>
      </c>
      <c r="DL288" s="76">
        <v>-73.770949999999999</v>
      </c>
      <c r="DM288" s="76">
        <v>-63.698259999999998</v>
      </c>
      <c r="DN288" s="76">
        <v>167.62254999999999</v>
      </c>
      <c r="DO288" s="76">
        <v>91.284639999999996</v>
      </c>
      <c r="DP288" s="76">
        <v>102.41606</v>
      </c>
      <c r="DQ288" s="76">
        <v>-25.31466</v>
      </c>
      <c r="DR288" s="76">
        <v>-377.01566000000003</v>
      </c>
      <c r="DS288" s="76">
        <v>283.76452</v>
      </c>
      <c r="DT288" s="76">
        <v>-6.2709999999999999</v>
      </c>
      <c r="DU288" s="76">
        <v>-9.0938700000000008</v>
      </c>
      <c r="DV288" s="76">
        <v>-8.2279199999999992</v>
      </c>
      <c r="DW288" s="76">
        <v>-9.8557799999999993</v>
      </c>
      <c r="DX288" s="76">
        <v>-9.5943799999999992</v>
      </c>
      <c r="DY288" s="76">
        <v>-8.1697900000000008</v>
      </c>
      <c r="DZ288" s="76">
        <v>-3.5382699999999998</v>
      </c>
      <c r="EA288" s="76">
        <v>3.5983800000000001</v>
      </c>
      <c r="EB288" s="76">
        <v>5.8865800000000004</v>
      </c>
      <c r="EC288" s="76">
        <v>4.0605799999999999</v>
      </c>
      <c r="ED288" s="76">
        <v>99.083250000000106</v>
      </c>
      <c r="EE288" s="76">
        <v>134.82086000000001</v>
      </c>
      <c r="EF288" s="76">
        <v>33.770950000000099</v>
      </c>
      <c r="EG288" s="76">
        <v>23.698260000000101</v>
      </c>
      <c r="EH288" s="76">
        <v>-207.62254999999999</v>
      </c>
      <c r="EI288" s="76">
        <v>-131.28464</v>
      </c>
      <c r="EJ288" s="76">
        <v>-130.24606</v>
      </c>
      <c r="EK288" s="76">
        <v>131.99956</v>
      </c>
      <c r="EL288" s="76">
        <v>367.76465999999999</v>
      </c>
      <c r="EM288" s="76">
        <v>-194.19967</v>
      </c>
      <c r="EN288" s="98">
        <v>2704.64489</v>
      </c>
      <c r="EO288" s="98">
        <v>2517.5245199999999</v>
      </c>
      <c r="EP288" s="98">
        <v>2488.7320300000001</v>
      </c>
      <c r="EQ288" s="98">
        <v>2429.7558100000001</v>
      </c>
      <c r="ER288" s="98">
        <v>2475.1146699999999</v>
      </c>
      <c r="ES288" s="98">
        <v>2875.8694999999998</v>
      </c>
      <c r="ET288" s="98">
        <v>2584.6831900000002</v>
      </c>
      <c r="EU288" s="98">
        <v>2718.7158800000002</v>
      </c>
      <c r="EV288" s="98">
        <v>2720.1797099999999</v>
      </c>
      <c r="EW288" s="98">
        <v>2431.46362</v>
      </c>
      <c r="EX288" s="98">
        <v>2588063</v>
      </c>
      <c r="EY288" s="98">
        <v>2529646</v>
      </c>
      <c r="EZ288" s="98">
        <v>2393392</v>
      </c>
      <c r="FA288" s="98">
        <v>2501593</v>
      </c>
      <c r="FB288" s="98">
        <v>2373899</v>
      </c>
      <c r="FC288" s="98">
        <v>2361616</v>
      </c>
      <c r="FD288" s="98">
        <v>2126190</v>
      </c>
      <c r="FE288" s="98">
        <v>2230923</v>
      </c>
      <c r="FF288" s="98">
        <v>2436430</v>
      </c>
      <c r="FG288" s="103">
        <v>2103328</v>
      </c>
      <c r="FH288" s="76">
        <v>40</v>
      </c>
      <c r="FI288" s="76">
        <v>40</v>
      </c>
      <c r="FJ288" s="76">
        <v>40</v>
      </c>
      <c r="FK288" s="76">
        <v>40</v>
      </c>
      <c r="FL288" s="76">
        <v>40</v>
      </c>
      <c r="FM288" s="76">
        <v>40</v>
      </c>
      <c r="FN288" s="76">
        <v>37.950000000000003</v>
      </c>
      <c r="FO288" s="76">
        <v>12.95</v>
      </c>
      <c r="FP288" s="76">
        <v>12.95</v>
      </c>
      <c r="FQ288" s="77">
        <v>12.95</v>
      </c>
    </row>
    <row r="289" spans="1:173" x14ac:dyDescent="0.25">
      <c r="A289" s="96" t="s">
        <v>131</v>
      </c>
      <c r="B289" s="96">
        <v>5934</v>
      </c>
      <c r="C289" s="96"/>
      <c r="D289" s="76">
        <v>50.990780000000001</v>
      </c>
      <c r="E289" s="76">
        <v>65.222130000000007</v>
      </c>
      <c r="F289" s="76">
        <v>49.30829</v>
      </c>
      <c r="G289" s="76">
        <v>50.593690000000002</v>
      </c>
      <c r="H289" s="76">
        <v>52.658250000000002</v>
      </c>
      <c r="I289" s="76">
        <v>65.245760000000004</v>
      </c>
      <c r="J289" s="76">
        <v>68.745850000000004</v>
      </c>
      <c r="K289" s="76">
        <v>65.714969999999994</v>
      </c>
      <c r="L289" s="76">
        <v>68.458320000000001</v>
      </c>
      <c r="M289" s="76">
        <v>67.972300000000004</v>
      </c>
      <c r="N289" s="97">
        <v>1429.99884</v>
      </c>
      <c r="O289" s="97">
        <v>982.46743000000004</v>
      </c>
      <c r="P289" s="97">
        <v>1084.5152399999999</v>
      </c>
      <c r="Q289" s="97">
        <v>1189.31872</v>
      </c>
      <c r="R289" s="97">
        <v>920.06107999999995</v>
      </c>
      <c r="S289" s="97">
        <v>893.75229000000002</v>
      </c>
      <c r="T289" s="97">
        <v>923.66606000000002</v>
      </c>
      <c r="U289" s="97">
        <v>881.61488999999995</v>
      </c>
      <c r="V289" s="97">
        <v>843.01378999999997</v>
      </c>
      <c r="W289" s="97">
        <v>900.76121999999998</v>
      </c>
      <c r="X289" s="98">
        <v>0</v>
      </c>
      <c r="Y289" s="98">
        <v>200</v>
      </c>
      <c r="Z289" s="98">
        <v>400</v>
      </c>
      <c r="AA289" s="98">
        <v>550</v>
      </c>
      <c r="AB289" s="98">
        <v>350</v>
      </c>
      <c r="AC289" s="98">
        <v>350</v>
      </c>
      <c r="AD289" s="98">
        <v>450</v>
      </c>
      <c r="AE289" s="98">
        <v>550</v>
      </c>
      <c r="AF289" s="98">
        <v>598.36249999999995</v>
      </c>
      <c r="AG289" s="98">
        <v>450</v>
      </c>
      <c r="AH289" s="97">
        <v>1369.5988400000001</v>
      </c>
      <c r="AI289" s="97">
        <v>910.66842999999994</v>
      </c>
      <c r="AJ289" s="97">
        <v>1024.1152400000001</v>
      </c>
      <c r="AK289" s="97">
        <v>1128.9187199999999</v>
      </c>
      <c r="AL289" s="97">
        <v>859.66107999999997</v>
      </c>
      <c r="AM289" s="97">
        <v>833.35229000000004</v>
      </c>
      <c r="AN289" s="97">
        <v>857.66606000000002</v>
      </c>
      <c r="AO289" s="97">
        <v>812.57689000000005</v>
      </c>
      <c r="AP289" s="97">
        <v>780.71379000000002</v>
      </c>
      <c r="AQ289" s="97">
        <v>836.66121999999996</v>
      </c>
      <c r="AR289" s="98">
        <v>0</v>
      </c>
      <c r="AS289" s="98">
        <v>0</v>
      </c>
      <c r="AT289" s="98">
        <v>0</v>
      </c>
      <c r="AU289" s="98">
        <v>0</v>
      </c>
      <c r="AV289" s="98">
        <v>0</v>
      </c>
      <c r="AW289" s="98">
        <v>0</v>
      </c>
      <c r="AX289" s="98">
        <v>0</v>
      </c>
      <c r="AY289" s="98">
        <v>1.6211</v>
      </c>
      <c r="AZ289" s="98">
        <v>125.1223</v>
      </c>
      <c r="BA289" s="98">
        <v>81.0946</v>
      </c>
      <c r="BB289" s="76">
        <v>0</v>
      </c>
      <c r="BC289" s="76">
        <v>0</v>
      </c>
      <c r="BD289" s="76">
        <v>0</v>
      </c>
      <c r="BE289" s="76">
        <v>0</v>
      </c>
      <c r="BF289" s="76">
        <v>0</v>
      </c>
      <c r="BG289" s="76">
        <v>0</v>
      </c>
      <c r="BH289" s="76">
        <v>0</v>
      </c>
      <c r="BI289" s="76">
        <v>1.6211</v>
      </c>
      <c r="BJ289" s="76">
        <v>125.1223</v>
      </c>
      <c r="BK289" s="76">
        <v>81.0946</v>
      </c>
      <c r="BL289" s="76">
        <v>1369.5988400000001</v>
      </c>
      <c r="BM289" s="76">
        <v>910.66842999999994</v>
      </c>
      <c r="BN289" s="76">
        <v>1024.1152400000001</v>
      </c>
      <c r="BO289" s="76">
        <v>1128.9187199999999</v>
      </c>
      <c r="BP289" s="76">
        <v>859.66107999999997</v>
      </c>
      <c r="BQ289" s="76">
        <v>833.35229000000004</v>
      </c>
      <c r="BR289" s="76">
        <v>857.66606000000002</v>
      </c>
      <c r="BS289" s="76">
        <v>814.19799</v>
      </c>
      <c r="BT289" s="76">
        <v>905.83609000000001</v>
      </c>
      <c r="BU289" s="76">
        <v>917.75581999999997</v>
      </c>
      <c r="BV289" s="98">
        <v>619.81282999999996</v>
      </c>
      <c r="BW289" s="98">
        <v>362.23934000000003</v>
      </c>
      <c r="BX289" s="98">
        <v>481.66075000000001</v>
      </c>
      <c r="BY289" s="98">
        <v>635.52094999999997</v>
      </c>
      <c r="BZ289" s="98">
        <v>432.34820000000002</v>
      </c>
      <c r="CA289" s="98">
        <v>392.04755</v>
      </c>
      <c r="CB289" s="98">
        <v>563.01935000000003</v>
      </c>
      <c r="CC289" s="98">
        <v>655.74749999999995</v>
      </c>
      <c r="CD289" s="98">
        <v>640.52454999999998</v>
      </c>
      <c r="CE289" s="98">
        <v>501.21820000000002</v>
      </c>
      <c r="CF289" s="76">
        <v>-210.00561999999999</v>
      </c>
      <c r="CG289" s="76">
        <v>-65.010940000000005</v>
      </c>
      <c r="CH289" s="76">
        <v>10.519450000000001</v>
      </c>
      <c r="CI289" s="76">
        <v>110.61953</v>
      </c>
      <c r="CJ289" s="76">
        <v>-24.1080900000001</v>
      </c>
      <c r="CK289" s="76">
        <v>-21.98648</v>
      </c>
      <c r="CL289" s="76">
        <v>-22.17736</v>
      </c>
      <c r="CM289" s="76">
        <v>-25.5500000000001</v>
      </c>
      <c r="CN289" s="76">
        <v>54.444059999999901</v>
      </c>
      <c r="CO289" s="76">
        <v>130.28317000000001</v>
      </c>
      <c r="CP289" s="76">
        <v>-485.40465999999998</v>
      </c>
      <c r="CQ289" s="76">
        <v>-214.99904000000001</v>
      </c>
      <c r="CR289" s="76">
        <v>-78.189099999999996</v>
      </c>
      <c r="CS289" s="76">
        <v>-28.30855</v>
      </c>
      <c r="CT289" s="76">
        <v>-78.528080000000003</v>
      </c>
      <c r="CU289" s="76">
        <v>5.98001</v>
      </c>
      <c r="CV289" s="76">
        <v>88.366489999999999</v>
      </c>
      <c r="CW289" s="76">
        <v>176.54384999999999</v>
      </c>
      <c r="CX289" s="76">
        <v>269.51074999999997</v>
      </c>
      <c r="CY289" s="76">
        <v>152.24439000000001</v>
      </c>
      <c r="CZ289" s="98">
        <v>241</v>
      </c>
      <c r="DA289" s="98">
        <v>247</v>
      </c>
      <c r="DB289" s="98">
        <v>241</v>
      </c>
      <c r="DC289" s="98">
        <v>227</v>
      </c>
      <c r="DD289" s="98">
        <v>232</v>
      </c>
      <c r="DE289" s="98">
        <v>238</v>
      </c>
      <c r="DF289" s="98">
        <v>247</v>
      </c>
      <c r="DG289" s="98">
        <v>245</v>
      </c>
      <c r="DH289" s="98">
        <v>241</v>
      </c>
      <c r="DI289" s="98">
        <v>238</v>
      </c>
      <c r="DJ289" s="76">
        <v>-270.40562</v>
      </c>
      <c r="DK289" s="76">
        <v>-136.80994000000001</v>
      </c>
      <c r="DL289" s="76">
        <v>-49.880549999999999</v>
      </c>
      <c r="DM289" s="76">
        <v>50.219529999999999</v>
      </c>
      <c r="DN289" s="76">
        <v>-84.508089999999996</v>
      </c>
      <c r="DO289" s="76">
        <v>-82.386480000000006</v>
      </c>
      <c r="DP289" s="76">
        <v>-88.177359999999993</v>
      </c>
      <c r="DQ289" s="76">
        <v>-92.966899999999995</v>
      </c>
      <c r="DR289" s="76">
        <v>117.26636000000001</v>
      </c>
      <c r="DS289" s="76">
        <v>147.27777</v>
      </c>
      <c r="DT289" s="76">
        <v>-9.4092199999999995</v>
      </c>
      <c r="DU289" s="76">
        <v>-6.5768700000000004</v>
      </c>
      <c r="DV289" s="76">
        <v>-11.091710000000001</v>
      </c>
      <c r="DW289" s="76">
        <v>-9.8063099999999999</v>
      </c>
      <c r="DX289" s="76">
        <v>-7.7417499999999997</v>
      </c>
      <c r="DY289" s="76">
        <v>4.8457600000000003</v>
      </c>
      <c r="DZ289" s="76">
        <v>2.7458499999999999</v>
      </c>
      <c r="EA289" s="76">
        <v>-3.3230300000000002</v>
      </c>
      <c r="EB289" s="76">
        <v>6.1583199999999998</v>
      </c>
      <c r="EC289" s="76">
        <v>3.8723000000000001</v>
      </c>
      <c r="ED289" s="76">
        <v>270.40562</v>
      </c>
      <c r="EE289" s="76">
        <v>136.80994000000001</v>
      </c>
      <c r="EF289" s="76">
        <v>49.8805499999999</v>
      </c>
      <c r="EG289" s="76">
        <v>-50.2195299999998</v>
      </c>
      <c r="EH289" s="76">
        <v>84.508089999999996</v>
      </c>
      <c r="EI289" s="76">
        <v>82.386480000000006</v>
      </c>
      <c r="EJ289" s="76">
        <v>88.177359999999993</v>
      </c>
      <c r="EK289" s="76">
        <v>94.587999999999994</v>
      </c>
      <c r="EL289" s="76">
        <v>7.8559400000000297</v>
      </c>
      <c r="EM289" s="76">
        <v>-66.183169999999905</v>
      </c>
      <c r="EN289" s="98">
        <v>1105.21749</v>
      </c>
      <c r="EO289" s="98">
        <v>577.23838000000001</v>
      </c>
      <c r="EP289" s="98">
        <v>559.84984999999995</v>
      </c>
      <c r="EQ289" s="98">
        <v>663.82950000000005</v>
      </c>
      <c r="ER289" s="98">
        <v>510.87628000000001</v>
      </c>
      <c r="ES289" s="98">
        <v>386.06754000000001</v>
      </c>
      <c r="ET289" s="98">
        <v>474.65285999999998</v>
      </c>
      <c r="EU289" s="98">
        <v>479.20364999999998</v>
      </c>
      <c r="EV289" s="98">
        <v>371.0138</v>
      </c>
      <c r="EW289" s="98">
        <v>348.97381000000001</v>
      </c>
      <c r="EX289" s="98">
        <v>1640004</v>
      </c>
      <c r="EY289" s="98">
        <v>1047478</v>
      </c>
      <c r="EZ289" s="98">
        <v>1073996</v>
      </c>
      <c r="FA289" s="98">
        <v>1078699</v>
      </c>
      <c r="FB289" s="98">
        <v>944169</v>
      </c>
      <c r="FC289" s="98">
        <v>915739</v>
      </c>
      <c r="FD289" s="98">
        <v>945843</v>
      </c>
      <c r="FE289" s="98">
        <v>907165</v>
      </c>
      <c r="FF289" s="98">
        <v>788570</v>
      </c>
      <c r="FG289" s="103">
        <v>770478</v>
      </c>
      <c r="FH289" s="76">
        <v>0</v>
      </c>
      <c r="FI289" s="76">
        <v>0</v>
      </c>
      <c r="FJ289" s="76">
        <v>0</v>
      </c>
      <c r="FK289" s="76">
        <v>0</v>
      </c>
      <c r="FL289" s="76">
        <v>0</v>
      </c>
      <c r="FM289" s="76">
        <v>0</v>
      </c>
      <c r="FN289" s="76">
        <v>0</v>
      </c>
      <c r="FO289" s="76">
        <v>0</v>
      </c>
      <c r="FP289" s="76">
        <v>0</v>
      </c>
      <c r="FQ289" s="77">
        <v>0</v>
      </c>
    </row>
    <row r="290" spans="1:173" x14ac:dyDescent="0.25">
      <c r="A290" s="96" t="s">
        <v>130</v>
      </c>
      <c r="B290" s="96">
        <v>5764</v>
      </c>
      <c r="C290" s="96"/>
      <c r="D290" s="76">
        <v>1307.7499</v>
      </c>
      <c r="E290" s="76">
        <v>1083.2438299999999</v>
      </c>
      <c r="F290" s="76">
        <v>1055.76593</v>
      </c>
      <c r="G290" s="76">
        <v>1079.0377599999999</v>
      </c>
      <c r="H290" s="76">
        <v>1300.7813900000001</v>
      </c>
      <c r="I290" s="76">
        <v>1305.2414100000001</v>
      </c>
      <c r="J290" s="76">
        <v>1243.4464800000001</v>
      </c>
      <c r="K290" s="76">
        <v>1408.2645199999999</v>
      </c>
      <c r="L290" s="76">
        <v>1424.9321600000001</v>
      </c>
      <c r="M290" s="76">
        <v>1310.16812</v>
      </c>
      <c r="N290" s="97">
        <v>19369.812750000001</v>
      </c>
      <c r="O290" s="97">
        <v>18845.701639999999</v>
      </c>
      <c r="P290" s="97">
        <v>18337.943360000001</v>
      </c>
      <c r="Q290" s="97">
        <v>18367.780149999999</v>
      </c>
      <c r="R290" s="97">
        <v>17731.146400000001</v>
      </c>
      <c r="S290" s="97">
        <v>18497.73502</v>
      </c>
      <c r="T290" s="97">
        <v>17062.010109999999</v>
      </c>
      <c r="U290" s="97">
        <v>17083.365259999999</v>
      </c>
      <c r="V290" s="97">
        <v>16170.874599999999</v>
      </c>
      <c r="W290" s="97">
        <v>16629.772359999999</v>
      </c>
      <c r="X290" s="98">
        <v>43321.734600000003</v>
      </c>
      <c r="Y290" s="98">
        <v>41082.169199999997</v>
      </c>
      <c r="Z290" s="98">
        <v>39365.003799999999</v>
      </c>
      <c r="AA290" s="98">
        <v>36848.838400000001</v>
      </c>
      <c r="AB290" s="98">
        <v>36465.072999999997</v>
      </c>
      <c r="AC290" s="98">
        <v>32796.507599999997</v>
      </c>
      <c r="AD290" s="98">
        <v>31628.442200000001</v>
      </c>
      <c r="AE290" s="98">
        <v>30260.376799999998</v>
      </c>
      <c r="AF290" s="98">
        <v>29300.2114</v>
      </c>
      <c r="AG290" s="98">
        <v>28552.179049999999</v>
      </c>
      <c r="AH290" s="97">
        <v>18218.1512</v>
      </c>
      <c r="AI290" s="97">
        <v>17913.90164</v>
      </c>
      <c r="AJ290" s="97">
        <v>17514.643359999998</v>
      </c>
      <c r="AK290" s="97">
        <v>17532.194200000002</v>
      </c>
      <c r="AL290" s="97">
        <v>16697.0586</v>
      </c>
      <c r="AM290" s="97">
        <v>17460.918320000001</v>
      </c>
      <c r="AN290" s="97">
        <v>16178.31011</v>
      </c>
      <c r="AO290" s="97">
        <v>16098.66526</v>
      </c>
      <c r="AP290" s="97">
        <v>15213.5746</v>
      </c>
      <c r="AQ290" s="97">
        <v>15794.296840000001</v>
      </c>
      <c r="AR290" s="98">
        <v>8031.9031299999997</v>
      </c>
      <c r="AS290" s="98">
        <v>5050.90841</v>
      </c>
      <c r="AT290" s="98">
        <v>7553.9059800000005</v>
      </c>
      <c r="AU290" s="98">
        <v>5336.8113000000003</v>
      </c>
      <c r="AV290" s="98">
        <v>6511.8383700000004</v>
      </c>
      <c r="AW290" s="98">
        <v>3134.5693000000001</v>
      </c>
      <c r="AX290" s="98">
        <v>3932.2846100000002</v>
      </c>
      <c r="AY290" s="98">
        <v>5357.5961500000003</v>
      </c>
      <c r="AZ290" s="98">
        <v>4024.3017599999998</v>
      </c>
      <c r="BA290" s="98">
        <v>5609.4076500000001</v>
      </c>
      <c r="BB290" s="76">
        <v>5187.5464899999997</v>
      </c>
      <c r="BC290" s="76">
        <v>4446.4569099999999</v>
      </c>
      <c r="BD290" s="76">
        <v>6589.0308299999997</v>
      </c>
      <c r="BE290" s="76">
        <v>5326.8113000000003</v>
      </c>
      <c r="BF290" s="76">
        <v>6292.46958</v>
      </c>
      <c r="BG290" s="76">
        <v>2806.7680500000001</v>
      </c>
      <c r="BH290" s="76">
        <v>3286.9730599999998</v>
      </c>
      <c r="BI290" s="76">
        <v>4126.4918500000003</v>
      </c>
      <c r="BJ290" s="76">
        <v>3716.6500599999999</v>
      </c>
      <c r="BK290" s="76">
        <v>4270.8415699999996</v>
      </c>
      <c r="BL290" s="76">
        <v>26250.054329999999</v>
      </c>
      <c r="BM290" s="76">
        <v>22964.81005</v>
      </c>
      <c r="BN290" s="76">
        <v>25068.549340000001</v>
      </c>
      <c r="BO290" s="76">
        <v>22869.005499999999</v>
      </c>
      <c r="BP290" s="76">
        <v>23208.896970000002</v>
      </c>
      <c r="BQ290" s="76">
        <v>20595.48762</v>
      </c>
      <c r="BR290" s="76">
        <v>20110.594720000001</v>
      </c>
      <c r="BS290" s="76">
        <v>21456.261409999999</v>
      </c>
      <c r="BT290" s="76">
        <v>19237.876359999998</v>
      </c>
      <c r="BU290" s="76">
        <v>21403.70449</v>
      </c>
      <c r="BV290" s="98">
        <v>44628.488140000001</v>
      </c>
      <c r="BW290" s="98">
        <v>42481.011619999997</v>
      </c>
      <c r="BX290" s="98">
        <v>40998.36202</v>
      </c>
      <c r="BY290" s="98">
        <v>38689.673540000003</v>
      </c>
      <c r="BZ290" s="98">
        <v>37993.74325</v>
      </c>
      <c r="CA290" s="98">
        <v>34369.882299999997</v>
      </c>
      <c r="CB290" s="98">
        <v>33346.900759999997</v>
      </c>
      <c r="CC290" s="98">
        <v>32690.105520000001</v>
      </c>
      <c r="CD290" s="98">
        <v>31208.452140000001</v>
      </c>
      <c r="CE290" s="98">
        <v>30483.771089999998</v>
      </c>
      <c r="CF290" s="76">
        <v>-3254.6482999999998</v>
      </c>
      <c r="CG290" s="76">
        <v>-2290.7262000000001</v>
      </c>
      <c r="CH290" s="76">
        <v>-2184.74044</v>
      </c>
      <c r="CI290" s="76">
        <v>-2523.1606900000002</v>
      </c>
      <c r="CJ290" s="76">
        <v>-2390.7383599999998</v>
      </c>
      <c r="CK290" s="76">
        <v>-1031.2019700000001</v>
      </c>
      <c r="CL290" s="76">
        <v>-2656.6422699999998</v>
      </c>
      <c r="CM290" s="76">
        <v>-3207.3022999999998</v>
      </c>
      <c r="CN290" s="76">
        <v>-2962.9095499999999</v>
      </c>
      <c r="CO290" s="76">
        <v>-2201.8980999999999</v>
      </c>
      <c r="CP290" s="76">
        <v>28112.447899999999</v>
      </c>
      <c r="CQ290" s="76">
        <v>27331.481230000001</v>
      </c>
      <c r="CR290" s="76">
        <v>26107.41102</v>
      </c>
      <c r="CS290" s="76">
        <v>22533.595679999999</v>
      </c>
      <c r="CT290" s="76">
        <v>20563.11852</v>
      </c>
      <c r="CU290" s="76">
        <v>17664.215049999999</v>
      </c>
      <c r="CV290" s="76">
        <v>16925.486120000001</v>
      </c>
      <c r="CW290" s="76">
        <v>17178.860980000001</v>
      </c>
      <c r="CX290" s="76">
        <v>17244.38408</v>
      </c>
      <c r="CY290" s="76">
        <v>17574.436669999999</v>
      </c>
      <c r="CZ290" s="98">
        <v>3987</v>
      </c>
      <c r="DA290" s="98">
        <v>3924</v>
      </c>
      <c r="DB290" s="98">
        <v>3874</v>
      </c>
      <c r="DC290" s="98">
        <v>3857</v>
      </c>
      <c r="DD290" s="98">
        <v>3852</v>
      </c>
      <c r="DE290" s="98">
        <v>3851</v>
      </c>
      <c r="DF290" s="98">
        <v>3747</v>
      </c>
      <c r="DG290" s="98">
        <v>3650</v>
      </c>
      <c r="DH290" s="98">
        <v>3569</v>
      </c>
      <c r="DI290" s="98">
        <v>3539</v>
      </c>
      <c r="DJ290" s="76">
        <v>781.23663999999997</v>
      </c>
      <c r="DK290" s="76">
        <v>1223.9307100000001</v>
      </c>
      <c r="DL290" s="76">
        <v>3580.9903899999999</v>
      </c>
      <c r="DM290" s="76">
        <v>1968.06466</v>
      </c>
      <c r="DN290" s="76">
        <v>2867.6434199999999</v>
      </c>
      <c r="DO290" s="76">
        <v>738.74937999999997</v>
      </c>
      <c r="DP290" s="76">
        <v>-253.36921000000001</v>
      </c>
      <c r="DQ290" s="76">
        <v>-65.510450000000006</v>
      </c>
      <c r="DR290" s="76">
        <v>-203.55949000000001</v>
      </c>
      <c r="DS290" s="76">
        <v>1233.46795</v>
      </c>
      <c r="DT290" s="76">
        <v>156.08789999999999</v>
      </c>
      <c r="DU290" s="76">
        <v>151.44382999999999</v>
      </c>
      <c r="DV290" s="76">
        <v>232.46592999999999</v>
      </c>
      <c r="DW290" s="76">
        <v>243.45176000000001</v>
      </c>
      <c r="DX290" s="76">
        <v>266.69339000000002</v>
      </c>
      <c r="DY290" s="76">
        <v>268.42441000000002</v>
      </c>
      <c r="DZ290" s="76">
        <v>359.74648000000002</v>
      </c>
      <c r="EA290" s="76">
        <v>423.56452000000002</v>
      </c>
      <c r="EB290" s="76">
        <v>467.63216</v>
      </c>
      <c r="EC290" s="76">
        <v>474.69211999999999</v>
      </c>
      <c r="ED290" s="76">
        <v>4406.3098499999996</v>
      </c>
      <c r="EE290" s="76">
        <v>3222.5261999999998</v>
      </c>
      <c r="EF290" s="76">
        <v>3008.0404400000002</v>
      </c>
      <c r="EG290" s="76">
        <v>3358.7466399999998</v>
      </c>
      <c r="EH290" s="76">
        <v>3424.8261600000001</v>
      </c>
      <c r="EI290" s="76">
        <v>2068.0186699999999</v>
      </c>
      <c r="EJ290" s="76">
        <v>3540.3422700000001</v>
      </c>
      <c r="EK290" s="76">
        <v>4192.0023000000001</v>
      </c>
      <c r="EL290" s="76">
        <v>3920.20955</v>
      </c>
      <c r="EM290" s="76">
        <v>3037.3736199999998</v>
      </c>
      <c r="EN290" s="98">
        <v>16516.040239999998</v>
      </c>
      <c r="EO290" s="98">
        <v>15149.53039</v>
      </c>
      <c r="EP290" s="98">
        <v>14890.950999999999</v>
      </c>
      <c r="EQ290" s="98">
        <v>16156.077859999999</v>
      </c>
      <c r="ER290" s="98">
        <v>17430.62473</v>
      </c>
      <c r="ES290" s="98">
        <v>16705.667249999999</v>
      </c>
      <c r="ET290" s="98">
        <v>16421.414639999999</v>
      </c>
      <c r="EU290" s="98">
        <v>15511.24454</v>
      </c>
      <c r="EV290" s="98">
        <v>13964.06806</v>
      </c>
      <c r="EW290" s="98">
        <v>12909.334419999999</v>
      </c>
      <c r="EX290" s="98">
        <v>22624461</v>
      </c>
      <c r="EY290" s="98">
        <v>21136428</v>
      </c>
      <c r="EZ290" s="98">
        <v>20522684</v>
      </c>
      <c r="FA290" s="98">
        <v>20890941</v>
      </c>
      <c r="FB290" s="98">
        <v>20121885</v>
      </c>
      <c r="FC290" s="98">
        <v>19528937</v>
      </c>
      <c r="FD290" s="98">
        <v>19718652</v>
      </c>
      <c r="FE290" s="98">
        <v>20290668</v>
      </c>
      <c r="FF290" s="98">
        <v>19133784</v>
      </c>
      <c r="FG290" s="103">
        <v>18831670</v>
      </c>
      <c r="FH290" s="76">
        <v>2844.35664</v>
      </c>
      <c r="FI290" s="76">
        <v>604.45150000000001</v>
      </c>
      <c r="FJ290" s="76">
        <v>964.87514999999996</v>
      </c>
      <c r="FK290" s="76">
        <v>10</v>
      </c>
      <c r="FL290" s="76">
        <v>219.36878999999999</v>
      </c>
      <c r="FM290" s="76">
        <v>327.80124999999998</v>
      </c>
      <c r="FN290" s="76">
        <v>645.31155000000001</v>
      </c>
      <c r="FO290" s="76">
        <v>1231.1043</v>
      </c>
      <c r="FP290" s="76">
        <v>307.65170000000001</v>
      </c>
      <c r="FQ290" s="77">
        <v>1338.5660800000001</v>
      </c>
    </row>
    <row r="291" spans="1:173" x14ac:dyDescent="0.25">
      <c r="A291" s="96" t="s">
        <v>129</v>
      </c>
      <c r="B291" s="96">
        <v>5765</v>
      </c>
      <c r="C291" s="96"/>
      <c r="D291" s="76">
        <v>124.36481999999999</v>
      </c>
      <c r="E291" s="76">
        <v>124.18188000000001</v>
      </c>
      <c r="F291" s="76">
        <v>126.89033999999999</v>
      </c>
      <c r="G291" s="76">
        <v>163.49663000000001</v>
      </c>
      <c r="H291" s="76">
        <v>85.726820000000004</v>
      </c>
      <c r="I291" s="76">
        <v>103.91437999999999</v>
      </c>
      <c r="J291" s="76">
        <v>104.24942</v>
      </c>
      <c r="K291" s="76">
        <v>104.83318</v>
      </c>
      <c r="L291" s="76">
        <v>111.53628999999999</v>
      </c>
      <c r="M291" s="76">
        <v>127.61199000000001</v>
      </c>
      <c r="N291" s="97">
        <v>2373.91986</v>
      </c>
      <c r="O291" s="97">
        <v>2731.8220900000001</v>
      </c>
      <c r="P291" s="97">
        <v>2401.9421499999999</v>
      </c>
      <c r="Q291" s="97">
        <v>2269.36834</v>
      </c>
      <c r="R291" s="97">
        <v>2370.0313599999999</v>
      </c>
      <c r="S291" s="97">
        <v>2275.3644300000001</v>
      </c>
      <c r="T291" s="97">
        <v>2328.6967599999998</v>
      </c>
      <c r="U291" s="97">
        <v>2166.5593199999998</v>
      </c>
      <c r="V291" s="97">
        <v>2246.0157599999998</v>
      </c>
      <c r="W291" s="97">
        <v>2252.9274999999998</v>
      </c>
      <c r="X291" s="98">
        <v>4743.8886499999999</v>
      </c>
      <c r="Y291" s="98">
        <v>4099.6963500000002</v>
      </c>
      <c r="Z291" s="98">
        <v>4405.7910499999998</v>
      </c>
      <c r="AA291" s="98">
        <v>4656.6977500000003</v>
      </c>
      <c r="AB291" s="98">
        <v>4913.6044499999998</v>
      </c>
      <c r="AC291" s="98">
        <v>5170.5111500000003</v>
      </c>
      <c r="AD291" s="98">
        <v>5439.6678499999998</v>
      </c>
      <c r="AE291" s="98">
        <v>5704.3345499999996</v>
      </c>
      <c r="AF291" s="98">
        <v>3408.9557500000001</v>
      </c>
      <c r="AG291" s="98">
        <v>3663.6138500000002</v>
      </c>
      <c r="AH291" s="97">
        <v>2267.4298600000002</v>
      </c>
      <c r="AI291" s="97">
        <v>2625.3320899999999</v>
      </c>
      <c r="AJ291" s="97">
        <v>2295.4521500000001</v>
      </c>
      <c r="AK291" s="97">
        <v>2126.4493900000002</v>
      </c>
      <c r="AL291" s="97">
        <v>2307.8913600000001</v>
      </c>
      <c r="AM291" s="97">
        <v>2198.2244300000002</v>
      </c>
      <c r="AN291" s="97">
        <v>2256.8967600000001</v>
      </c>
      <c r="AO291" s="97">
        <v>2092.5593199999998</v>
      </c>
      <c r="AP291" s="97">
        <v>2172.6157600000001</v>
      </c>
      <c r="AQ291" s="97">
        <v>2169.2275</v>
      </c>
      <c r="AR291" s="98">
        <v>0</v>
      </c>
      <c r="AS291" s="98">
        <v>0</v>
      </c>
      <c r="AT291" s="98">
        <v>523.33159999999998</v>
      </c>
      <c r="AU291" s="98">
        <v>916.10095000000001</v>
      </c>
      <c r="AV291" s="98">
        <v>202.44264999999999</v>
      </c>
      <c r="AW291" s="98">
        <v>152.12809999999999</v>
      </c>
      <c r="AX291" s="98">
        <v>1586.6416999999999</v>
      </c>
      <c r="AY291" s="98">
        <v>671.70354999999995</v>
      </c>
      <c r="AZ291" s="98">
        <v>60.5</v>
      </c>
      <c r="BA291" s="98">
        <v>109.7208</v>
      </c>
      <c r="BB291" s="76">
        <v>0</v>
      </c>
      <c r="BC291" s="76">
        <v>0</v>
      </c>
      <c r="BD291" s="76">
        <v>453.5575</v>
      </c>
      <c r="BE291" s="76">
        <v>837.20420000000001</v>
      </c>
      <c r="BF291" s="76">
        <v>2.44265</v>
      </c>
      <c r="BG291" s="76">
        <v>-799.44860000000006</v>
      </c>
      <c r="BH291" s="76">
        <v>1329.9686999999999</v>
      </c>
      <c r="BI291" s="76">
        <v>671.70354999999995</v>
      </c>
      <c r="BJ291" s="76">
        <v>10.629</v>
      </c>
      <c r="BK291" s="76">
        <v>53.220799999999997</v>
      </c>
      <c r="BL291" s="76">
        <v>2267.4298600000002</v>
      </c>
      <c r="BM291" s="76">
        <v>2625.3320899999999</v>
      </c>
      <c r="BN291" s="76">
        <v>2818.7837500000001</v>
      </c>
      <c r="BO291" s="76">
        <v>3042.5503399999998</v>
      </c>
      <c r="BP291" s="76">
        <v>2510.33401</v>
      </c>
      <c r="BQ291" s="76">
        <v>2350.3525300000001</v>
      </c>
      <c r="BR291" s="76">
        <v>3843.5384600000002</v>
      </c>
      <c r="BS291" s="76">
        <v>2764.26287</v>
      </c>
      <c r="BT291" s="76">
        <v>2233.1157600000001</v>
      </c>
      <c r="BU291" s="76">
        <v>2278.9483</v>
      </c>
      <c r="BV291" s="98">
        <v>5000.38987</v>
      </c>
      <c r="BW291" s="98">
        <v>4338.9913200000001</v>
      </c>
      <c r="BX291" s="98">
        <v>4718.4954200000002</v>
      </c>
      <c r="BY291" s="98">
        <v>4960.7206900000001</v>
      </c>
      <c r="BZ291" s="98">
        <v>5182.1847299999999</v>
      </c>
      <c r="CA291" s="98">
        <v>5457.4571400000004</v>
      </c>
      <c r="CB291" s="98">
        <v>5654.4453999999996</v>
      </c>
      <c r="CC291" s="98">
        <v>6003.1459100000002</v>
      </c>
      <c r="CD291" s="98">
        <v>3669.7947100000001</v>
      </c>
      <c r="CE291" s="98">
        <v>3986.6853999999998</v>
      </c>
      <c r="CF291" s="76">
        <v>-93.443420000000103</v>
      </c>
      <c r="CG291" s="76">
        <v>-19.080889999999702</v>
      </c>
      <c r="CH291" s="76">
        <v>-120.28865999999999</v>
      </c>
      <c r="CI291" s="76">
        <v>-205.37141</v>
      </c>
      <c r="CJ291" s="76">
        <v>-17.638190000000101</v>
      </c>
      <c r="CK291" s="76">
        <v>-114.50085</v>
      </c>
      <c r="CL291" s="76">
        <v>-54.674550000000202</v>
      </c>
      <c r="CM291" s="76">
        <v>-239.89098000000001</v>
      </c>
      <c r="CN291" s="76">
        <v>-196.39999</v>
      </c>
      <c r="CO291" s="76">
        <v>-65.391410000000207</v>
      </c>
      <c r="CP291" s="76">
        <v>780.96388000000002</v>
      </c>
      <c r="CQ291" s="76">
        <v>998.79830000000004</v>
      </c>
      <c r="CR291" s="76">
        <v>1143.2837400000001</v>
      </c>
      <c r="CS291" s="76">
        <v>916.50490000000002</v>
      </c>
      <c r="CT291" s="76">
        <v>427.59106000000003</v>
      </c>
      <c r="CU291" s="76">
        <v>504.92660000000001</v>
      </c>
      <c r="CV291" s="76">
        <v>1474.95605</v>
      </c>
      <c r="CW291" s="76">
        <v>160.858</v>
      </c>
      <c r="CX291" s="76">
        <v>-196.95456999999999</v>
      </c>
      <c r="CY291" s="76">
        <v>69.471670000000003</v>
      </c>
      <c r="CZ291" s="98">
        <v>483</v>
      </c>
      <c r="DA291" s="98">
        <v>492</v>
      </c>
      <c r="DB291" s="98">
        <v>506</v>
      </c>
      <c r="DC291" s="98">
        <v>496</v>
      </c>
      <c r="DD291" s="98">
        <v>469</v>
      </c>
      <c r="DE291" s="98">
        <v>482</v>
      </c>
      <c r="DF291" s="98">
        <v>494</v>
      </c>
      <c r="DG291" s="98">
        <v>491</v>
      </c>
      <c r="DH291" s="98">
        <v>483</v>
      </c>
      <c r="DI291" s="98">
        <v>465</v>
      </c>
      <c r="DJ291" s="76">
        <v>-199.93342000000001</v>
      </c>
      <c r="DK291" s="76">
        <v>-125.57089000000001</v>
      </c>
      <c r="DL291" s="76">
        <v>226.77884</v>
      </c>
      <c r="DM291" s="76">
        <v>488.91383999999999</v>
      </c>
      <c r="DN291" s="76">
        <v>-77.335539999999995</v>
      </c>
      <c r="DO291" s="76">
        <v>-991.08945000000006</v>
      </c>
      <c r="DP291" s="76">
        <v>1203.49415</v>
      </c>
      <c r="DQ291" s="76">
        <v>357.81256999999999</v>
      </c>
      <c r="DR291" s="76">
        <v>-259.17099000000002</v>
      </c>
      <c r="DS291" s="76">
        <v>-95.870609999999999</v>
      </c>
      <c r="DT291" s="76">
        <v>17.87482</v>
      </c>
      <c r="DU291" s="76">
        <v>17.691880000000001</v>
      </c>
      <c r="DV291" s="76">
        <v>20.40034</v>
      </c>
      <c r="DW291" s="76">
        <v>20.577629999999999</v>
      </c>
      <c r="DX291" s="76">
        <v>23.586819999999999</v>
      </c>
      <c r="DY291" s="76">
        <v>26.774380000000001</v>
      </c>
      <c r="DZ291" s="76">
        <v>32.449420000000003</v>
      </c>
      <c r="EA291" s="76">
        <v>30.833179999999999</v>
      </c>
      <c r="EB291" s="76">
        <v>38.136290000000002</v>
      </c>
      <c r="EC291" s="76">
        <v>43.911990000000003</v>
      </c>
      <c r="ED291" s="76">
        <v>199.93342000000001</v>
      </c>
      <c r="EE291" s="76">
        <v>125.57089000000001</v>
      </c>
      <c r="EF291" s="76">
        <v>226.77866</v>
      </c>
      <c r="EG291" s="76">
        <v>348.29036000000002</v>
      </c>
      <c r="EH291" s="76">
        <v>79.778189999999995</v>
      </c>
      <c r="EI291" s="76">
        <v>191.64085</v>
      </c>
      <c r="EJ291" s="76">
        <v>126.47454999999999</v>
      </c>
      <c r="EK291" s="76">
        <v>313.89098000000001</v>
      </c>
      <c r="EL291" s="76">
        <v>269.79998999999998</v>
      </c>
      <c r="EM291" s="76">
        <v>149.09141</v>
      </c>
      <c r="EN291" s="98">
        <v>4219.4259899999997</v>
      </c>
      <c r="EO291" s="98">
        <v>3340.1930200000002</v>
      </c>
      <c r="EP291" s="98">
        <v>3575.2116799999999</v>
      </c>
      <c r="EQ291" s="98">
        <v>4044.2157900000002</v>
      </c>
      <c r="ER291" s="98">
        <v>4754.5936700000002</v>
      </c>
      <c r="ES291" s="98">
        <v>4952.5305399999997</v>
      </c>
      <c r="ET291" s="98">
        <v>4179.4893499999998</v>
      </c>
      <c r="EU291" s="98">
        <v>5842.28791</v>
      </c>
      <c r="EV291" s="98">
        <v>3866.74928</v>
      </c>
      <c r="EW291" s="98">
        <v>3917.2137299999999</v>
      </c>
      <c r="EX291" s="98">
        <v>2467363</v>
      </c>
      <c r="EY291" s="98">
        <v>2750903</v>
      </c>
      <c r="EZ291" s="98">
        <v>2522231</v>
      </c>
      <c r="FA291" s="98">
        <v>2474740</v>
      </c>
      <c r="FB291" s="98">
        <v>2387670</v>
      </c>
      <c r="FC291" s="98">
        <v>2389865</v>
      </c>
      <c r="FD291" s="98">
        <v>2383371</v>
      </c>
      <c r="FE291" s="98">
        <v>2406450</v>
      </c>
      <c r="FF291" s="98">
        <v>2442416</v>
      </c>
      <c r="FG291" s="103">
        <v>2318319</v>
      </c>
      <c r="FH291" s="76">
        <v>0</v>
      </c>
      <c r="FI291" s="76">
        <v>0</v>
      </c>
      <c r="FJ291" s="76">
        <v>69.774100000000004</v>
      </c>
      <c r="FK291" s="76">
        <v>78.896749999999997</v>
      </c>
      <c r="FL291" s="76">
        <v>200</v>
      </c>
      <c r="FM291" s="76">
        <v>951.57669999999996</v>
      </c>
      <c r="FN291" s="76">
        <v>256.673</v>
      </c>
      <c r="FO291" s="76">
        <v>0</v>
      </c>
      <c r="FP291" s="76">
        <v>49.871000000000002</v>
      </c>
      <c r="FQ291" s="77">
        <v>56.5</v>
      </c>
    </row>
    <row r="292" spans="1:173" x14ac:dyDescent="0.25">
      <c r="A292" s="96" t="s">
        <v>128</v>
      </c>
      <c r="B292" s="96">
        <v>5650</v>
      </c>
      <c r="C292" s="96"/>
      <c r="D292" s="76">
        <v>534.52836000000002</v>
      </c>
      <c r="E292" s="76">
        <v>480.57729999999998</v>
      </c>
      <c r="F292" s="76">
        <v>286.92066</v>
      </c>
      <c r="G292" s="76">
        <v>2398.3526999999999</v>
      </c>
      <c r="H292" s="76">
        <v>6.9825299999999997</v>
      </c>
      <c r="I292" s="76">
        <v>-15.805580000000001</v>
      </c>
      <c r="J292" s="76">
        <v>99.358580000000003</v>
      </c>
      <c r="K292" s="76">
        <v>28.80226</v>
      </c>
      <c r="L292" s="76">
        <v>38.069249999999997</v>
      </c>
      <c r="M292" s="76">
        <v>25.148510000000002</v>
      </c>
      <c r="N292" s="97">
        <v>6979.8164900000002</v>
      </c>
      <c r="O292" s="97">
        <v>7057.31369</v>
      </c>
      <c r="P292" s="97">
        <v>17884.203870000001</v>
      </c>
      <c r="Q292" s="97">
        <v>13934.17778</v>
      </c>
      <c r="R292" s="97">
        <v>11611.24595</v>
      </c>
      <c r="S292" s="97">
        <v>10277.385389999999</v>
      </c>
      <c r="T292" s="97">
        <v>10616.73357</v>
      </c>
      <c r="U292" s="97">
        <v>7763.9087499999996</v>
      </c>
      <c r="V292" s="97">
        <v>6748.4566800000002</v>
      </c>
      <c r="W292" s="97">
        <v>5152.6524200000003</v>
      </c>
      <c r="X292" s="98">
        <v>884.27718000000004</v>
      </c>
      <c r="Y292" s="98">
        <v>938.25170000000003</v>
      </c>
      <c r="Z292" s="98">
        <v>995.90179999999998</v>
      </c>
      <c r="AA292" s="98">
        <v>1009.61825</v>
      </c>
      <c r="AB292" s="98">
        <v>1026.6374000000001</v>
      </c>
      <c r="AC292" s="98">
        <v>1030.2120500000001</v>
      </c>
      <c r="AD292" s="98">
        <v>1030.8732</v>
      </c>
      <c r="AE292" s="98">
        <v>1731.4007999999999</v>
      </c>
      <c r="AF292" s="98">
        <v>1026.5146500000001</v>
      </c>
      <c r="AG292" s="98">
        <v>1016.4093</v>
      </c>
      <c r="AH292" s="97">
        <v>6976.4164899999996</v>
      </c>
      <c r="AI292" s="97">
        <v>7053.9136900000003</v>
      </c>
      <c r="AJ292" s="97">
        <v>17880.80387</v>
      </c>
      <c r="AK292" s="97">
        <v>13930.77778</v>
      </c>
      <c r="AL292" s="97">
        <v>11607.845950000001</v>
      </c>
      <c r="AM292" s="97">
        <v>10273.98539</v>
      </c>
      <c r="AN292" s="97">
        <v>10613.333570000001</v>
      </c>
      <c r="AO292" s="97">
        <v>7760.50875</v>
      </c>
      <c r="AP292" s="97">
        <v>6745.0566799999997</v>
      </c>
      <c r="AQ292" s="97">
        <v>5148.6524200000003</v>
      </c>
      <c r="AR292" s="98">
        <v>209.68125000000001</v>
      </c>
      <c r="AS292" s="98">
        <v>130.01722000000001</v>
      </c>
      <c r="AT292" s="98">
        <v>9.9875500000000006</v>
      </c>
      <c r="AU292" s="98">
        <v>22.186199999999999</v>
      </c>
      <c r="AV292" s="98">
        <v>17.451899999999998</v>
      </c>
      <c r="AW292" s="98">
        <v>61.908999999999999</v>
      </c>
      <c r="AX292" s="98">
        <v>0</v>
      </c>
      <c r="AY292" s="98">
        <v>14.9633</v>
      </c>
      <c r="AZ292" s="98">
        <v>639.49339999999995</v>
      </c>
      <c r="BA292" s="98">
        <v>151.32230000000001</v>
      </c>
      <c r="BB292" s="76">
        <v>106.1268</v>
      </c>
      <c r="BC292" s="76">
        <v>130.01622</v>
      </c>
      <c r="BD292" s="76">
        <v>9.9875500000000006</v>
      </c>
      <c r="BE292" s="76">
        <v>22.186199999999999</v>
      </c>
      <c r="BF292" s="76">
        <v>17.451899999999998</v>
      </c>
      <c r="BG292" s="76">
        <v>61.908999999999999</v>
      </c>
      <c r="BH292" s="76">
        <v>0</v>
      </c>
      <c r="BI292" s="76">
        <v>14.9633</v>
      </c>
      <c r="BJ292" s="76">
        <v>639.49339999999995</v>
      </c>
      <c r="BK292" s="76">
        <v>151.32230000000001</v>
      </c>
      <c r="BL292" s="76">
        <v>7186.0977400000002</v>
      </c>
      <c r="BM292" s="76">
        <v>7183.93091</v>
      </c>
      <c r="BN292" s="76">
        <v>17890.791420000001</v>
      </c>
      <c r="BO292" s="76">
        <v>13952.96398</v>
      </c>
      <c r="BP292" s="76">
        <v>11625.297850000001</v>
      </c>
      <c r="BQ292" s="76">
        <v>10335.894389999999</v>
      </c>
      <c r="BR292" s="76">
        <v>10613.333570000001</v>
      </c>
      <c r="BS292" s="76">
        <v>7775.4720500000003</v>
      </c>
      <c r="BT292" s="76">
        <v>7384.55008</v>
      </c>
      <c r="BU292" s="76">
        <v>5299.9747200000002</v>
      </c>
      <c r="BV292" s="98">
        <v>4660.2108799999996</v>
      </c>
      <c r="BW292" s="98">
        <v>7647.4355699999996</v>
      </c>
      <c r="BX292" s="98">
        <v>10038.49257</v>
      </c>
      <c r="BY292" s="98">
        <v>4127.9952300000004</v>
      </c>
      <c r="BZ292" s="98">
        <v>4222.3995299999997</v>
      </c>
      <c r="CA292" s="98">
        <v>7026.1165099999998</v>
      </c>
      <c r="CB292" s="98">
        <v>5018.4007700000002</v>
      </c>
      <c r="CC292" s="98">
        <v>4420.7727500000001</v>
      </c>
      <c r="CD292" s="98">
        <v>2606.9279700000002</v>
      </c>
      <c r="CE292" s="98">
        <v>1529.9245000000001</v>
      </c>
      <c r="CF292" s="76">
        <v>-3.3504499999999098</v>
      </c>
      <c r="CG292" s="76">
        <v>-804.54693999999995</v>
      </c>
      <c r="CH292" s="76">
        <v>-7998.3107799999998</v>
      </c>
      <c r="CI292" s="76">
        <v>964.09424999999999</v>
      </c>
      <c r="CJ292" s="76">
        <v>-1694.8204599999999</v>
      </c>
      <c r="CK292" s="76">
        <v>150.46409999999901</v>
      </c>
      <c r="CL292" s="76">
        <v>-1280.39249</v>
      </c>
      <c r="CM292" s="76">
        <v>-341.16228000000001</v>
      </c>
      <c r="CN292" s="76">
        <v>-306.27300000000002</v>
      </c>
      <c r="CO292" s="76">
        <v>-31.922520000000102</v>
      </c>
      <c r="CP292" s="76">
        <v>-20503.950840000001</v>
      </c>
      <c r="CQ292" s="76">
        <v>-20540.034319999999</v>
      </c>
      <c r="CR292" s="76">
        <v>-19794.558649999999</v>
      </c>
      <c r="CS292" s="76">
        <v>-11779.08692</v>
      </c>
      <c r="CT292" s="76">
        <v>-12734.74602</v>
      </c>
      <c r="CU292" s="76">
        <v>-11040.164860000001</v>
      </c>
      <c r="CV292" s="76">
        <v>-11238.23221</v>
      </c>
      <c r="CW292" s="76">
        <v>-9943.6622700000007</v>
      </c>
      <c r="CX292" s="76">
        <v>-9608.8477899999998</v>
      </c>
      <c r="CY292" s="76">
        <v>-10008.18729</v>
      </c>
      <c r="CZ292" s="98">
        <v>185</v>
      </c>
      <c r="DA292" s="98">
        <v>196</v>
      </c>
      <c r="DB292" s="98">
        <v>194</v>
      </c>
      <c r="DC292" s="98">
        <v>196</v>
      </c>
      <c r="DD292" s="98">
        <v>184</v>
      </c>
      <c r="DE292" s="98">
        <v>199</v>
      </c>
      <c r="DF292" s="98">
        <v>200</v>
      </c>
      <c r="DG292" s="98">
        <v>203</v>
      </c>
      <c r="DH292" s="98">
        <v>196</v>
      </c>
      <c r="DI292" s="98">
        <v>178</v>
      </c>
      <c r="DJ292" s="76">
        <v>99.376350000000002</v>
      </c>
      <c r="DK292" s="76">
        <v>-677.93071999999995</v>
      </c>
      <c r="DL292" s="76">
        <v>-7991.7232299999996</v>
      </c>
      <c r="DM292" s="76">
        <v>982.88045</v>
      </c>
      <c r="DN292" s="76">
        <v>-1680.76856</v>
      </c>
      <c r="DO292" s="76">
        <v>208.97309999999999</v>
      </c>
      <c r="DP292" s="76">
        <v>-1283.79249</v>
      </c>
      <c r="DQ292" s="76">
        <v>-329.59897999999998</v>
      </c>
      <c r="DR292" s="76">
        <v>329.82040000000001</v>
      </c>
      <c r="DS292" s="76">
        <v>115.39978000000001</v>
      </c>
      <c r="DT292" s="76">
        <v>531.12836000000004</v>
      </c>
      <c r="DU292" s="76">
        <v>477.1773</v>
      </c>
      <c r="DV292" s="76">
        <v>283.52066000000002</v>
      </c>
      <c r="DW292" s="76">
        <v>2394.9526999999998</v>
      </c>
      <c r="DX292" s="76">
        <v>3.5825300000000002</v>
      </c>
      <c r="DY292" s="76">
        <v>-19.205580000000001</v>
      </c>
      <c r="DZ292" s="76">
        <v>95.958579999999998</v>
      </c>
      <c r="EA292" s="76">
        <v>25.402259999999998</v>
      </c>
      <c r="EB292" s="76">
        <v>34.669249999999998</v>
      </c>
      <c r="EC292" s="76">
        <v>21.148510000000002</v>
      </c>
      <c r="ED292" s="76">
        <v>6.7504500000004599</v>
      </c>
      <c r="EE292" s="76">
        <v>807.94694000000004</v>
      </c>
      <c r="EF292" s="76">
        <v>8001.7107800000003</v>
      </c>
      <c r="EG292" s="76">
        <v>-960.69425000000001</v>
      </c>
      <c r="EH292" s="76">
        <v>1698.22046</v>
      </c>
      <c r="EI292" s="76">
        <v>-147.0641</v>
      </c>
      <c r="EJ292" s="76">
        <v>1283.79249</v>
      </c>
      <c r="EK292" s="76">
        <v>344.56227999999999</v>
      </c>
      <c r="EL292" s="76">
        <v>309.67300000000103</v>
      </c>
      <c r="EM292" s="76">
        <v>35.922520000000098</v>
      </c>
      <c r="EN292" s="98">
        <v>25164.16172</v>
      </c>
      <c r="EO292" s="98">
        <v>28187.46989</v>
      </c>
      <c r="EP292" s="98">
        <v>29833.051220000001</v>
      </c>
      <c r="EQ292" s="98">
        <v>15907.08215</v>
      </c>
      <c r="ER292" s="98">
        <v>16957.145550000001</v>
      </c>
      <c r="ES292" s="98">
        <v>18066.281370000001</v>
      </c>
      <c r="ET292" s="98">
        <v>16256.63298</v>
      </c>
      <c r="EU292" s="98">
        <v>14364.435020000001</v>
      </c>
      <c r="EV292" s="98">
        <v>12215.77576</v>
      </c>
      <c r="EW292" s="98">
        <v>11538.111790000001</v>
      </c>
      <c r="EX292" s="98">
        <v>6983167</v>
      </c>
      <c r="EY292" s="98">
        <v>7861861</v>
      </c>
      <c r="EZ292" s="98">
        <v>25882515</v>
      </c>
      <c r="FA292" s="98">
        <v>12970084</v>
      </c>
      <c r="FB292" s="98">
        <v>13306066</v>
      </c>
      <c r="FC292" s="98">
        <v>10126921</v>
      </c>
      <c r="FD292" s="98">
        <v>11897126</v>
      </c>
      <c r="FE292" s="98">
        <v>8105071</v>
      </c>
      <c r="FF292" s="98">
        <v>7054730</v>
      </c>
      <c r="FG292" s="103">
        <v>5184575</v>
      </c>
      <c r="FH292" s="76">
        <v>103.55445</v>
      </c>
      <c r="FI292" s="76">
        <v>1E-3</v>
      </c>
      <c r="FJ292" s="76">
        <v>0</v>
      </c>
      <c r="FK292" s="76">
        <v>0</v>
      </c>
      <c r="FL292" s="76">
        <v>0</v>
      </c>
      <c r="FM292" s="76">
        <v>0</v>
      </c>
      <c r="FN292" s="76">
        <v>0</v>
      </c>
      <c r="FO292" s="76">
        <v>0</v>
      </c>
      <c r="FP292" s="76">
        <v>0</v>
      </c>
      <c r="FQ292" s="77">
        <v>0</v>
      </c>
    </row>
    <row r="293" spans="1:173" x14ac:dyDescent="0.25">
      <c r="A293" s="96" t="s">
        <v>127</v>
      </c>
      <c r="B293" s="96">
        <v>5890</v>
      </c>
      <c r="C293" s="96"/>
      <c r="D293" s="76">
        <v>6676.4606199999998</v>
      </c>
      <c r="E293" s="76">
        <v>16842.13006</v>
      </c>
      <c r="F293" s="76">
        <v>7342.7908299999999</v>
      </c>
      <c r="G293" s="76">
        <v>7444.55116</v>
      </c>
      <c r="H293" s="76">
        <v>8978.3082599999998</v>
      </c>
      <c r="I293" s="76">
        <v>7187.2068900000004</v>
      </c>
      <c r="J293" s="76">
        <v>9272.2705700000006</v>
      </c>
      <c r="K293" s="76">
        <v>8407.3880000000008</v>
      </c>
      <c r="L293" s="76">
        <v>9510.2026600000008</v>
      </c>
      <c r="M293" s="76">
        <v>8809.1894699999993</v>
      </c>
      <c r="N293" s="97">
        <v>152976.05772000001</v>
      </c>
      <c r="O293" s="97">
        <v>163716.19992000001</v>
      </c>
      <c r="P293" s="97">
        <v>151940.48676999999</v>
      </c>
      <c r="Q293" s="97">
        <v>156027.03907</v>
      </c>
      <c r="R293" s="97">
        <v>146101.0392</v>
      </c>
      <c r="S293" s="97">
        <v>139765.47909000001</v>
      </c>
      <c r="T293" s="97">
        <v>138499.76050999999</v>
      </c>
      <c r="U293" s="97">
        <v>132735.57756999999</v>
      </c>
      <c r="V293" s="97">
        <v>132845.20937999999</v>
      </c>
      <c r="W293" s="97">
        <v>132755.59993999999</v>
      </c>
      <c r="X293" s="98">
        <v>202412.5</v>
      </c>
      <c r="Y293" s="98">
        <v>197662.5</v>
      </c>
      <c r="Z293" s="98">
        <v>202924.19935000001</v>
      </c>
      <c r="AA293" s="98">
        <v>198179.1753</v>
      </c>
      <c r="AB293" s="98">
        <v>203430.28534999999</v>
      </c>
      <c r="AC293" s="98">
        <v>188700.43535000001</v>
      </c>
      <c r="AD293" s="98">
        <v>193988.10519999999</v>
      </c>
      <c r="AE293" s="98">
        <v>199222.92249999999</v>
      </c>
      <c r="AF293" s="98">
        <v>181445.02175000001</v>
      </c>
      <c r="AG293" s="98">
        <v>169744.44445000001</v>
      </c>
      <c r="AH293" s="97">
        <v>144904.71896</v>
      </c>
      <c r="AI293" s="97">
        <v>145587.51355</v>
      </c>
      <c r="AJ293" s="97">
        <v>143801.40116000001</v>
      </c>
      <c r="AK293" s="97">
        <v>147876.39399000001</v>
      </c>
      <c r="AL293" s="97">
        <v>136899.74656999999</v>
      </c>
      <c r="AM293" s="97">
        <v>130563.22959</v>
      </c>
      <c r="AN293" s="97">
        <v>129898.82674</v>
      </c>
      <c r="AO293" s="97">
        <v>125171.91860999999</v>
      </c>
      <c r="AP293" s="97">
        <v>124549.02787999999</v>
      </c>
      <c r="AQ293" s="97">
        <v>125328.03604000001</v>
      </c>
      <c r="AR293" s="98">
        <v>5920.7518</v>
      </c>
      <c r="AS293" s="98">
        <v>3884.83871</v>
      </c>
      <c r="AT293" s="98">
        <v>5039.6459100000002</v>
      </c>
      <c r="AU293" s="98">
        <v>15793.290950000001</v>
      </c>
      <c r="AV293" s="98">
        <v>8342.53226</v>
      </c>
      <c r="AW293" s="98">
        <v>9243.1428099999994</v>
      </c>
      <c r="AX293" s="98">
        <v>5690.3508599999996</v>
      </c>
      <c r="AY293" s="98">
        <v>8734.1884200000004</v>
      </c>
      <c r="AZ293" s="98">
        <v>27476.197370000002</v>
      </c>
      <c r="BA293" s="98">
        <v>15678.15933</v>
      </c>
      <c r="BB293" s="76">
        <v>5792.7821000000004</v>
      </c>
      <c r="BC293" s="76">
        <v>3558.76001</v>
      </c>
      <c r="BD293" s="76">
        <v>3594.19706</v>
      </c>
      <c r="BE293" s="76">
        <v>12517.903780000001</v>
      </c>
      <c r="BF293" s="76">
        <v>7896.6035599999996</v>
      </c>
      <c r="BG293" s="76">
        <v>8762.2160100000001</v>
      </c>
      <c r="BH293" s="76">
        <v>4703.6911600000003</v>
      </c>
      <c r="BI293" s="76">
        <v>8271.7946200000006</v>
      </c>
      <c r="BJ293" s="76">
        <v>20363.28052</v>
      </c>
      <c r="BK293" s="76">
        <v>14491.492120000001</v>
      </c>
      <c r="BL293" s="76">
        <v>150825.47076</v>
      </c>
      <c r="BM293" s="76">
        <v>149472.35226000001</v>
      </c>
      <c r="BN293" s="76">
        <v>148841.04707</v>
      </c>
      <c r="BO293" s="76">
        <v>163669.68494000001</v>
      </c>
      <c r="BP293" s="76">
        <v>145242.27883</v>
      </c>
      <c r="BQ293" s="76">
        <v>139806.37239999999</v>
      </c>
      <c r="BR293" s="76">
        <v>135589.1776</v>
      </c>
      <c r="BS293" s="76">
        <v>133906.10703000001</v>
      </c>
      <c r="BT293" s="76">
        <v>152025.22524999999</v>
      </c>
      <c r="BU293" s="76">
        <v>141006.19537</v>
      </c>
      <c r="BV293" s="98">
        <v>228447.14895999999</v>
      </c>
      <c r="BW293" s="98">
        <v>226895.12888</v>
      </c>
      <c r="BX293" s="98">
        <v>229793.68497999999</v>
      </c>
      <c r="BY293" s="98">
        <v>225724.00149</v>
      </c>
      <c r="BZ293" s="98">
        <v>227512.32941999999</v>
      </c>
      <c r="CA293" s="98">
        <v>213745.32746999999</v>
      </c>
      <c r="CB293" s="98">
        <v>215551.64029000001</v>
      </c>
      <c r="CC293" s="98">
        <v>223456.32792000001</v>
      </c>
      <c r="CD293" s="98">
        <v>206232.35324</v>
      </c>
      <c r="CE293" s="98">
        <v>194659.21906</v>
      </c>
      <c r="CF293" s="76">
        <v>2462.1085499999999</v>
      </c>
      <c r="CG293" s="76">
        <v>9599.4338000000298</v>
      </c>
      <c r="CH293" s="76">
        <v>5204.2315699999699</v>
      </c>
      <c r="CI293" s="76">
        <v>1858.1639499999901</v>
      </c>
      <c r="CJ293" s="76">
        <v>310.48814000000101</v>
      </c>
      <c r="CK293" s="76">
        <v>-3303.8742099999799</v>
      </c>
      <c r="CL293" s="76">
        <v>4320.6654700000099</v>
      </c>
      <c r="CM293" s="76">
        <v>1133.6495399999801</v>
      </c>
      <c r="CN293" s="76">
        <v>-583.64308000000904</v>
      </c>
      <c r="CO293" s="76">
        <v>2326.0059799999899</v>
      </c>
      <c r="CP293" s="76">
        <v>71139.153940000004</v>
      </c>
      <c r="CQ293" s="76">
        <v>70955.602050000001</v>
      </c>
      <c r="CR293" s="76">
        <v>75926.09461</v>
      </c>
      <c r="CS293" s="76">
        <v>75089.034539999993</v>
      </c>
      <c r="CT293" s="76">
        <v>68930.769020000007</v>
      </c>
      <c r="CU293" s="76">
        <v>69467.592239999998</v>
      </c>
      <c r="CV293" s="76">
        <v>72877.512539999996</v>
      </c>
      <c r="CW293" s="76">
        <v>71802.808220000006</v>
      </c>
      <c r="CX293" s="76">
        <v>69108.223790000004</v>
      </c>
      <c r="CY293" s="76">
        <v>57196.676249999997</v>
      </c>
      <c r="CZ293" s="98">
        <v>19743</v>
      </c>
      <c r="DA293" s="98">
        <v>19721</v>
      </c>
      <c r="DB293" s="98">
        <v>19780</v>
      </c>
      <c r="DC293" s="98">
        <v>19871</v>
      </c>
      <c r="DD293" s="98">
        <v>19904</v>
      </c>
      <c r="DE293" s="98">
        <v>19829</v>
      </c>
      <c r="DF293" s="98">
        <v>19605</v>
      </c>
      <c r="DG293" s="98">
        <v>19217</v>
      </c>
      <c r="DH293" s="98">
        <v>18838</v>
      </c>
      <c r="DI293" s="98">
        <v>18854</v>
      </c>
      <c r="DJ293" s="76">
        <v>183.55188999999999</v>
      </c>
      <c r="DK293" s="76">
        <v>-4970.4925599999997</v>
      </c>
      <c r="DL293" s="76">
        <v>659.34302000000002</v>
      </c>
      <c r="DM293" s="76">
        <v>6225.4226500000004</v>
      </c>
      <c r="DN293" s="76">
        <v>-994.20092999999997</v>
      </c>
      <c r="DO293" s="76">
        <v>-3743.9077000000002</v>
      </c>
      <c r="DP293" s="76">
        <v>423.42286000000001</v>
      </c>
      <c r="DQ293" s="76">
        <v>1841.7852</v>
      </c>
      <c r="DR293" s="76">
        <v>11483.45594</v>
      </c>
      <c r="DS293" s="76">
        <v>9389.9341999999997</v>
      </c>
      <c r="DT293" s="76">
        <v>-1394.8783800000001</v>
      </c>
      <c r="DU293" s="76">
        <v>-1286.55594</v>
      </c>
      <c r="DV293" s="76">
        <v>-796.29516999999998</v>
      </c>
      <c r="DW293" s="76">
        <v>-706.09384</v>
      </c>
      <c r="DX293" s="76">
        <v>-222.98473999999999</v>
      </c>
      <c r="DY293" s="76">
        <v>184.95688999999999</v>
      </c>
      <c r="DZ293" s="76">
        <v>671.33657000000005</v>
      </c>
      <c r="EA293" s="76">
        <v>843.72900000000004</v>
      </c>
      <c r="EB293" s="76">
        <v>1214.0206599999999</v>
      </c>
      <c r="EC293" s="76">
        <v>1381.62547</v>
      </c>
      <c r="ED293" s="76">
        <v>5609.2302100000097</v>
      </c>
      <c r="EE293" s="76">
        <v>8529.2525699999806</v>
      </c>
      <c r="EF293" s="76">
        <v>2934.8540400000102</v>
      </c>
      <c r="EG293" s="76">
        <v>6292.4811300000001</v>
      </c>
      <c r="EH293" s="76">
        <v>8890.8044900000095</v>
      </c>
      <c r="EI293" s="76">
        <v>12506.12371</v>
      </c>
      <c r="EJ293" s="76">
        <v>4280.2682999999797</v>
      </c>
      <c r="EK293" s="76">
        <v>6430.0094200000203</v>
      </c>
      <c r="EL293" s="76">
        <v>8879.8245800000004</v>
      </c>
      <c r="EM293" s="76">
        <v>5101.5579199999902</v>
      </c>
      <c r="EN293" s="98">
        <v>157307.99502</v>
      </c>
      <c r="EO293" s="98">
        <v>155939.52682999999</v>
      </c>
      <c r="EP293" s="98">
        <v>153867.59036999999</v>
      </c>
      <c r="EQ293" s="98">
        <v>150634.96695</v>
      </c>
      <c r="ER293" s="98">
        <v>158581.56039999999</v>
      </c>
      <c r="ES293" s="98">
        <v>144277.73522999999</v>
      </c>
      <c r="ET293" s="98">
        <v>142674.12775000001</v>
      </c>
      <c r="EU293" s="98">
        <v>151653.5197</v>
      </c>
      <c r="EV293" s="98">
        <v>137124.12945000001</v>
      </c>
      <c r="EW293" s="98">
        <v>137462.54281000001</v>
      </c>
      <c r="EX293" s="98">
        <v>150513949</v>
      </c>
      <c r="EY293" s="98">
        <v>154116766</v>
      </c>
      <c r="EZ293" s="98">
        <v>146736255</v>
      </c>
      <c r="FA293" s="98">
        <v>154168875</v>
      </c>
      <c r="FB293" s="98">
        <v>145790551</v>
      </c>
      <c r="FC293" s="98">
        <v>143069353</v>
      </c>
      <c r="FD293" s="98">
        <v>134179095</v>
      </c>
      <c r="FE293" s="98">
        <v>131601928</v>
      </c>
      <c r="FF293" s="98">
        <v>133428852</v>
      </c>
      <c r="FG293" s="103">
        <v>130429594</v>
      </c>
      <c r="FH293" s="76">
        <v>127.9697</v>
      </c>
      <c r="FI293" s="76">
        <v>326.07870000000003</v>
      </c>
      <c r="FJ293" s="76">
        <v>1445.44885</v>
      </c>
      <c r="FK293" s="76">
        <v>3275.38717</v>
      </c>
      <c r="FL293" s="76">
        <v>445.92869999999999</v>
      </c>
      <c r="FM293" s="76">
        <v>480.92680000000001</v>
      </c>
      <c r="FN293" s="76">
        <v>986.65970000000004</v>
      </c>
      <c r="FO293" s="76">
        <v>462.3938</v>
      </c>
      <c r="FP293" s="76">
        <v>7112.9168499999996</v>
      </c>
      <c r="FQ293" s="77">
        <v>1186.6672100000001</v>
      </c>
    </row>
    <row r="294" spans="1:173" x14ac:dyDescent="0.25">
      <c r="A294" s="96" t="s">
        <v>126</v>
      </c>
      <c r="B294" s="96">
        <v>5891</v>
      </c>
      <c r="C294" s="96"/>
      <c r="D294" s="76">
        <v>125.96818</v>
      </c>
      <c r="E294" s="76">
        <v>108.89003</v>
      </c>
      <c r="F294" s="76">
        <v>64.916910000000001</v>
      </c>
      <c r="G294" s="76">
        <v>75.495419999999996</v>
      </c>
      <c r="H294" s="76">
        <v>153.21325999999999</v>
      </c>
      <c r="I294" s="76">
        <v>96.321290000000005</v>
      </c>
      <c r="J294" s="76">
        <v>417.59787</v>
      </c>
      <c r="K294" s="76">
        <v>21.111409999999999</v>
      </c>
      <c r="L294" s="76">
        <v>-15.731210000000001</v>
      </c>
      <c r="M294" s="76">
        <v>24.72193</v>
      </c>
      <c r="N294" s="97">
        <v>5795.7733399999997</v>
      </c>
      <c r="O294" s="97">
        <v>5109.0178100000003</v>
      </c>
      <c r="P294" s="97">
        <v>5613.9546399999999</v>
      </c>
      <c r="Q294" s="97">
        <v>6082.5527599999996</v>
      </c>
      <c r="R294" s="97">
        <v>5468.5418900000004</v>
      </c>
      <c r="S294" s="97">
        <v>4864.8159900000001</v>
      </c>
      <c r="T294" s="97">
        <v>5838.6970300000003</v>
      </c>
      <c r="U294" s="97">
        <v>5177.4754899999998</v>
      </c>
      <c r="V294" s="97">
        <v>5257.8550299999997</v>
      </c>
      <c r="W294" s="97">
        <v>5979.7491399999999</v>
      </c>
      <c r="X294" s="98">
        <v>5853.1504500000001</v>
      </c>
      <c r="Y294" s="98">
        <v>3353.1504500000001</v>
      </c>
      <c r="Z294" s="98">
        <v>1923.5487000000001</v>
      </c>
      <c r="AA294" s="98">
        <v>1924.2145499999999</v>
      </c>
      <c r="AB294" s="98">
        <v>1354.2145499999999</v>
      </c>
      <c r="AC294" s="98">
        <v>1854.9604999999999</v>
      </c>
      <c r="AD294" s="98">
        <v>855.83995000000004</v>
      </c>
      <c r="AE294" s="98">
        <v>206.7432</v>
      </c>
      <c r="AF294" s="98">
        <v>7.72905</v>
      </c>
      <c r="AG294" s="98">
        <v>208.7149</v>
      </c>
      <c r="AH294" s="97">
        <v>5660.5983399999996</v>
      </c>
      <c r="AI294" s="97">
        <v>4978.6428100000003</v>
      </c>
      <c r="AJ294" s="97">
        <v>5470.8128399999996</v>
      </c>
      <c r="AK294" s="97">
        <v>5977.5777600000001</v>
      </c>
      <c r="AL294" s="97">
        <v>5294.1257400000004</v>
      </c>
      <c r="AM294" s="97">
        <v>4746.17364</v>
      </c>
      <c r="AN294" s="97">
        <v>5385.7806799999998</v>
      </c>
      <c r="AO294" s="97">
        <v>5123.4275399999997</v>
      </c>
      <c r="AP294" s="97">
        <v>5249.5300299999999</v>
      </c>
      <c r="AQ294" s="97">
        <v>5387.2834400000002</v>
      </c>
      <c r="AR294" s="98">
        <v>2963.4033899999999</v>
      </c>
      <c r="AS294" s="98">
        <v>3597.0721899999999</v>
      </c>
      <c r="AT294" s="98">
        <v>1209.78934</v>
      </c>
      <c r="AU294" s="98">
        <v>1003.25125</v>
      </c>
      <c r="AV294" s="98">
        <v>460.41464999999999</v>
      </c>
      <c r="AW294" s="98">
        <v>277.40370000000001</v>
      </c>
      <c r="AX294" s="98">
        <v>835.79434000000003</v>
      </c>
      <c r="AY294" s="98">
        <v>930.22383000000002</v>
      </c>
      <c r="AZ294" s="98">
        <v>456.88029999999998</v>
      </c>
      <c r="BA294" s="98">
        <v>606.23287000000005</v>
      </c>
      <c r="BB294" s="76">
        <v>2650.8808399999998</v>
      </c>
      <c r="BC294" s="76">
        <v>3127.96414</v>
      </c>
      <c r="BD294" s="76">
        <v>834.65238999999997</v>
      </c>
      <c r="BE294" s="76">
        <v>610.01125000000002</v>
      </c>
      <c r="BF294" s="76">
        <v>153.06365</v>
      </c>
      <c r="BG294" s="76">
        <v>67.161349999999999</v>
      </c>
      <c r="BH294" s="76">
        <v>647.26369</v>
      </c>
      <c r="BI294" s="76">
        <v>318.28113000000002</v>
      </c>
      <c r="BJ294" s="76">
        <v>283.3922</v>
      </c>
      <c r="BK294" s="76">
        <v>257.33706999999998</v>
      </c>
      <c r="BL294" s="76">
        <v>8624.00173</v>
      </c>
      <c r="BM294" s="76">
        <v>8575.7150000000001</v>
      </c>
      <c r="BN294" s="76">
        <v>6680.6021799999999</v>
      </c>
      <c r="BO294" s="76">
        <v>6980.8290100000004</v>
      </c>
      <c r="BP294" s="76">
        <v>5754.5403900000001</v>
      </c>
      <c r="BQ294" s="76">
        <v>5023.5773399999998</v>
      </c>
      <c r="BR294" s="76">
        <v>6221.5750200000002</v>
      </c>
      <c r="BS294" s="76">
        <v>6053.6513699999996</v>
      </c>
      <c r="BT294" s="76">
        <v>5706.4103299999997</v>
      </c>
      <c r="BU294" s="76">
        <v>5993.51631</v>
      </c>
      <c r="BV294" s="98">
        <v>7344.27153</v>
      </c>
      <c r="BW294" s="98">
        <v>4563.0154199999997</v>
      </c>
      <c r="BX294" s="98">
        <v>3389.9363600000001</v>
      </c>
      <c r="BY294" s="98">
        <v>3635.7465200000001</v>
      </c>
      <c r="BZ294" s="98">
        <v>2438.8246600000002</v>
      </c>
      <c r="CA294" s="98">
        <v>2773.9804399999998</v>
      </c>
      <c r="CB294" s="98">
        <v>2363.3347699999999</v>
      </c>
      <c r="CC294" s="98">
        <v>1486.1086700000001</v>
      </c>
      <c r="CD294" s="98">
        <v>1142.7039600000001</v>
      </c>
      <c r="CE294" s="98">
        <v>1199.0921699999999</v>
      </c>
      <c r="CF294" s="76">
        <v>-236.24486999999999</v>
      </c>
      <c r="CG294" s="76">
        <v>-297.64549</v>
      </c>
      <c r="CH294" s="76">
        <v>-276.29629</v>
      </c>
      <c r="CI294" s="76">
        <v>169.05632999999901</v>
      </c>
      <c r="CJ294" s="76">
        <v>-177.80319999999901</v>
      </c>
      <c r="CK294" s="76">
        <v>-2717.6263600000002</v>
      </c>
      <c r="CL294" s="76">
        <v>600.64642000000003</v>
      </c>
      <c r="CM294" s="76">
        <v>144.17811</v>
      </c>
      <c r="CN294" s="76">
        <v>-198.28966</v>
      </c>
      <c r="CO294" s="76">
        <v>551.00261</v>
      </c>
      <c r="CP294" s="76">
        <v>3464.5362399999999</v>
      </c>
      <c r="CQ294" s="76">
        <v>1185.07527</v>
      </c>
      <c r="CR294" s="76">
        <v>-1514.8683799999999</v>
      </c>
      <c r="CS294" s="76">
        <v>-1930.08268</v>
      </c>
      <c r="CT294" s="76">
        <v>-2604.17526</v>
      </c>
      <c r="CU294" s="76">
        <v>-2405.0195600000002</v>
      </c>
      <c r="CV294" s="76">
        <v>364.08780000000002</v>
      </c>
      <c r="CW294" s="76">
        <v>-430.90595999999999</v>
      </c>
      <c r="CX294" s="76">
        <v>-839.31724999999994</v>
      </c>
      <c r="CY294" s="76">
        <v>-916.09478999999999</v>
      </c>
      <c r="CZ294" s="98">
        <v>970</v>
      </c>
      <c r="DA294" s="98">
        <v>952</v>
      </c>
      <c r="DB294" s="98">
        <v>956</v>
      </c>
      <c r="DC294" s="98">
        <v>922</v>
      </c>
      <c r="DD294" s="98">
        <v>884</v>
      </c>
      <c r="DE294" s="98">
        <v>870</v>
      </c>
      <c r="DF294" s="98">
        <v>850</v>
      </c>
      <c r="DG294" s="98">
        <v>854</v>
      </c>
      <c r="DH294" s="98">
        <v>845</v>
      </c>
      <c r="DI294" s="98">
        <v>843</v>
      </c>
      <c r="DJ294" s="76">
        <v>2279.4609700000001</v>
      </c>
      <c r="DK294" s="76">
        <v>2699.9436500000002</v>
      </c>
      <c r="DL294" s="76">
        <v>415.21429999999998</v>
      </c>
      <c r="DM294" s="76">
        <v>674.09258</v>
      </c>
      <c r="DN294" s="76">
        <v>-199.1557</v>
      </c>
      <c r="DO294" s="76">
        <v>-2769.10736</v>
      </c>
      <c r="DP294" s="76">
        <v>794.99375999999995</v>
      </c>
      <c r="DQ294" s="76">
        <v>408.41129000000001</v>
      </c>
      <c r="DR294" s="76">
        <v>76.777540000000002</v>
      </c>
      <c r="DS294" s="76">
        <v>215.87397999999999</v>
      </c>
      <c r="DT294" s="76">
        <v>-9.2068200000000004</v>
      </c>
      <c r="DU294" s="76">
        <v>-21.484970000000001</v>
      </c>
      <c r="DV294" s="76">
        <v>-78.225089999999994</v>
      </c>
      <c r="DW294" s="76">
        <v>-29.479579999999999</v>
      </c>
      <c r="DX294" s="76">
        <v>-21.202739999999999</v>
      </c>
      <c r="DY294" s="76">
        <v>-22.320709999999998</v>
      </c>
      <c r="DZ294" s="76">
        <v>-35.318129999999996</v>
      </c>
      <c r="EA294" s="76">
        <v>-32.936590000000002</v>
      </c>
      <c r="EB294" s="76">
        <v>-24.05621</v>
      </c>
      <c r="EC294" s="76">
        <v>-23.335070000000002</v>
      </c>
      <c r="ED294" s="76">
        <v>371.41987000000103</v>
      </c>
      <c r="EE294" s="76">
        <v>428.02049</v>
      </c>
      <c r="EF294" s="76">
        <v>419.43809000000101</v>
      </c>
      <c r="EG294" s="76">
        <v>-64.081329999999994</v>
      </c>
      <c r="EH294" s="76">
        <v>352.219349999999</v>
      </c>
      <c r="EI294" s="76">
        <v>2836.2687099999998</v>
      </c>
      <c r="EJ294" s="76">
        <v>-147.73007000000001</v>
      </c>
      <c r="EK294" s="76">
        <v>-90.130159999999705</v>
      </c>
      <c r="EL294" s="76">
        <v>206.61465999999999</v>
      </c>
      <c r="EM294" s="76">
        <v>41.4630900000002</v>
      </c>
      <c r="EN294" s="98">
        <v>3879.7352900000001</v>
      </c>
      <c r="EO294" s="98">
        <v>3377.9401499999999</v>
      </c>
      <c r="EP294" s="98">
        <v>4904.8047399999996</v>
      </c>
      <c r="EQ294" s="98">
        <v>5565.8292000000001</v>
      </c>
      <c r="ER294" s="98">
        <v>5042.9999200000002</v>
      </c>
      <c r="ES294" s="98">
        <v>5179</v>
      </c>
      <c r="ET294" s="98">
        <v>1999.2469699999999</v>
      </c>
      <c r="EU294" s="98">
        <v>1917.0146299999999</v>
      </c>
      <c r="EV294" s="98">
        <v>1982.0212100000001</v>
      </c>
      <c r="EW294" s="98">
        <v>2115.18696</v>
      </c>
      <c r="EX294" s="98">
        <v>6032018</v>
      </c>
      <c r="EY294" s="98">
        <v>5406663</v>
      </c>
      <c r="EZ294" s="98">
        <v>5890251</v>
      </c>
      <c r="FA294" s="98">
        <v>5913496</v>
      </c>
      <c r="FB294" s="98">
        <v>5646345</v>
      </c>
      <c r="FC294" s="98">
        <v>7582442</v>
      </c>
      <c r="FD294" s="98">
        <v>5238051</v>
      </c>
      <c r="FE294" s="98">
        <v>5033297</v>
      </c>
      <c r="FF294" s="98">
        <v>5456145</v>
      </c>
      <c r="FG294" s="103">
        <v>5428747</v>
      </c>
      <c r="FH294" s="76">
        <v>312.52255000000002</v>
      </c>
      <c r="FI294" s="76">
        <v>469.10804999999999</v>
      </c>
      <c r="FJ294" s="76">
        <v>375.13695000000001</v>
      </c>
      <c r="FK294" s="76">
        <v>393.24</v>
      </c>
      <c r="FL294" s="76">
        <v>307.351</v>
      </c>
      <c r="FM294" s="76">
        <v>210.24234999999999</v>
      </c>
      <c r="FN294" s="76">
        <v>188.53065000000001</v>
      </c>
      <c r="FO294" s="76">
        <v>611.94269999999995</v>
      </c>
      <c r="FP294" s="76">
        <v>173.4881</v>
      </c>
      <c r="FQ294" s="77">
        <v>348.89580000000001</v>
      </c>
    </row>
    <row r="295" spans="1:173" x14ac:dyDescent="0.25">
      <c r="A295" s="96" t="s">
        <v>125</v>
      </c>
      <c r="B295" s="96">
        <v>5732</v>
      </c>
      <c r="C295" s="96"/>
      <c r="D295" s="76">
        <v>195.78101000000001</v>
      </c>
      <c r="E295" s="76">
        <v>188.03976</v>
      </c>
      <c r="F295" s="76">
        <v>176.62542999999999</v>
      </c>
      <c r="G295" s="76">
        <v>71.032640000000001</v>
      </c>
      <c r="H295" s="76">
        <v>101.60896</v>
      </c>
      <c r="I295" s="76">
        <v>165.96178</v>
      </c>
      <c r="J295" s="76">
        <v>34.710700000000003</v>
      </c>
      <c r="K295" s="76">
        <v>72.098110000000005</v>
      </c>
      <c r="L295" s="76">
        <v>125.59634</v>
      </c>
      <c r="M295" s="76">
        <v>131.36149</v>
      </c>
      <c r="N295" s="97">
        <v>6397.3690999999999</v>
      </c>
      <c r="O295" s="97">
        <v>6630.2646800000002</v>
      </c>
      <c r="P295" s="97">
        <v>6337.8867700000001</v>
      </c>
      <c r="Q295" s="97">
        <v>5630.5540499999997</v>
      </c>
      <c r="R295" s="97">
        <v>5673.3953700000002</v>
      </c>
      <c r="S295" s="97">
        <v>6668.22253</v>
      </c>
      <c r="T295" s="97">
        <v>6428.6824900000001</v>
      </c>
      <c r="U295" s="97">
        <v>4990.8014999999996</v>
      </c>
      <c r="V295" s="97">
        <v>4411.6746899999998</v>
      </c>
      <c r="W295" s="97">
        <v>5189.8467899999996</v>
      </c>
      <c r="X295" s="98">
        <v>0</v>
      </c>
      <c r="Y295" s="98">
        <v>0</v>
      </c>
      <c r="Z295" s="98">
        <v>0</v>
      </c>
      <c r="AA295" s="98">
        <v>0</v>
      </c>
      <c r="AB295" s="98">
        <v>0</v>
      </c>
      <c r="AC295" s="98">
        <v>0</v>
      </c>
      <c r="AD295" s="98">
        <v>0</v>
      </c>
      <c r="AE295" s="98">
        <v>440</v>
      </c>
      <c r="AF295" s="98">
        <v>496</v>
      </c>
      <c r="AG295" s="98">
        <v>1398</v>
      </c>
      <c r="AH295" s="97">
        <v>6168.6550999999999</v>
      </c>
      <c r="AI295" s="97">
        <v>6401.5506800000003</v>
      </c>
      <c r="AJ295" s="97">
        <v>6107.19992</v>
      </c>
      <c r="AK295" s="97">
        <v>5501.4247999999998</v>
      </c>
      <c r="AL295" s="97">
        <v>5530.2209199999998</v>
      </c>
      <c r="AM295" s="97">
        <v>6435.3611799999999</v>
      </c>
      <c r="AN295" s="97">
        <v>6348.6824900000001</v>
      </c>
      <c r="AO295" s="97">
        <v>4870.8014999999996</v>
      </c>
      <c r="AP295" s="97">
        <v>4283.6746899999998</v>
      </c>
      <c r="AQ295" s="97">
        <v>5061.8467899999996</v>
      </c>
      <c r="AR295" s="98">
        <v>816.09140000000002</v>
      </c>
      <c r="AS295" s="98">
        <v>446.73016000000001</v>
      </c>
      <c r="AT295" s="98">
        <v>302.81855000000002</v>
      </c>
      <c r="AU295" s="98">
        <v>2585.8150000000001</v>
      </c>
      <c r="AV295" s="98">
        <v>835.38679999999999</v>
      </c>
      <c r="AW295" s="98">
        <v>1066.8501699999999</v>
      </c>
      <c r="AX295" s="98">
        <v>715.48290999999995</v>
      </c>
      <c r="AY295" s="98">
        <v>749.72604999999999</v>
      </c>
      <c r="AZ295" s="98">
        <v>960.97065999999995</v>
      </c>
      <c r="BA295" s="98">
        <v>86.670270000000002</v>
      </c>
      <c r="BB295" s="76">
        <v>782.25760000000002</v>
      </c>
      <c r="BC295" s="76">
        <v>372.73016000000001</v>
      </c>
      <c r="BD295" s="76">
        <v>302.81855000000002</v>
      </c>
      <c r="BE295" s="76">
        <v>2471.7356500000001</v>
      </c>
      <c r="BF295" s="76">
        <v>723.88679999999999</v>
      </c>
      <c r="BG295" s="76">
        <v>932.28031999999996</v>
      </c>
      <c r="BH295" s="76">
        <v>370.83546999999999</v>
      </c>
      <c r="BI295" s="76">
        <v>349.72604999999999</v>
      </c>
      <c r="BJ295" s="76">
        <v>960.97065999999995</v>
      </c>
      <c r="BK295" s="76">
        <v>86.670270000000002</v>
      </c>
      <c r="BL295" s="76">
        <v>6984.7465000000002</v>
      </c>
      <c r="BM295" s="76">
        <v>6848.2808400000004</v>
      </c>
      <c r="BN295" s="76">
        <v>6410.01847</v>
      </c>
      <c r="BO295" s="76">
        <v>8087.2398000000003</v>
      </c>
      <c r="BP295" s="76">
        <v>6365.60772</v>
      </c>
      <c r="BQ295" s="76">
        <v>7502.2113499999996</v>
      </c>
      <c r="BR295" s="76">
        <v>7064.1653999999999</v>
      </c>
      <c r="BS295" s="76">
        <v>5620.5275499999998</v>
      </c>
      <c r="BT295" s="76">
        <v>5244.6453499999998</v>
      </c>
      <c r="BU295" s="76">
        <v>5148.5170600000001</v>
      </c>
      <c r="BV295" s="98">
        <v>560.47540000000004</v>
      </c>
      <c r="BW295" s="98">
        <v>1434.6857500000001</v>
      </c>
      <c r="BX295" s="98">
        <v>548.22331999999994</v>
      </c>
      <c r="BY295" s="98">
        <v>1507.1392800000001</v>
      </c>
      <c r="BZ295" s="98">
        <v>842.98257999999998</v>
      </c>
      <c r="CA295" s="98">
        <v>1391.2737400000001</v>
      </c>
      <c r="CB295" s="98">
        <v>2005.4725800000001</v>
      </c>
      <c r="CC295" s="98">
        <v>1982.33502</v>
      </c>
      <c r="CD295" s="98">
        <v>1390.64519</v>
      </c>
      <c r="CE295" s="98">
        <v>2307.2653599999999</v>
      </c>
      <c r="CF295" s="76">
        <v>-389.30748</v>
      </c>
      <c r="CG295" s="76">
        <v>-618.21009000000004</v>
      </c>
      <c r="CH295" s="76">
        <v>-503.73324000000002</v>
      </c>
      <c r="CI295" s="76">
        <v>-848.57028000000003</v>
      </c>
      <c r="CJ295" s="76">
        <v>-1761.9215999999999</v>
      </c>
      <c r="CK295" s="76">
        <v>276.01263</v>
      </c>
      <c r="CL295" s="76">
        <v>-1159.3002799999999</v>
      </c>
      <c r="CM295" s="76">
        <v>-1694.6438800000001</v>
      </c>
      <c r="CN295" s="76">
        <v>-1146.60934</v>
      </c>
      <c r="CO295" s="76">
        <v>-504.78573999999998</v>
      </c>
      <c r="CP295" s="76">
        <v>-4188.1827999999996</v>
      </c>
      <c r="CQ295" s="76">
        <v>-4352.4189200000001</v>
      </c>
      <c r="CR295" s="76">
        <v>-3878.2249900000002</v>
      </c>
      <c r="CS295" s="76">
        <v>-3446.62345</v>
      </c>
      <c r="CT295" s="76">
        <v>-4940.6595699999998</v>
      </c>
      <c r="CU295" s="76">
        <v>-3759.4503199999999</v>
      </c>
      <c r="CV295" s="76">
        <v>-4734.8819199999998</v>
      </c>
      <c r="CW295" s="76">
        <v>-3866.4171099999999</v>
      </c>
      <c r="CX295" s="76">
        <v>-2401.49928</v>
      </c>
      <c r="CY295" s="76">
        <v>-2087.8606</v>
      </c>
      <c r="CZ295" s="98">
        <v>1160</v>
      </c>
      <c r="DA295" s="98">
        <v>1157</v>
      </c>
      <c r="DB295" s="98">
        <v>1156</v>
      </c>
      <c r="DC295" s="98">
        <v>1083</v>
      </c>
      <c r="DD295" s="98">
        <v>1039</v>
      </c>
      <c r="DE295" s="98">
        <v>1026</v>
      </c>
      <c r="DF295" s="98">
        <v>958</v>
      </c>
      <c r="DG295" s="98">
        <v>882</v>
      </c>
      <c r="DH295" s="98">
        <v>763</v>
      </c>
      <c r="DI295" s="98">
        <v>748</v>
      </c>
      <c r="DJ295" s="76">
        <v>164.23612</v>
      </c>
      <c r="DK295" s="76">
        <v>-474.19393000000002</v>
      </c>
      <c r="DL295" s="76">
        <v>-431.60154</v>
      </c>
      <c r="DM295" s="76">
        <v>1494.03612</v>
      </c>
      <c r="DN295" s="76">
        <v>-1181.2092500000001</v>
      </c>
      <c r="DO295" s="76">
        <v>975.4316</v>
      </c>
      <c r="DP295" s="76">
        <v>-868.46481000000006</v>
      </c>
      <c r="DQ295" s="76">
        <v>-1464.9178300000001</v>
      </c>
      <c r="DR295" s="76">
        <v>-313.63868000000002</v>
      </c>
      <c r="DS295" s="76">
        <v>-546.11546999999996</v>
      </c>
      <c r="DT295" s="76">
        <v>-32.932989999999997</v>
      </c>
      <c r="DU295" s="76">
        <v>-40.674239999999998</v>
      </c>
      <c r="DV295" s="76">
        <v>-54.061570000000003</v>
      </c>
      <c r="DW295" s="76">
        <v>-58.096359999999997</v>
      </c>
      <c r="DX295" s="76">
        <v>-41.565040000000003</v>
      </c>
      <c r="DY295" s="76">
        <v>-66.89922</v>
      </c>
      <c r="DZ295" s="76">
        <v>-45.289299999999997</v>
      </c>
      <c r="EA295" s="76">
        <v>-47.901890000000002</v>
      </c>
      <c r="EB295" s="76">
        <v>-2.4036599999999999</v>
      </c>
      <c r="EC295" s="76">
        <v>3.3614899999999999</v>
      </c>
      <c r="ED295" s="76">
        <v>618.02148</v>
      </c>
      <c r="EE295" s="76">
        <v>846.92408999999998</v>
      </c>
      <c r="EF295" s="76">
        <v>734.42008999999996</v>
      </c>
      <c r="EG295" s="76">
        <v>977.69952999999998</v>
      </c>
      <c r="EH295" s="76">
        <v>1905.0960500000001</v>
      </c>
      <c r="EI295" s="76">
        <v>-43.15128</v>
      </c>
      <c r="EJ295" s="76">
        <v>1239.3002799999999</v>
      </c>
      <c r="EK295" s="76">
        <v>1814.6438800000001</v>
      </c>
      <c r="EL295" s="76">
        <v>1274.60934</v>
      </c>
      <c r="EM295" s="76">
        <v>632.78574000000003</v>
      </c>
      <c r="EN295" s="98">
        <v>4748.6581999999999</v>
      </c>
      <c r="EO295" s="98">
        <v>5787.1046699999997</v>
      </c>
      <c r="EP295" s="98">
        <v>4426.4483099999998</v>
      </c>
      <c r="EQ295" s="98">
        <v>4953.7627300000004</v>
      </c>
      <c r="ER295" s="98">
        <v>5783.6421499999997</v>
      </c>
      <c r="ES295" s="98">
        <v>5150.7240599999996</v>
      </c>
      <c r="ET295" s="98">
        <v>6740.3545000000004</v>
      </c>
      <c r="EU295" s="98">
        <v>5848.7521299999999</v>
      </c>
      <c r="EV295" s="98">
        <v>3792.1444700000002</v>
      </c>
      <c r="EW295" s="98">
        <v>4395.1259600000003</v>
      </c>
      <c r="EX295" s="98">
        <v>6786677</v>
      </c>
      <c r="EY295" s="98">
        <v>7248475</v>
      </c>
      <c r="EZ295" s="98">
        <v>6841620</v>
      </c>
      <c r="FA295" s="98">
        <v>6479124</v>
      </c>
      <c r="FB295" s="98">
        <v>7435317</v>
      </c>
      <c r="FC295" s="98">
        <v>6392210</v>
      </c>
      <c r="FD295" s="98">
        <v>7587983</v>
      </c>
      <c r="FE295" s="98">
        <v>6685445</v>
      </c>
      <c r="FF295" s="98">
        <v>5558284</v>
      </c>
      <c r="FG295" s="103">
        <v>5694633</v>
      </c>
      <c r="FH295" s="76">
        <v>33.833799999999997</v>
      </c>
      <c r="FI295" s="76">
        <v>74</v>
      </c>
      <c r="FJ295" s="76">
        <v>0</v>
      </c>
      <c r="FK295" s="76">
        <v>114.07935000000001</v>
      </c>
      <c r="FL295" s="76">
        <v>111.5</v>
      </c>
      <c r="FM295" s="76">
        <v>134.56985</v>
      </c>
      <c r="FN295" s="76">
        <v>344.64744000000002</v>
      </c>
      <c r="FO295" s="76">
        <v>400</v>
      </c>
      <c r="FP295" s="76">
        <v>0</v>
      </c>
      <c r="FQ295" s="77">
        <v>0</v>
      </c>
    </row>
    <row r="296" spans="1:173" x14ac:dyDescent="0.25">
      <c r="A296" s="96" t="s">
        <v>124</v>
      </c>
      <c r="B296" s="96">
        <v>5935</v>
      </c>
      <c r="C296" s="96"/>
      <c r="D296" s="76">
        <v>-19.661100000000001</v>
      </c>
      <c r="E296" s="76">
        <v>1.3366800000000001</v>
      </c>
      <c r="F296" s="76">
        <v>2.2240799999999998</v>
      </c>
      <c r="G296" s="76">
        <v>4.9156000000000004</v>
      </c>
      <c r="H296" s="76">
        <v>4.4410800000000004</v>
      </c>
      <c r="I296" s="76">
        <v>3.8818100000000002</v>
      </c>
      <c r="J296" s="76">
        <v>4.14011</v>
      </c>
      <c r="K296" s="76">
        <v>3.4911699999999999</v>
      </c>
      <c r="L296" s="76">
        <v>6.71549</v>
      </c>
      <c r="M296" s="76">
        <v>4.9129800000000001</v>
      </c>
      <c r="N296" s="97">
        <v>616.31160999999997</v>
      </c>
      <c r="O296" s="97">
        <v>411.28850999999997</v>
      </c>
      <c r="P296" s="97">
        <v>453.16248000000002</v>
      </c>
      <c r="Q296" s="97">
        <v>401.55851000000001</v>
      </c>
      <c r="R296" s="97">
        <v>417.64535999999998</v>
      </c>
      <c r="S296" s="97">
        <v>361.97791000000001</v>
      </c>
      <c r="T296" s="97">
        <v>473.55964</v>
      </c>
      <c r="U296" s="97">
        <v>390.87592000000001</v>
      </c>
      <c r="V296" s="97">
        <v>394.86268000000001</v>
      </c>
      <c r="W296" s="97">
        <v>482.37056999999999</v>
      </c>
      <c r="X296" s="98">
        <v>100</v>
      </c>
      <c r="Y296" s="98">
        <v>0</v>
      </c>
      <c r="Z296" s="98">
        <v>0</v>
      </c>
      <c r="AA296" s="98">
        <v>0</v>
      </c>
      <c r="AB296" s="98">
        <v>0</v>
      </c>
      <c r="AC296" s="98">
        <v>0</v>
      </c>
      <c r="AD296" s="98">
        <v>0</v>
      </c>
      <c r="AE296" s="98">
        <v>0</v>
      </c>
      <c r="AF296" s="98">
        <v>0</v>
      </c>
      <c r="AG296" s="98">
        <v>0</v>
      </c>
      <c r="AH296" s="97">
        <v>616.31160999999997</v>
      </c>
      <c r="AI296" s="97">
        <v>406.28850999999997</v>
      </c>
      <c r="AJ296" s="97">
        <v>447.76247999999998</v>
      </c>
      <c r="AK296" s="97">
        <v>396.15850999999998</v>
      </c>
      <c r="AL296" s="97">
        <v>410.74536000000001</v>
      </c>
      <c r="AM296" s="97">
        <v>356.57790999999997</v>
      </c>
      <c r="AN296" s="97">
        <v>468.15964000000002</v>
      </c>
      <c r="AO296" s="97">
        <v>385.47591999999997</v>
      </c>
      <c r="AP296" s="97">
        <v>388.07722999999999</v>
      </c>
      <c r="AQ296" s="97">
        <v>476.97057000000001</v>
      </c>
      <c r="AR296" s="98">
        <v>0</v>
      </c>
      <c r="AS296" s="98">
        <v>0</v>
      </c>
      <c r="AT296" s="98">
        <v>0</v>
      </c>
      <c r="AU296" s="98">
        <v>5.5620000000000003</v>
      </c>
      <c r="AV296" s="98">
        <v>7.4786999999999999</v>
      </c>
      <c r="AW296" s="98">
        <v>0</v>
      </c>
      <c r="AX296" s="98">
        <v>0</v>
      </c>
      <c r="AY296" s="98">
        <v>0</v>
      </c>
      <c r="AZ296" s="98">
        <v>6.9854500000000002</v>
      </c>
      <c r="BA296" s="98">
        <v>0</v>
      </c>
      <c r="BB296" s="76">
        <v>0</v>
      </c>
      <c r="BC296" s="76">
        <v>0</v>
      </c>
      <c r="BD296" s="76">
        <v>0</v>
      </c>
      <c r="BE296" s="76">
        <v>5.5620000000000003</v>
      </c>
      <c r="BF296" s="76">
        <v>7.4786999999999999</v>
      </c>
      <c r="BG296" s="76">
        <v>0</v>
      </c>
      <c r="BH296" s="76">
        <v>0</v>
      </c>
      <c r="BI296" s="76">
        <v>0</v>
      </c>
      <c r="BJ296" s="76">
        <v>6.9854500000000002</v>
      </c>
      <c r="BK296" s="76">
        <v>0</v>
      </c>
      <c r="BL296" s="76">
        <v>616.31160999999997</v>
      </c>
      <c r="BM296" s="76">
        <v>406.28850999999997</v>
      </c>
      <c r="BN296" s="76">
        <v>447.76247999999998</v>
      </c>
      <c r="BO296" s="76">
        <v>401.72050999999999</v>
      </c>
      <c r="BP296" s="76">
        <v>418.22406000000001</v>
      </c>
      <c r="BQ296" s="76">
        <v>356.57790999999997</v>
      </c>
      <c r="BR296" s="76">
        <v>468.15964000000002</v>
      </c>
      <c r="BS296" s="76">
        <v>385.47591999999997</v>
      </c>
      <c r="BT296" s="76">
        <v>395.06268</v>
      </c>
      <c r="BU296" s="76">
        <v>476.97057000000001</v>
      </c>
      <c r="BV296" s="98">
        <v>290.11597</v>
      </c>
      <c r="BW296" s="98">
        <v>167.88056</v>
      </c>
      <c r="BX296" s="98">
        <v>192.41721000000001</v>
      </c>
      <c r="BY296" s="98">
        <v>104.63553</v>
      </c>
      <c r="BZ296" s="98">
        <v>113.79881</v>
      </c>
      <c r="CA296" s="98">
        <v>88.238370000000003</v>
      </c>
      <c r="CB296" s="98">
        <v>94.933670000000006</v>
      </c>
      <c r="CC296" s="98">
        <v>170.90719000000001</v>
      </c>
      <c r="CD296" s="98">
        <v>54.372819999999997</v>
      </c>
      <c r="CE296" s="98">
        <v>55.661749999999998</v>
      </c>
      <c r="CF296" s="76">
        <v>-35.728169999999999</v>
      </c>
      <c r="CG296" s="76">
        <v>43.956780000000002</v>
      </c>
      <c r="CH296" s="76">
        <v>81.003429999999994</v>
      </c>
      <c r="CI296" s="76">
        <v>24.440819999999999</v>
      </c>
      <c r="CJ296" s="76">
        <v>-43.833419999999997</v>
      </c>
      <c r="CK296" s="76">
        <v>-43.293390000000002</v>
      </c>
      <c r="CL296" s="76">
        <v>142.45677000000001</v>
      </c>
      <c r="CM296" s="76">
        <v>-129.91074</v>
      </c>
      <c r="CN296" s="76">
        <v>44.196460000000002</v>
      </c>
      <c r="CO296" s="76">
        <v>149.20922999999999</v>
      </c>
      <c r="CP296" s="76">
        <v>-269.52778999999998</v>
      </c>
      <c r="CQ296" s="76">
        <v>-208.33109999999999</v>
      </c>
      <c r="CR296" s="76">
        <v>-247.28788</v>
      </c>
      <c r="CS296" s="76">
        <v>-232.28085999999999</v>
      </c>
      <c r="CT296" s="76">
        <v>-256.88368000000003</v>
      </c>
      <c r="CU296" s="76">
        <v>-231.62896000000001</v>
      </c>
      <c r="CV296" s="76">
        <v>-212.93557000000001</v>
      </c>
      <c r="CW296" s="76">
        <v>-249.99234000000001</v>
      </c>
      <c r="CX296" s="76">
        <v>-214.6816</v>
      </c>
      <c r="CY296" s="76">
        <v>-259.07805999999999</v>
      </c>
      <c r="CZ296" s="98">
        <v>92</v>
      </c>
      <c r="DA296" s="98">
        <v>95</v>
      </c>
      <c r="DB296" s="98">
        <v>101</v>
      </c>
      <c r="DC296" s="98">
        <v>102</v>
      </c>
      <c r="DD296" s="98">
        <v>100</v>
      </c>
      <c r="DE296" s="98">
        <v>106</v>
      </c>
      <c r="DF296" s="98">
        <v>105</v>
      </c>
      <c r="DG296" s="98">
        <v>90</v>
      </c>
      <c r="DH296" s="98">
        <v>89</v>
      </c>
      <c r="DI296" s="98">
        <v>83</v>
      </c>
      <c r="DJ296" s="76">
        <v>-35.728169999999999</v>
      </c>
      <c r="DK296" s="76">
        <v>38.956780000000002</v>
      </c>
      <c r="DL296" s="76">
        <v>75.603430000000003</v>
      </c>
      <c r="DM296" s="76">
        <v>24.602820000000001</v>
      </c>
      <c r="DN296" s="76">
        <v>-43.254719999999999</v>
      </c>
      <c r="DO296" s="76">
        <v>-48.693390000000001</v>
      </c>
      <c r="DP296" s="76">
        <v>137.05677</v>
      </c>
      <c r="DQ296" s="76">
        <v>-135.31074000000001</v>
      </c>
      <c r="DR296" s="76">
        <v>44.396459999999998</v>
      </c>
      <c r="DS296" s="76">
        <v>143.80923000000001</v>
      </c>
      <c r="DT296" s="76">
        <v>-19.661100000000001</v>
      </c>
      <c r="DU296" s="76">
        <v>-3.6633200000000001</v>
      </c>
      <c r="DV296" s="76">
        <v>-3.1759200000000001</v>
      </c>
      <c r="DW296" s="76">
        <v>-0.4844</v>
      </c>
      <c r="DX296" s="76">
        <v>-2.45892</v>
      </c>
      <c r="DY296" s="76">
        <v>-1.5181899999999999</v>
      </c>
      <c r="DZ296" s="76">
        <v>-1.25989</v>
      </c>
      <c r="EA296" s="76">
        <v>-1.90883</v>
      </c>
      <c r="EB296" s="76">
        <v>-6.9510000000000002E-2</v>
      </c>
      <c r="EC296" s="76">
        <v>-0.48702000000000001</v>
      </c>
      <c r="ED296" s="76">
        <v>35.728169999999999</v>
      </c>
      <c r="EE296" s="76">
        <v>-38.956780000000002</v>
      </c>
      <c r="EF296" s="76">
        <v>-75.603430000000003</v>
      </c>
      <c r="EG296" s="76">
        <v>-19.04082</v>
      </c>
      <c r="EH296" s="76">
        <v>50.733420000000002</v>
      </c>
      <c r="EI296" s="76">
        <v>48.693390000000001</v>
      </c>
      <c r="EJ296" s="76">
        <v>-137.05677</v>
      </c>
      <c r="EK296" s="76">
        <v>135.31074000000001</v>
      </c>
      <c r="EL296" s="76">
        <v>-37.411009999999997</v>
      </c>
      <c r="EM296" s="76">
        <v>-143.80923000000001</v>
      </c>
      <c r="EN296" s="98">
        <v>559.64376000000004</v>
      </c>
      <c r="EO296" s="98">
        <v>376.21165999999999</v>
      </c>
      <c r="EP296" s="98">
        <v>439.70508999999998</v>
      </c>
      <c r="EQ296" s="98">
        <v>336.91638999999998</v>
      </c>
      <c r="ER296" s="98">
        <v>370.68248999999997</v>
      </c>
      <c r="ES296" s="98">
        <v>319.86732999999998</v>
      </c>
      <c r="ET296" s="98">
        <v>307.86923999999999</v>
      </c>
      <c r="EU296" s="98">
        <v>420.89953000000003</v>
      </c>
      <c r="EV296" s="98">
        <v>269.05441999999999</v>
      </c>
      <c r="EW296" s="98">
        <v>314.73980999999998</v>
      </c>
      <c r="EX296" s="98">
        <v>652040</v>
      </c>
      <c r="EY296" s="98">
        <v>367332</v>
      </c>
      <c r="EZ296" s="98">
        <v>372159</v>
      </c>
      <c r="FA296" s="98">
        <v>377118</v>
      </c>
      <c r="FB296" s="98">
        <v>461479</v>
      </c>
      <c r="FC296" s="98">
        <v>405271</v>
      </c>
      <c r="FD296" s="98">
        <v>331103</v>
      </c>
      <c r="FE296" s="98">
        <v>520787</v>
      </c>
      <c r="FF296" s="98">
        <v>350666</v>
      </c>
      <c r="FG296" s="103">
        <v>333161</v>
      </c>
      <c r="FH296" s="76">
        <v>0</v>
      </c>
      <c r="FI296" s="76">
        <v>0</v>
      </c>
      <c r="FJ296" s="76">
        <v>0</v>
      </c>
      <c r="FK296" s="76">
        <v>0</v>
      </c>
      <c r="FL296" s="76">
        <v>0</v>
      </c>
      <c r="FM296" s="76">
        <v>0</v>
      </c>
      <c r="FN296" s="76">
        <v>0</v>
      </c>
      <c r="FO296" s="76">
        <v>0</v>
      </c>
      <c r="FP296" s="76">
        <v>0</v>
      </c>
      <c r="FQ296" s="77">
        <v>0</v>
      </c>
    </row>
    <row r="297" spans="1:173" x14ac:dyDescent="0.25">
      <c r="A297" s="96" t="s">
        <v>123</v>
      </c>
      <c r="B297" s="96">
        <v>5690</v>
      </c>
      <c r="C297" s="96"/>
      <c r="D297" s="76">
        <v>-7.8405699999999996</v>
      </c>
      <c r="E297" s="76">
        <v>-8.4674899999999997</v>
      </c>
      <c r="F297" s="76">
        <v>-5.4349999999999996</v>
      </c>
      <c r="G297" s="76">
        <v>-1.7018800000000001</v>
      </c>
      <c r="H297" s="76">
        <v>-0.33263999999999999</v>
      </c>
      <c r="I297" s="76">
        <v>8.5018499999999992</v>
      </c>
      <c r="J297" s="76">
        <v>8.5928599999999999</v>
      </c>
      <c r="K297" s="76">
        <v>5.4504200000000003</v>
      </c>
      <c r="L297" s="76">
        <v>9.2766699999999993</v>
      </c>
      <c r="M297" s="76">
        <v>36.993250000000003</v>
      </c>
      <c r="N297" s="97">
        <v>478.05183</v>
      </c>
      <c r="O297" s="97">
        <v>459.41336999999999</v>
      </c>
      <c r="P297" s="97">
        <v>510.98642000000001</v>
      </c>
      <c r="Q297" s="97">
        <v>520.91359999999997</v>
      </c>
      <c r="R297" s="97">
        <v>469.98557</v>
      </c>
      <c r="S297" s="97">
        <v>484.47849000000002</v>
      </c>
      <c r="T297" s="97">
        <v>535.24316999999996</v>
      </c>
      <c r="U297" s="97">
        <v>480.20332000000002</v>
      </c>
      <c r="V297" s="97">
        <v>439.23601000000002</v>
      </c>
      <c r="W297" s="97">
        <v>482.08791000000002</v>
      </c>
      <c r="X297" s="98">
        <v>0</v>
      </c>
      <c r="Y297" s="98">
        <v>0</v>
      </c>
      <c r="Z297" s="98">
        <v>0</v>
      </c>
      <c r="AA297" s="98">
        <v>0</v>
      </c>
      <c r="AB297" s="98">
        <v>0</v>
      </c>
      <c r="AC297" s="98">
        <v>0</v>
      </c>
      <c r="AD297" s="98">
        <v>0</v>
      </c>
      <c r="AE297" s="98">
        <v>0</v>
      </c>
      <c r="AF297" s="98">
        <v>0</v>
      </c>
      <c r="AG297" s="98">
        <v>0</v>
      </c>
      <c r="AH297" s="97">
        <v>470.90183000000002</v>
      </c>
      <c r="AI297" s="97">
        <v>453.76337000000001</v>
      </c>
      <c r="AJ297" s="97">
        <v>501.77337</v>
      </c>
      <c r="AK297" s="97">
        <v>506.70335</v>
      </c>
      <c r="AL297" s="97">
        <v>456.11957000000001</v>
      </c>
      <c r="AM297" s="97">
        <v>460.96249</v>
      </c>
      <c r="AN297" s="97">
        <v>512.97717</v>
      </c>
      <c r="AO297" s="97">
        <v>462.20332000000002</v>
      </c>
      <c r="AP297" s="97">
        <v>417.20560999999998</v>
      </c>
      <c r="AQ297" s="97">
        <v>434.43455999999998</v>
      </c>
      <c r="AR297" s="98">
        <v>0</v>
      </c>
      <c r="AS297" s="98">
        <v>22.097300000000001</v>
      </c>
      <c r="AT297" s="98">
        <v>12.5716</v>
      </c>
      <c r="AU297" s="98">
        <v>15.2682</v>
      </c>
      <c r="AV297" s="98">
        <v>0</v>
      </c>
      <c r="AW297" s="98">
        <v>0</v>
      </c>
      <c r="AX297" s="98">
        <v>44.785600000000002</v>
      </c>
      <c r="AY297" s="98">
        <v>73.429150000000007</v>
      </c>
      <c r="AZ297" s="98">
        <v>77.855999999999995</v>
      </c>
      <c r="BA297" s="98">
        <v>0</v>
      </c>
      <c r="BB297" s="76">
        <v>0</v>
      </c>
      <c r="BC297" s="76">
        <v>22.097300000000001</v>
      </c>
      <c r="BD297" s="76">
        <v>12.5716</v>
      </c>
      <c r="BE297" s="76">
        <v>15.2682</v>
      </c>
      <c r="BF297" s="76">
        <v>0</v>
      </c>
      <c r="BG297" s="76">
        <v>0</v>
      </c>
      <c r="BH297" s="76">
        <v>44.785600000000002</v>
      </c>
      <c r="BI297" s="76">
        <v>73.429150000000007</v>
      </c>
      <c r="BJ297" s="76">
        <v>77.855999999999995</v>
      </c>
      <c r="BK297" s="76">
        <v>0</v>
      </c>
      <c r="BL297" s="76">
        <v>470.90183000000002</v>
      </c>
      <c r="BM297" s="76">
        <v>475.86067000000003</v>
      </c>
      <c r="BN297" s="76">
        <v>514.34496999999999</v>
      </c>
      <c r="BO297" s="76">
        <v>521.97154999999998</v>
      </c>
      <c r="BP297" s="76">
        <v>456.11957000000001</v>
      </c>
      <c r="BQ297" s="76">
        <v>460.96249</v>
      </c>
      <c r="BR297" s="76">
        <v>557.76277000000005</v>
      </c>
      <c r="BS297" s="76">
        <v>535.63247000000001</v>
      </c>
      <c r="BT297" s="76">
        <v>495.06160999999997</v>
      </c>
      <c r="BU297" s="76">
        <v>434.43455999999998</v>
      </c>
      <c r="BV297" s="98">
        <v>55.31165</v>
      </c>
      <c r="BW297" s="98">
        <v>62.228949999999998</v>
      </c>
      <c r="BX297" s="98">
        <v>44.546700000000001</v>
      </c>
      <c r="BY297" s="98">
        <v>70.857600000000005</v>
      </c>
      <c r="BZ297" s="98">
        <v>52.564300000000003</v>
      </c>
      <c r="CA297" s="98">
        <v>67.063850000000002</v>
      </c>
      <c r="CB297" s="98">
        <v>74.741150000000005</v>
      </c>
      <c r="CC297" s="98">
        <v>74.907700000000006</v>
      </c>
      <c r="CD297" s="98">
        <v>88.843149999999994</v>
      </c>
      <c r="CE297" s="98">
        <v>55.00515</v>
      </c>
      <c r="CF297" s="76">
        <v>-112.15383</v>
      </c>
      <c r="CG297" s="76">
        <v>-74.218730000000093</v>
      </c>
      <c r="CH297" s="76">
        <v>3.4692100000000301</v>
      </c>
      <c r="CI297" s="76">
        <v>-79.4190100000001</v>
      </c>
      <c r="CJ297" s="76">
        <v>-70.677490000000006</v>
      </c>
      <c r="CK297" s="76">
        <v>-69.156710000000004</v>
      </c>
      <c r="CL297" s="76">
        <v>14.0767199999999</v>
      </c>
      <c r="CM297" s="76">
        <v>-122.47672</v>
      </c>
      <c r="CN297" s="76">
        <v>-92.517330000000001</v>
      </c>
      <c r="CO297" s="76">
        <v>-17.25939</v>
      </c>
      <c r="CP297" s="76">
        <v>-1346.80591</v>
      </c>
      <c r="CQ297" s="76">
        <v>-1227.50208</v>
      </c>
      <c r="CR297" s="76">
        <v>-1169.73065</v>
      </c>
      <c r="CS297" s="76">
        <v>-1176.5584100000001</v>
      </c>
      <c r="CT297" s="76">
        <v>-1098.1973499999999</v>
      </c>
      <c r="CU297" s="76">
        <v>-1013.65386</v>
      </c>
      <c r="CV297" s="76">
        <v>-920.98114999999996</v>
      </c>
      <c r="CW297" s="76">
        <v>-957.57746999999995</v>
      </c>
      <c r="CX297" s="76">
        <v>-890.5299</v>
      </c>
      <c r="CY297" s="76">
        <v>-853.83816999999999</v>
      </c>
      <c r="CZ297" s="98">
        <v>138</v>
      </c>
      <c r="DA297" s="98">
        <v>133</v>
      </c>
      <c r="DB297" s="98">
        <v>120</v>
      </c>
      <c r="DC297" s="98">
        <v>122</v>
      </c>
      <c r="DD297" s="98">
        <v>132</v>
      </c>
      <c r="DE297" s="98">
        <v>142</v>
      </c>
      <c r="DF297" s="98">
        <v>143</v>
      </c>
      <c r="DG297" s="98">
        <v>150</v>
      </c>
      <c r="DH297" s="98">
        <v>153</v>
      </c>
      <c r="DI297" s="98">
        <v>156</v>
      </c>
      <c r="DJ297" s="76">
        <v>-119.30383</v>
      </c>
      <c r="DK297" s="76">
        <v>-57.771430000000002</v>
      </c>
      <c r="DL297" s="76">
        <v>6.8277599999999996</v>
      </c>
      <c r="DM297" s="76">
        <v>-78.361059999999995</v>
      </c>
      <c r="DN297" s="76">
        <v>-84.543490000000006</v>
      </c>
      <c r="DO297" s="76">
        <v>-92.672709999999995</v>
      </c>
      <c r="DP297" s="76">
        <v>36.596319999999999</v>
      </c>
      <c r="DQ297" s="76">
        <v>-67.047569999999993</v>
      </c>
      <c r="DR297" s="76">
        <v>-36.69173</v>
      </c>
      <c r="DS297" s="76">
        <v>-64.912739999999999</v>
      </c>
      <c r="DT297" s="76">
        <v>-14.99057</v>
      </c>
      <c r="DU297" s="76">
        <v>-14.11749</v>
      </c>
      <c r="DV297" s="76">
        <v>-14.648</v>
      </c>
      <c r="DW297" s="76">
        <v>-15.91188</v>
      </c>
      <c r="DX297" s="76">
        <v>-14.198639999999999</v>
      </c>
      <c r="DY297" s="76">
        <v>-15.014150000000001</v>
      </c>
      <c r="DZ297" s="76">
        <v>-13.67314</v>
      </c>
      <c r="EA297" s="76">
        <v>-12.549580000000001</v>
      </c>
      <c r="EB297" s="76">
        <v>-12.75333</v>
      </c>
      <c r="EC297" s="76">
        <v>-10.659750000000001</v>
      </c>
      <c r="ED297" s="76">
        <v>119.30383</v>
      </c>
      <c r="EE297" s="76">
        <v>79.868729999999999</v>
      </c>
      <c r="EF297" s="76">
        <v>5.7438399999999801</v>
      </c>
      <c r="EG297" s="76">
        <v>93.629260000000002</v>
      </c>
      <c r="EH297" s="76">
        <v>84.543490000000006</v>
      </c>
      <c r="EI297" s="76">
        <v>92.672710000000095</v>
      </c>
      <c r="EJ297" s="76">
        <v>8.1892800000000499</v>
      </c>
      <c r="EK297" s="76">
        <v>140.47672</v>
      </c>
      <c r="EL297" s="76">
        <v>114.54773</v>
      </c>
      <c r="EM297" s="76">
        <v>64.912739999999999</v>
      </c>
      <c r="EN297" s="98">
        <v>1402.1175599999999</v>
      </c>
      <c r="EO297" s="98">
        <v>1289.7310299999999</v>
      </c>
      <c r="EP297" s="98">
        <v>1214.2773500000001</v>
      </c>
      <c r="EQ297" s="98">
        <v>1247.4160099999999</v>
      </c>
      <c r="ER297" s="98">
        <v>1150.7616499999999</v>
      </c>
      <c r="ES297" s="98">
        <v>1080.7177099999999</v>
      </c>
      <c r="ET297" s="98">
        <v>995.72230000000002</v>
      </c>
      <c r="EU297" s="98">
        <v>1032.4851699999999</v>
      </c>
      <c r="EV297" s="98">
        <v>979.37305000000003</v>
      </c>
      <c r="EW297" s="98">
        <v>908.84331999999995</v>
      </c>
      <c r="EX297" s="98">
        <v>590206</v>
      </c>
      <c r="EY297" s="98">
        <v>533632</v>
      </c>
      <c r="EZ297" s="98">
        <v>507517</v>
      </c>
      <c r="FA297" s="98">
        <v>600333</v>
      </c>
      <c r="FB297" s="98">
        <v>540663</v>
      </c>
      <c r="FC297" s="98">
        <v>553635</v>
      </c>
      <c r="FD297" s="98">
        <v>521166</v>
      </c>
      <c r="FE297" s="98">
        <v>602680</v>
      </c>
      <c r="FF297" s="98">
        <v>531753</v>
      </c>
      <c r="FG297" s="103">
        <v>499347</v>
      </c>
      <c r="FH297" s="76">
        <v>0</v>
      </c>
      <c r="FI297" s="76">
        <v>0</v>
      </c>
      <c r="FJ297" s="76">
        <v>0</v>
      </c>
      <c r="FK297" s="76">
        <v>0</v>
      </c>
      <c r="FL297" s="76">
        <v>0</v>
      </c>
      <c r="FM297" s="76">
        <v>0</v>
      </c>
      <c r="FN297" s="76">
        <v>0</v>
      </c>
      <c r="FO297" s="76">
        <v>0</v>
      </c>
      <c r="FP297" s="76">
        <v>0</v>
      </c>
      <c r="FQ297" s="77">
        <v>0</v>
      </c>
    </row>
    <row r="298" spans="1:173" x14ac:dyDescent="0.25">
      <c r="A298" s="96" t="s">
        <v>122</v>
      </c>
      <c r="B298" s="96">
        <v>5537</v>
      </c>
      <c r="C298" s="96"/>
      <c r="D298" s="76">
        <v>387.48680000000002</v>
      </c>
      <c r="E298" s="76">
        <v>337.20197000000002</v>
      </c>
      <c r="F298" s="76">
        <v>334.02875999999998</v>
      </c>
      <c r="G298" s="76">
        <v>361.50042000000002</v>
      </c>
      <c r="H298" s="76">
        <v>269.61898000000002</v>
      </c>
      <c r="I298" s="76">
        <v>257.74405000000002</v>
      </c>
      <c r="J298" s="76">
        <v>232.79500999999999</v>
      </c>
      <c r="K298" s="76">
        <v>236.24173999999999</v>
      </c>
      <c r="L298" s="76">
        <v>220.46639999999999</v>
      </c>
      <c r="M298" s="76">
        <v>222.67832999999999</v>
      </c>
      <c r="N298" s="97">
        <v>4697.46659</v>
      </c>
      <c r="O298" s="97">
        <v>4700.8950800000002</v>
      </c>
      <c r="P298" s="97">
        <v>4493.5483999999997</v>
      </c>
      <c r="Q298" s="97">
        <v>4452.25839</v>
      </c>
      <c r="R298" s="97">
        <v>4248.9304700000002</v>
      </c>
      <c r="S298" s="97">
        <v>3796.86879</v>
      </c>
      <c r="T298" s="97">
        <v>3809.02531</v>
      </c>
      <c r="U298" s="97">
        <v>3569.6136299999998</v>
      </c>
      <c r="V298" s="97">
        <v>3543.5457999999999</v>
      </c>
      <c r="W298" s="97">
        <v>3417.5559199999998</v>
      </c>
      <c r="X298" s="98">
        <v>5393.72</v>
      </c>
      <c r="Y298" s="98">
        <v>5592.9520000000002</v>
      </c>
      <c r="Z298" s="98">
        <v>5258.384</v>
      </c>
      <c r="AA298" s="98">
        <v>5423.8159999999998</v>
      </c>
      <c r="AB298" s="98">
        <v>5589.2479999999996</v>
      </c>
      <c r="AC298" s="98">
        <v>3481.3440000000001</v>
      </c>
      <c r="AD298" s="98">
        <v>3573.44</v>
      </c>
      <c r="AE298" s="98">
        <v>3433.3</v>
      </c>
      <c r="AF298" s="98">
        <v>3309.82</v>
      </c>
      <c r="AG298" s="98">
        <v>3486.34</v>
      </c>
      <c r="AH298" s="97">
        <v>4324.7747900000004</v>
      </c>
      <c r="AI298" s="97">
        <v>4375.5996800000003</v>
      </c>
      <c r="AJ298" s="97">
        <v>4159.2330000000002</v>
      </c>
      <c r="AK298" s="97">
        <v>4117.9429899999996</v>
      </c>
      <c r="AL298" s="97">
        <v>4015.40407</v>
      </c>
      <c r="AM298" s="97">
        <v>3563.3423899999998</v>
      </c>
      <c r="AN298" s="97">
        <v>3620.6383099999998</v>
      </c>
      <c r="AO298" s="97">
        <v>3395.04763</v>
      </c>
      <c r="AP298" s="97">
        <v>3389.9558000000002</v>
      </c>
      <c r="AQ298" s="97">
        <v>3263.9659200000001</v>
      </c>
      <c r="AR298" s="98">
        <v>131.76779999999999</v>
      </c>
      <c r="AS298" s="98">
        <v>1410.1622</v>
      </c>
      <c r="AT298" s="98">
        <v>151.15479999999999</v>
      </c>
      <c r="AU298" s="98">
        <v>486.75234999999998</v>
      </c>
      <c r="AV298" s="98">
        <v>1969.9891</v>
      </c>
      <c r="AW298" s="98">
        <v>919.57579999999996</v>
      </c>
      <c r="AX298" s="98">
        <v>1606.9881</v>
      </c>
      <c r="AY298" s="98">
        <v>40.735750000000003</v>
      </c>
      <c r="AZ298" s="98">
        <v>165.17070000000001</v>
      </c>
      <c r="BA298" s="98">
        <v>135.72575000000001</v>
      </c>
      <c r="BB298" s="76">
        <v>-45.362250000000003</v>
      </c>
      <c r="BC298" s="76">
        <v>1410.1622</v>
      </c>
      <c r="BD298" s="76">
        <v>151.15479999999999</v>
      </c>
      <c r="BE298" s="76">
        <v>346.50040000000001</v>
      </c>
      <c r="BF298" s="76">
        <v>1969.9891</v>
      </c>
      <c r="BG298" s="76">
        <v>919.57579999999996</v>
      </c>
      <c r="BH298" s="76">
        <v>1532.5880999999999</v>
      </c>
      <c r="BI298" s="76">
        <v>40.735750000000003</v>
      </c>
      <c r="BJ298" s="76">
        <v>165.17070000000001</v>
      </c>
      <c r="BK298" s="76">
        <v>62.942959999999999</v>
      </c>
      <c r="BL298" s="76">
        <v>4456.54259</v>
      </c>
      <c r="BM298" s="76">
        <v>5785.76188</v>
      </c>
      <c r="BN298" s="76">
        <v>4310.3878000000004</v>
      </c>
      <c r="BO298" s="76">
        <v>4604.6953400000002</v>
      </c>
      <c r="BP298" s="76">
        <v>5985.3931700000003</v>
      </c>
      <c r="BQ298" s="76">
        <v>4482.9181900000003</v>
      </c>
      <c r="BR298" s="76">
        <v>5227.6264099999999</v>
      </c>
      <c r="BS298" s="76">
        <v>3435.7833799999999</v>
      </c>
      <c r="BT298" s="76">
        <v>3555.1264999999999</v>
      </c>
      <c r="BU298" s="76">
        <v>3399.6916700000002</v>
      </c>
      <c r="BV298" s="98">
        <v>5583.8349500000004</v>
      </c>
      <c r="BW298" s="98">
        <v>5836.3348400000004</v>
      </c>
      <c r="BX298" s="98">
        <v>5530.8008399999999</v>
      </c>
      <c r="BY298" s="98">
        <v>5872.5697</v>
      </c>
      <c r="BZ298" s="98">
        <v>6196.1137399999998</v>
      </c>
      <c r="CA298" s="98">
        <v>3923.9405900000002</v>
      </c>
      <c r="CB298" s="98">
        <v>3820.21947</v>
      </c>
      <c r="CC298" s="98">
        <v>3768.1931</v>
      </c>
      <c r="CD298" s="98">
        <v>3560.8666600000001</v>
      </c>
      <c r="CE298" s="98">
        <v>3685.1299800000002</v>
      </c>
      <c r="CF298" s="76">
        <v>-464.11905999999999</v>
      </c>
      <c r="CG298" s="76">
        <v>-749.96866999999997</v>
      </c>
      <c r="CH298" s="76">
        <v>-652.84570000000099</v>
      </c>
      <c r="CI298" s="76">
        <v>-115.29385000000001</v>
      </c>
      <c r="CJ298" s="76">
        <v>-455.20238999999901</v>
      </c>
      <c r="CK298" s="76">
        <v>-409.63961999999998</v>
      </c>
      <c r="CL298" s="76">
        <v>-1450.40338</v>
      </c>
      <c r="CM298" s="76">
        <v>93.267409999999899</v>
      </c>
      <c r="CN298" s="76">
        <v>-38.472050000000301</v>
      </c>
      <c r="CO298" s="76">
        <v>61.211789999999802</v>
      </c>
      <c r="CP298" s="76">
        <v>2309.3713499999999</v>
      </c>
      <c r="CQ298" s="76">
        <v>3191.5444600000001</v>
      </c>
      <c r="CR298" s="76">
        <v>2856.64633</v>
      </c>
      <c r="CS298" s="76">
        <v>3692.65263</v>
      </c>
      <c r="CT298" s="76">
        <v>3795.7614800000001</v>
      </c>
      <c r="CU298" s="76">
        <v>2514.50117</v>
      </c>
      <c r="CV298" s="76">
        <v>2238.09139</v>
      </c>
      <c r="CW298" s="76">
        <v>2344.29367</v>
      </c>
      <c r="CX298" s="76">
        <v>2384.8565100000001</v>
      </c>
      <c r="CY298" s="76">
        <v>2411.7478599999999</v>
      </c>
      <c r="CZ298" s="98">
        <v>1308</v>
      </c>
      <c r="DA298" s="98">
        <v>1316</v>
      </c>
      <c r="DB298" s="98">
        <v>1281</v>
      </c>
      <c r="DC298" s="98">
        <v>1228</v>
      </c>
      <c r="DD298" s="98">
        <v>1213</v>
      </c>
      <c r="DE298" s="98">
        <v>1150</v>
      </c>
      <c r="DF298" s="98">
        <v>1066</v>
      </c>
      <c r="DG298" s="98">
        <v>1033</v>
      </c>
      <c r="DH298" s="98">
        <v>944</v>
      </c>
      <c r="DI298" s="98">
        <v>889</v>
      </c>
      <c r="DJ298" s="76">
        <v>-882.17310999999995</v>
      </c>
      <c r="DK298" s="76">
        <v>334.89812999999998</v>
      </c>
      <c r="DL298" s="76">
        <v>-836.00630000000001</v>
      </c>
      <c r="DM298" s="76">
        <v>-103.10885</v>
      </c>
      <c r="DN298" s="76">
        <v>1281.2603099999999</v>
      </c>
      <c r="DO298" s="76">
        <v>276.40978000000001</v>
      </c>
      <c r="DP298" s="76">
        <v>-106.20228</v>
      </c>
      <c r="DQ298" s="76">
        <v>-40.562840000000001</v>
      </c>
      <c r="DR298" s="76">
        <v>-26.891349999999999</v>
      </c>
      <c r="DS298" s="76">
        <v>-29.43525</v>
      </c>
      <c r="DT298" s="76">
        <v>14.7948</v>
      </c>
      <c r="DU298" s="76">
        <v>11.906969999999999</v>
      </c>
      <c r="DV298" s="76">
        <v>-0.28623999999999999</v>
      </c>
      <c r="DW298" s="76">
        <v>27.185420000000001</v>
      </c>
      <c r="DX298" s="76">
        <v>36.092979999999997</v>
      </c>
      <c r="DY298" s="76">
        <v>24.218050000000002</v>
      </c>
      <c r="DZ298" s="76">
        <v>44.408009999999997</v>
      </c>
      <c r="EA298" s="76">
        <v>61.675739999999998</v>
      </c>
      <c r="EB298" s="76">
        <v>66.876400000000004</v>
      </c>
      <c r="EC298" s="76">
        <v>69.088329999999999</v>
      </c>
      <c r="ED298" s="76">
        <v>836.81086000000005</v>
      </c>
      <c r="EE298" s="76">
        <v>1075.2640699999999</v>
      </c>
      <c r="EF298" s="76">
        <v>987.16110000000003</v>
      </c>
      <c r="EG298" s="76">
        <v>449.60924999999997</v>
      </c>
      <c r="EH298" s="76">
        <v>688.72879</v>
      </c>
      <c r="EI298" s="76">
        <v>643.16602000000103</v>
      </c>
      <c r="EJ298" s="76">
        <v>1638.7903799999999</v>
      </c>
      <c r="EK298" s="76">
        <v>81.298589999999905</v>
      </c>
      <c r="EL298" s="76">
        <v>192.06205</v>
      </c>
      <c r="EM298" s="76">
        <v>92.378209999999896</v>
      </c>
      <c r="EN298" s="98">
        <v>3274.4636</v>
      </c>
      <c r="EO298" s="98">
        <v>2644.7903799999999</v>
      </c>
      <c r="EP298" s="98">
        <v>2674.1545099999998</v>
      </c>
      <c r="EQ298" s="98">
        <v>2179.91707</v>
      </c>
      <c r="ER298" s="98">
        <v>2400.3522600000001</v>
      </c>
      <c r="ES298" s="98">
        <v>1409.4394199999999</v>
      </c>
      <c r="ET298" s="98">
        <v>1582.12808</v>
      </c>
      <c r="EU298" s="98">
        <v>1423.8994299999999</v>
      </c>
      <c r="EV298" s="98">
        <v>1176.0101500000001</v>
      </c>
      <c r="EW298" s="98">
        <v>1273.38212</v>
      </c>
      <c r="EX298" s="98">
        <v>5161586</v>
      </c>
      <c r="EY298" s="98">
        <v>5450864</v>
      </c>
      <c r="EZ298" s="98">
        <v>5146394</v>
      </c>
      <c r="FA298" s="98">
        <v>4567552</v>
      </c>
      <c r="FB298" s="98">
        <v>4704133</v>
      </c>
      <c r="FC298" s="98">
        <v>4206508</v>
      </c>
      <c r="FD298" s="98">
        <v>5259429</v>
      </c>
      <c r="FE298" s="98">
        <v>3476346</v>
      </c>
      <c r="FF298" s="98">
        <v>3582018</v>
      </c>
      <c r="FG298" s="103">
        <v>3356344</v>
      </c>
      <c r="FH298" s="76">
        <v>177.13005000000001</v>
      </c>
      <c r="FI298" s="76">
        <v>0</v>
      </c>
      <c r="FJ298" s="76">
        <v>0</v>
      </c>
      <c r="FK298" s="76">
        <v>140.25194999999999</v>
      </c>
      <c r="FL298" s="76">
        <v>0</v>
      </c>
      <c r="FM298" s="76">
        <v>0</v>
      </c>
      <c r="FN298" s="76">
        <v>74.400000000000006</v>
      </c>
      <c r="FO298" s="76">
        <v>0</v>
      </c>
      <c r="FP298" s="76">
        <v>0</v>
      </c>
      <c r="FQ298" s="77">
        <v>72.782790000000006</v>
      </c>
    </row>
    <row r="299" spans="1:173" x14ac:dyDescent="0.25">
      <c r="A299" s="96" t="s">
        <v>121</v>
      </c>
      <c r="B299" s="96">
        <v>5651</v>
      </c>
      <c r="C299" s="96"/>
      <c r="D299" s="76">
        <v>-3.3246000000000002</v>
      </c>
      <c r="E299" s="76">
        <v>12.21912</v>
      </c>
      <c r="F299" s="76">
        <v>-21.84234</v>
      </c>
      <c r="G299" s="76">
        <v>843.32438999999999</v>
      </c>
      <c r="H299" s="76">
        <v>37.787469999999999</v>
      </c>
      <c r="I299" s="76">
        <v>135.86790999999999</v>
      </c>
      <c r="J299" s="76">
        <v>299.91341999999997</v>
      </c>
      <c r="K299" s="76">
        <v>709.16803000000004</v>
      </c>
      <c r="L299" s="76">
        <v>93.943809999999999</v>
      </c>
      <c r="M299" s="76">
        <v>89.789479999999998</v>
      </c>
      <c r="N299" s="97">
        <v>5490.0377900000003</v>
      </c>
      <c r="O299" s="97">
        <v>5042.6289200000001</v>
      </c>
      <c r="P299" s="97">
        <v>4866.8346899999997</v>
      </c>
      <c r="Q299" s="97">
        <v>6152.2596400000002</v>
      </c>
      <c r="R299" s="97">
        <v>4841.3445599999995</v>
      </c>
      <c r="S299" s="97">
        <v>4850.1074500000004</v>
      </c>
      <c r="T299" s="97">
        <v>4100.3762299999999</v>
      </c>
      <c r="U299" s="97">
        <v>4557.6556200000005</v>
      </c>
      <c r="V299" s="97">
        <v>3915.0563699999998</v>
      </c>
      <c r="W299" s="97">
        <v>3726.1135399999998</v>
      </c>
      <c r="X299" s="98">
        <v>2450</v>
      </c>
      <c r="Y299" s="98">
        <v>1500</v>
      </c>
      <c r="Z299" s="98">
        <v>1500</v>
      </c>
      <c r="AA299" s="98">
        <v>1500</v>
      </c>
      <c r="AB299" s="98">
        <v>1500</v>
      </c>
      <c r="AC299" s="98">
        <v>1500</v>
      </c>
      <c r="AD299" s="98">
        <v>1500</v>
      </c>
      <c r="AE299" s="98">
        <v>1500</v>
      </c>
      <c r="AF299" s="98">
        <v>2500</v>
      </c>
      <c r="AG299" s="98">
        <v>2500</v>
      </c>
      <c r="AH299" s="97">
        <v>5462.6377899999998</v>
      </c>
      <c r="AI299" s="97">
        <v>5011.7600700000003</v>
      </c>
      <c r="AJ299" s="97">
        <v>4831.9064399999997</v>
      </c>
      <c r="AK299" s="97">
        <v>5286.2115400000002</v>
      </c>
      <c r="AL299" s="97">
        <v>4789.3445599999995</v>
      </c>
      <c r="AM299" s="97">
        <v>4698.9996499999997</v>
      </c>
      <c r="AN299" s="97">
        <v>3788.8621800000001</v>
      </c>
      <c r="AO299" s="97">
        <v>3841.2111199999999</v>
      </c>
      <c r="AP299" s="97">
        <v>3826.9755700000001</v>
      </c>
      <c r="AQ299" s="97">
        <v>3636.7135400000002</v>
      </c>
      <c r="AR299" s="98">
        <v>369.78089999999997</v>
      </c>
      <c r="AS299" s="98">
        <v>114.31465</v>
      </c>
      <c r="AT299" s="98">
        <v>414.37184999999999</v>
      </c>
      <c r="AU299" s="98">
        <v>289.14474999999999</v>
      </c>
      <c r="AV299" s="98">
        <v>387.72426999999999</v>
      </c>
      <c r="AW299" s="98">
        <v>716.92055000000005</v>
      </c>
      <c r="AX299" s="98">
        <v>677.34984999999995</v>
      </c>
      <c r="AY299" s="98">
        <v>549.94994999999994</v>
      </c>
      <c r="AZ299" s="98">
        <v>242.86035000000001</v>
      </c>
      <c r="BA299" s="98">
        <v>40.6922</v>
      </c>
      <c r="BB299" s="76">
        <v>247.42609999999999</v>
      </c>
      <c r="BC299" s="76">
        <v>-157.91325000000001</v>
      </c>
      <c r="BD299" s="76">
        <v>414.37184999999999</v>
      </c>
      <c r="BE299" s="76">
        <v>289.14474999999999</v>
      </c>
      <c r="BF299" s="76">
        <v>387.72426999999999</v>
      </c>
      <c r="BG299" s="76">
        <v>716.92055000000005</v>
      </c>
      <c r="BH299" s="76">
        <v>677.34984999999995</v>
      </c>
      <c r="BI299" s="76">
        <v>198.44995</v>
      </c>
      <c r="BJ299" s="76">
        <v>242.86035000000001</v>
      </c>
      <c r="BK299" s="76">
        <v>-124.72695</v>
      </c>
      <c r="BL299" s="76">
        <v>5832.4186900000004</v>
      </c>
      <c r="BM299" s="76">
        <v>5126.0747199999996</v>
      </c>
      <c r="BN299" s="76">
        <v>5246.2782900000002</v>
      </c>
      <c r="BO299" s="76">
        <v>5575.3562899999997</v>
      </c>
      <c r="BP299" s="76">
        <v>5177.0688300000002</v>
      </c>
      <c r="BQ299" s="76">
        <v>5415.9201999999996</v>
      </c>
      <c r="BR299" s="76">
        <v>4466.2120299999997</v>
      </c>
      <c r="BS299" s="76">
        <v>4391.1610700000001</v>
      </c>
      <c r="BT299" s="76">
        <v>4069.83592</v>
      </c>
      <c r="BU299" s="76">
        <v>3677.4057400000002</v>
      </c>
      <c r="BV299" s="98">
        <v>2950.0727999999999</v>
      </c>
      <c r="BW299" s="98">
        <v>2222.8597500000001</v>
      </c>
      <c r="BX299" s="98">
        <v>2584.9341399999998</v>
      </c>
      <c r="BY299" s="98">
        <v>2951.9104499999999</v>
      </c>
      <c r="BZ299" s="98">
        <v>2906.7406000000001</v>
      </c>
      <c r="CA299" s="98">
        <v>2802.3524499999999</v>
      </c>
      <c r="CB299" s="98">
        <v>2243.1168699999998</v>
      </c>
      <c r="CC299" s="98">
        <v>2045.4360099999999</v>
      </c>
      <c r="CD299" s="98">
        <v>3613.6740300000001</v>
      </c>
      <c r="CE299" s="98">
        <v>3117.002</v>
      </c>
      <c r="CF299" s="76">
        <v>-270.76895999999903</v>
      </c>
      <c r="CG299" s="76">
        <v>-121.70802</v>
      </c>
      <c r="CH299" s="76">
        <v>-842.11284999999998</v>
      </c>
      <c r="CI299" s="76">
        <v>752.19595000000004</v>
      </c>
      <c r="CJ299" s="76">
        <v>-223.58156000000099</v>
      </c>
      <c r="CK299" s="76">
        <v>-396.81025</v>
      </c>
      <c r="CL299" s="76">
        <v>-468.88842</v>
      </c>
      <c r="CM299" s="76">
        <v>-500.65839999999901</v>
      </c>
      <c r="CN299" s="76">
        <v>-574.25545</v>
      </c>
      <c r="CO299" s="76">
        <v>-762.14543000000003</v>
      </c>
      <c r="CP299" s="76">
        <v>-2895.85196</v>
      </c>
      <c r="CQ299" s="76">
        <v>-2845.1091000000001</v>
      </c>
      <c r="CR299" s="76">
        <v>-2534.6189800000002</v>
      </c>
      <c r="CS299" s="76">
        <v>-2071.9497299999998</v>
      </c>
      <c r="CT299" s="76">
        <v>-2247.24233</v>
      </c>
      <c r="CU299" s="76">
        <v>-2359.3850400000001</v>
      </c>
      <c r="CV299" s="76">
        <v>-2528.3875400000002</v>
      </c>
      <c r="CW299" s="76">
        <v>-2425.3349199999998</v>
      </c>
      <c r="CX299" s="76">
        <v>-1406.6819700000001</v>
      </c>
      <c r="CY299" s="76">
        <v>-987.20606999999995</v>
      </c>
      <c r="CZ299" s="98">
        <v>978</v>
      </c>
      <c r="DA299" s="98">
        <v>958</v>
      </c>
      <c r="DB299" s="98">
        <v>958</v>
      </c>
      <c r="DC299" s="98">
        <v>973</v>
      </c>
      <c r="DD299" s="98">
        <v>963</v>
      </c>
      <c r="DE299" s="98">
        <v>935</v>
      </c>
      <c r="DF299" s="98">
        <v>841</v>
      </c>
      <c r="DG299" s="98">
        <v>709</v>
      </c>
      <c r="DH299" s="98">
        <v>673</v>
      </c>
      <c r="DI299" s="98">
        <v>666</v>
      </c>
      <c r="DJ299" s="76">
        <v>-50.74286</v>
      </c>
      <c r="DK299" s="76">
        <v>-310.49011999999999</v>
      </c>
      <c r="DL299" s="76">
        <v>-462.66924999999998</v>
      </c>
      <c r="DM299" s="76">
        <v>175.29259999999999</v>
      </c>
      <c r="DN299" s="76">
        <v>112.14270999999999</v>
      </c>
      <c r="DO299" s="76">
        <v>169.0025</v>
      </c>
      <c r="DP299" s="76">
        <v>-103.05262</v>
      </c>
      <c r="DQ299" s="76">
        <v>-1018.65295</v>
      </c>
      <c r="DR299" s="76">
        <v>-419.47590000000002</v>
      </c>
      <c r="DS299" s="76">
        <v>-976.27238</v>
      </c>
      <c r="DT299" s="76">
        <v>-30.724599999999999</v>
      </c>
      <c r="DU299" s="76">
        <v>-18.64988</v>
      </c>
      <c r="DV299" s="76">
        <v>-56.770339999999997</v>
      </c>
      <c r="DW299" s="76">
        <v>-22.723610000000001</v>
      </c>
      <c r="DX299" s="76">
        <v>-14.212529999999999</v>
      </c>
      <c r="DY299" s="76">
        <v>-15.24009</v>
      </c>
      <c r="DZ299" s="76">
        <v>-11.600580000000001</v>
      </c>
      <c r="EA299" s="76">
        <v>-7.2769700000000004</v>
      </c>
      <c r="EB299" s="76">
        <v>5.8628099999999996</v>
      </c>
      <c r="EC299" s="76">
        <v>0.38947999999999999</v>
      </c>
      <c r="ED299" s="76">
        <v>298.16896000000003</v>
      </c>
      <c r="EE299" s="76">
        <v>152.57687000000001</v>
      </c>
      <c r="EF299" s="76">
        <v>877.04110000000003</v>
      </c>
      <c r="EG299" s="76">
        <v>113.85214999999999</v>
      </c>
      <c r="EH299" s="76">
        <v>275.58156000000099</v>
      </c>
      <c r="EI299" s="76">
        <v>547.91804999999999</v>
      </c>
      <c r="EJ299" s="76">
        <v>780.40246999999999</v>
      </c>
      <c r="EK299" s="76">
        <v>1217.1029000000001</v>
      </c>
      <c r="EL299" s="76">
        <v>662.33624999999995</v>
      </c>
      <c r="EM299" s="76">
        <v>851.54543000000001</v>
      </c>
      <c r="EN299" s="98">
        <v>5845.9247599999999</v>
      </c>
      <c r="EO299" s="98">
        <v>5067.9688500000002</v>
      </c>
      <c r="EP299" s="98">
        <v>5119.5531199999996</v>
      </c>
      <c r="EQ299" s="98">
        <v>5023.8601799999997</v>
      </c>
      <c r="ER299" s="98">
        <v>5153.9829300000001</v>
      </c>
      <c r="ES299" s="98">
        <v>5161.7374900000004</v>
      </c>
      <c r="ET299" s="98">
        <v>4771.5044099999996</v>
      </c>
      <c r="EU299" s="98">
        <v>4470.7709299999997</v>
      </c>
      <c r="EV299" s="98">
        <v>5020.3559999999998</v>
      </c>
      <c r="EW299" s="98">
        <v>4104.2080699999997</v>
      </c>
      <c r="EX299" s="98">
        <v>5760807</v>
      </c>
      <c r="EY299" s="98">
        <v>5164337</v>
      </c>
      <c r="EZ299" s="98">
        <v>5708948</v>
      </c>
      <c r="FA299" s="98">
        <v>5400064</v>
      </c>
      <c r="FB299" s="98">
        <v>5064926</v>
      </c>
      <c r="FC299" s="98">
        <v>5246918</v>
      </c>
      <c r="FD299" s="98">
        <v>4569265</v>
      </c>
      <c r="FE299" s="98">
        <v>5058314</v>
      </c>
      <c r="FF299" s="98">
        <v>4489312</v>
      </c>
      <c r="FG299" s="103">
        <v>4488259</v>
      </c>
      <c r="FH299" s="76">
        <v>122.3548</v>
      </c>
      <c r="FI299" s="76">
        <v>272.22789999999998</v>
      </c>
      <c r="FJ299" s="76">
        <v>0</v>
      </c>
      <c r="FK299" s="76">
        <v>0</v>
      </c>
      <c r="FL299" s="76">
        <v>0</v>
      </c>
      <c r="FM299" s="76">
        <v>0</v>
      </c>
      <c r="FN299" s="76">
        <v>0</v>
      </c>
      <c r="FO299" s="76">
        <v>351.5</v>
      </c>
      <c r="FP299" s="76">
        <v>0</v>
      </c>
      <c r="FQ299" s="77">
        <v>165.41915</v>
      </c>
    </row>
    <row r="300" spans="1:173" x14ac:dyDescent="0.25">
      <c r="A300" s="96" t="s">
        <v>120</v>
      </c>
      <c r="B300" s="96">
        <v>5652</v>
      </c>
      <c r="C300" s="96"/>
      <c r="D300" s="76">
        <v>-0.27694000000000002</v>
      </c>
      <c r="E300" s="76">
        <v>2.4371299999999998</v>
      </c>
      <c r="F300" s="76">
        <v>5.6</v>
      </c>
      <c r="G300" s="76">
        <v>-6.6135900000000003</v>
      </c>
      <c r="H300" s="76">
        <v>49.280189999999997</v>
      </c>
      <c r="I300" s="76">
        <v>56.00056</v>
      </c>
      <c r="J300" s="76">
        <v>62.021700000000003</v>
      </c>
      <c r="K300" s="76">
        <v>65.977310000000003</v>
      </c>
      <c r="L300" s="76">
        <v>97.432400000000001</v>
      </c>
      <c r="M300" s="76">
        <v>95.125309999999999</v>
      </c>
      <c r="N300" s="97">
        <v>3323.5105600000002</v>
      </c>
      <c r="O300" s="97">
        <v>2689.6202699999999</v>
      </c>
      <c r="P300" s="97">
        <v>2802.39354</v>
      </c>
      <c r="Q300" s="97">
        <v>3019.8869300000001</v>
      </c>
      <c r="R300" s="97">
        <v>2932.0713000000001</v>
      </c>
      <c r="S300" s="97">
        <v>2855.0658100000001</v>
      </c>
      <c r="T300" s="97">
        <v>2976.2302199999999</v>
      </c>
      <c r="U300" s="97">
        <v>2682.4604399999998</v>
      </c>
      <c r="V300" s="97">
        <v>2812.90589</v>
      </c>
      <c r="W300" s="97">
        <v>2608.5070900000001</v>
      </c>
      <c r="X300" s="98">
        <v>679</v>
      </c>
      <c r="Y300" s="98">
        <v>767</v>
      </c>
      <c r="Z300" s="98">
        <v>855</v>
      </c>
      <c r="AA300" s="98">
        <v>943</v>
      </c>
      <c r="AB300" s="98">
        <v>1041</v>
      </c>
      <c r="AC300" s="98">
        <v>1139</v>
      </c>
      <c r="AD300" s="98">
        <v>1237</v>
      </c>
      <c r="AE300" s="98">
        <v>1402.25</v>
      </c>
      <c r="AF300" s="98">
        <v>1530.25</v>
      </c>
      <c r="AG300" s="98">
        <v>1670.75</v>
      </c>
      <c r="AH300" s="97">
        <v>3297.0105600000002</v>
      </c>
      <c r="AI300" s="97">
        <v>2663.1202699999999</v>
      </c>
      <c r="AJ300" s="97">
        <v>2769.01154</v>
      </c>
      <c r="AK300" s="97">
        <v>2993.3869300000001</v>
      </c>
      <c r="AL300" s="97">
        <v>2867.5713000000001</v>
      </c>
      <c r="AM300" s="97">
        <v>2790.5658100000001</v>
      </c>
      <c r="AN300" s="97">
        <v>2911.7302199999999</v>
      </c>
      <c r="AO300" s="97">
        <v>2607.9604399999998</v>
      </c>
      <c r="AP300" s="97">
        <v>2721.4088900000002</v>
      </c>
      <c r="AQ300" s="97">
        <v>2519.8070899999998</v>
      </c>
      <c r="AR300" s="98">
        <v>45</v>
      </c>
      <c r="AS300" s="98">
        <v>0</v>
      </c>
      <c r="AT300" s="98">
        <v>0</v>
      </c>
      <c r="AU300" s="98">
        <v>0</v>
      </c>
      <c r="AV300" s="98">
        <v>0</v>
      </c>
      <c r="AW300" s="98">
        <v>0.25</v>
      </c>
      <c r="AX300" s="98">
        <v>0</v>
      </c>
      <c r="AY300" s="98">
        <v>0</v>
      </c>
      <c r="AZ300" s="98">
        <v>78.679000000000002</v>
      </c>
      <c r="BA300" s="98">
        <v>0</v>
      </c>
      <c r="BB300" s="76">
        <v>45</v>
      </c>
      <c r="BC300" s="76">
        <v>-2.4</v>
      </c>
      <c r="BD300" s="76">
        <v>0</v>
      </c>
      <c r="BE300" s="76">
        <v>0</v>
      </c>
      <c r="BF300" s="76">
        <v>0</v>
      </c>
      <c r="BG300" s="76">
        <v>0.25</v>
      </c>
      <c r="BH300" s="76">
        <v>0</v>
      </c>
      <c r="BI300" s="76">
        <v>0</v>
      </c>
      <c r="BJ300" s="76">
        <v>78.679000000000002</v>
      </c>
      <c r="BK300" s="76">
        <v>0</v>
      </c>
      <c r="BL300" s="76">
        <v>3342.0105600000002</v>
      </c>
      <c r="BM300" s="76">
        <v>2663.1202699999999</v>
      </c>
      <c r="BN300" s="76">
        <v>2769.01154</v>
      </c>
      <c r="BO300" s="76">
        <v>2993.3869300000001</v>
      </c>
      <c r="BP300" s="76">
        <v>2867.5713000000001</v>
      </c>
      <c r="BQ300" s="76">
        <v>2790.8158100000001</v>
      </c>
      <c r="BR300" s="76">
        <v>2911.7302199999999</v>
      </c>
      <c r="BS300" s="76">
        <v>2607.9604399999998</v>
      </c>
      <c r="BT300" s="76">
        <v>2800.0878899999998</v>
      </c>
      <c r="BU300" s="76">
        <v>2519.8070899999998</v>
      </c>
      <c r="BV300" s="98">
        <v>1389.86868</v>
      </c>
      <c r="BW300" s="98">
        <v>993.84046999999998</v>
      </c>
      <c r="BX300" s="98">
        <v>1063.6991499999999</v>
      </c>
      <c r="BY300" s="98">
        <v>1494.75602</v>
      </c>
      <c r="BZ300" s="98">
        <v>1768.27694</v>
      </c>
      <c r="CA300" s="98">
        <v>1552.2830300000001</v>
      </c>
      <c r="CB300" s="98">
        <v>1603.1252400000001</v>
      </c>
      <c r="CC300" s="98">
        <v>1960.4408900000001</v>
      </c>
      <c r="CD300" s="98">
        <v>1973.50872</v>
      </c>
      <c r="CE300" s="98">
        <v>2194.82348</v>
      </c>
      <c r="CF300" s="76">
        <v>-417.67129</v>
      </c>
      <c r="CG300" s="76">
        <v>-271.94711000000001</v>
      </c>
      <c r="CH300" s="76">
        <v>-332.59390999999999</v>
      </c>
      <c r="CI300" s="76">
        <v>-395.05878999999999</v>
      </c>
      <c r="CJ300" s="76">
        <v>-222.61161000000001</v>
      </c>
      <c r="CK300" s="76">
        <v>59.429410000000203</v>
      </c>
      <c r="CL300" s="76">
        <v>84.991729999999706</v>
      </c>
      <c r="CM300" s="76">
        <v>-138.81743</v>
      </c>
      <c r="CN300" s="76">
        <v>-44.536099999999799</v>
      </c>
      <c r="CO300" s="76">
        <v>-188.49453</v>
      </c>
      <c r="CP300" s="76">
        <v>-2346.9625999999998</v>
      </c>
      <c r="CQ300" s="76">
        <v>-1947.7913100000001</v>
      </c>
      <c r="CR300" s="76">
        <v>-1646.9441999999999</v>
      </c>
      <c r="CS300" s="76">
        <v>-1280.96829</v>
      </c>
      <c r="CT300" s="76">
        <v>-859.40949999999998</v>
      </c>
      <c r="CU300" s="76">
        <v>-572.29789000000005</v>
      </c>
      <c r="CV300" s="76">
        <v>-567.47730000000001</v>
      </c>
      <c r="CW300" s="76">
        <v>-587.96902999999998</v>
      </c>
      <c r="CX300" s="76">
        <v>-374.65159999999997</v>
      </c>
      <c r="CY300" s="76">
        <v>-317.29750000000001</v>
      </c>
      <c r="CZ300" s="98">
        <v>615</v>
      </c>
      <c r="DA300" s="98">
        <v>626</v>
      </c>
      <c r="DB300" s="98">
        <v>615</v>
      </c>
      <c r="DC300" s="98">
        <v>603</v>
      </c>
      <c r="DD300" s="98">
        <v>608</v>
      </c>
      <c r="DE300" s="98">
        <v>614</v>
      </c>
      <c r="DF300" s="98">
        <v>598</v>
      </c>
      <c r="DG300" s="98">
        <v>564</v>
      </c>
      <c r="DH300" s="98">
        <v>570</v>
      </c>
      <c r="DI300" s="98">
        <v>560</v>
      </c>
      <c r="DJ300" s="76">
        <v>-399.17129</v>
      </c>
      <c r="DK300" s="76">
        <v>-300.84710999999999</v>
      </c>
      <c r="DL300" s="76">
        <v>-365.97591</v>
      </c>
      <c r="DM300" s="76">
        <v>-421.55878999999999</v>
      </c>
      <c r="DN300" s="76">
        <v>-287.11160999999998</v>
      </c>
      <c r="DO300" s="76">
        <v>-4.8205900000000002</v>
      </c>
      <c r="DP300" s="76">
        <v>20.49173</v>
      </c>
      <c r="DQ300" s="76">
        <v>-213.31743</v>
      </c>
      <c r="DR300" s="76">
        <v>-57.354100000000003</v>
      </c>
      <c r="DS300" s="76">
        <v>-277.19452999999999</v>
      </c>
      <c r="DT300" s="76">
        <v>-26.77694</v>
      </c>
      <c r="DU300" s="76">
        <v>-24.06287</v>
      </c>
      <c r="DV300" s="76">
        <v>-27.782</v>
      </c>
      <c r="DW300" s="76">
        <v>-33.113590000000002</v>
      </c>
      <c r="DX300" s="76">
        <v>-15.219810000000001</v>
      </c>
      <c r="DY300" s="76">
        <v>-8.4994399999999999</v>
      </c>
      <c r="DZ300" s="76">
        <v>-2.4782999999999999</v>
      </c>
      <c r="EA300" s="76">
        <v>-8.5226900000000008</v>
      </c>
      <c r="EB300" s="76">
        <v>5.9353999999999996</v>
      </c>
      <c r="EC300" s="76">
        <v>6.4253099999999996</v>
      </c>
      <c r="ED300" s="76">
        <v>444.17129</v>
      </c>
      <c r="EE300" s="76">
        <v>298.44711000000001</v>
      </c>
      <c r="EF300" s="76">
        <v>365.97591</v>
      </c>
      <c r="EG300" s="76">
        <v>421.55878999999999</v>
      </c>
      <c r="EH300" s="76">
        <v>287.11160999999998</v>
      </c>
      <c r="EI300" s="76">
        <v>5.0705899999998101</v>
      </c>
      <c r="EJ300" s="76">
        <v>-20.491729999999698</v>
      </c>
      <c r="EK300" s="76">
        <v>213.31743</v>
      </c>
      <c r="EL300" s="76">
        <v>136.03309999999999</v>
      </c>
      <c r="EM300" s="76">
        <v>277.19452999999999</v>
      </c>
      <c r="EN300" s="98">
        <v>3736.8312799999999</v>
      </c>
      <c r="EO300" s="98">
        <v>2941.6317800000002</v>
      </c>
      <c r="EP300" s="98">
        <v>2710.6433499999998</v>
      </c>
      <c r="EQ300" s="98">
        <v>2775.7243100000001</v>
      </c>
      <c r="ER300" s="98">
        <v>2627.6864399999999</v>
      </c>
      <c r="ES300" s="98">
        <v>2124.5809199999999</v>
      </c>
      <c r="ET300" s="98">
        <v>2170.6025399999999</v>
      </c>
      <c r="EU300" s="98">
        <v>2548.4099200000001</v>
      </c>
      <c r="EV300" s="98">
        <v>2348.16032</v>
      </c>
      <c r="EW300" s="98">
        <v>2512.1209800000001</v>
      </c>
      <c r="EX300" s="98">
        <v>3741182</v>
      </c>
      <c r="EY300" s="98">
        <v>2961567</v>
      </c>
      <c r="EZ300" s="98">
        <v>3134987</v>
      </c>
      <c r="FA300" s="98">
        <v>3414946</v>
      </c>
      <c r="FB300" s="98">
        <v>3154683</v>
      </c>
      <c r="FC300" s="98">
        <v>2795636</v>
      </c>
      <c r="FD300" s="98">
        <v>2891238</v>
      </c>
      <c r="FE300" s="98">
        <v>2821278</v>
      </c>
      <c r="FF300" s="98">
        <v>2857442</v>
      </c>
      <c r="FG300" s="103">
        <v>2797002</v>
      </c>
      <c r="FH300" s="76">
        <v>0</v>
      </c>
      <c r="FI300" s="76">
        <v>2.4</v>
      </c>
      <c r="FJ300" s="76">
        <v>0</v>
      </c>
      <c r="FK300" s="76">
        <v>0</v>
      </c>
      <c r="FL300" s="76">
        <v>0</v>
      </c>
      <c r="FM300" s="76">
        <v>0</v>
      </c>
      <c r="FN300" s="76">
        <v>0</v>
      </c>
      <c r="FO300" s="76">
        <v>0</v>
      </c>
      <c r="FP300" s="76">
        <v>0</v>
      </c>
      <c r="FQ300" s="77">
        <v>0</v>
      </c>
    </row>
    <row r="301" spans="1:173" x14ac:dyDescent="0.25">
      <c r="A301" s="96" t="s">
        <v>119</v>
      </c>
      <c r="B301" s="96">
        <v>5830</v>
      </c>
      <c r="C301" s="96"/>
      <c r="D301" s="76">
        <v>177.74216999999999</v>
      </c>
      <c r="E301" s="76">
        <v>158.01765</v>
      </c>
      <c r="F301" s="76">
        <v>160.19146000000001</v>
      </c>
      <c r="G301" s="76">
        <v>175.44478000000001</v>
      </c>
      <c r="H301" s="76">
        <v>231.81109000000001</v>
      </c>
      <c r="I301" s="76">
        <v>118.71323</v>
      </c>
      <c r="J301" s="76">
        <v>108.21801000000001</v>
      </c>
      <c r="K301" s="76">
        <v>222.72015999999999</v>
      </c>
      <c r="L301" s="76">
        <v>238.46504999999999</v>
      </c>
      <c r="M301" s="76">
        <v>281.07529</v>
      </c>
      <c r="N301" s="97">
        <v>1508.4719500000001</v>
      </c>
      <c r="O301" s="97">
        <v>1443.60419</v>
      </c>
      <c r="P301" s="97">
        <v>1437.56396</v>
      </c>
      <c r="Q301" s="97">
        <v>1607.9750799999999</v>
      </c>
      <c r="R301" s="97">
        <v>2467.2701400000001</v>
      </c>
      <c r="S301" s="97">
        <v>1265.16176</v>
      </c>
      <c r="T301" s="97">
        <v>1284.6723400000001</v>
      </c>
      <c r="U301" s="97">
        <v>1358.1306099999999</v>
      </c>
      <c r="V301" s="97">
        <v>1309.4028000000001</v>
      </c>
      <c r="W301" s="97">
        <v>1248.70589</v>
      </c>
      <c r="X301" s="98">
        <v>537.6</v>
      </c>
      <c r="Y301" s="98">
        <v>1206</v>
      </c>
      <c r="Z301" s="98">
        <v>1274.4000000000001</v>
      </c>
      <c r="AA301" s="98">
        <v>1342.8</v>
      </c>
      <c r="AB301" s="98">
        <v>1411.2</v>
      </c>
      <c r="AC301" s="98">
        <v>1479.7980500000001</v>
      </c>
      <c r="AD301" s="98">
        <v>1548</v>
      </c>
      <c r="AE301" s="98">
        <v>1616.4</v>
      </c>
      <c r="AF301" s="98">
        <v>1684.8</v>
      </c>
      <c r="AG301" s="98">
        <v>1753.2</v>
      </c>
      <c r="AH301" s="97">
        <v>1311.4719500000001</v>
      </c>
      <c r="AI301" s="97">
        <v>1277.8041900000001</v>
      </c>
      <c r="AJ301" s="97">
        <v>1262.53766</v>
      </c>
      <c r="AK301" s="97">
        <v>1407.8813299999999</v>
      </c>
      <c r="AL301" s="97">
        <v>2228.2701400000001</v>
      </c>
      <c r="AM301" s="97">
        <v>1146.6945599999999</v>
      </c>
      <c r="AN301" s="97">
        <v>1187.6723400000001</v>
      </c>
      <c r="AO301" s="97">
        <v>1148.1025299999999</v>
      </c>
      <c r="AP301" s="97">
        <v>1086.34015</v>
      </c>
      <c r="AQ301" s="97">
        <v>993.12099000000001</v>
      </c>
      <c r="AR301" s="98">
        <v>212.39975999999999</v>
      </c>
      <c r="AS301" s="98">
        <v>928.41138000000001</v>
      </c>
      <c r="AT301" s="98">
        <v>1732.4856</v>
      </c>
      <c r="AU301" s="98">
        <v>1087.05845</v>
      </c>
      <c r="AV301" s="98">
        <v>342.3929</v>
      </c>
      <c r="AW301" s="98">
        <v>411.29860000000002</v>
      </c>
      <c r="AX301" s="98">
        <v>112.6551</v>
      </c>
      <c r="AY301" s="98">
        <v>275.54399999999998</v>
      </c>
      <c r="AZ301" s="98">
        <v>221.91354999999999</v>
      </c>
      <c r="BA301" s="98">
        <v>182.65600000000001</v>
      </c>
      <c r="BB301" s="76">
        <v>207.82236</v>
      </c>
      <c r="BC301" s="76">
        <v>840.70137999999997</v>
      </c>
      <c r="BD301" s="76">
        <v>1634.6946</v>
      </c>
      <c r="BE301" s="76">
        <v>1082.1528499999999</v>
      </c>
      <c r="BF301" s="76">
        <v>333.15890000000002</v>
      </c>
      <c r="BG301" s="76">
        <v>357.32479999999998</v>
      </c>
      <c r="BH301" s="76">
        <v>-103.9139</v>
      </c>
      <c r="BI301" s="76">
        <v>111.96</v>
      </c>
      <c r="BJ301" s="76">
        <v>155.21514999999999</v>
      </c>
      <c r="BK301" s="76">
        <v>182.65600000000001</v>
      </c>
      <c r="BL301" s="76">
        <v>1523.8717099999999</v>
      </c>
      <c r="BM301" s="76">
        <v>2206.2155699999998</v>
      </c>
      <c r="BN301" s="76">
        <v>2995.0232599999999</v>
      </c>
      <c r="BO301" s="76">
        <v>2494.9397800000002</v>
      </c>
      <c r="BP301" s="76">
        <v>2570.6630399999999</v>
      </c>
      <c r="BQ301" s="76">
        <v>1557.99316</v>
      </c>
      <c r="BR301" s="76">
        <v>1300.32744</v>
      </c>
      <c r="BS301" s="76">
        <v>1423.64653</v>
      </c>
      <c r="BT301" s="76">
        <v>1308.2537</v>
      </c>
      <c r="BU301" s="76">
        <v>1175.7769900000001</v>
      </c>
      <c r="BV301" s="98">
        <v>726.02295000000004</v>
      </c>
      <c r="BW301" s="98">
        <v>1613.8477</v>
      </c>
      <c r="BX301" s="98">
        <v>1445.6618000000001</v>
      </c>
      <c r="BY301" s="98">
        <v>1783.19281</v>
      </c>
      <c r="BZ301" s="98">
        <v>1708.87625</v>
      </c>
      <c r="CA301" s="98">
        <v>1693.4091100000001</v>
      </c>
      <c r="CB301" s="98">
        <v>1704.5976000000001</v>
      </c>
      <c r="CC301" s="98">
        <v>1764.04628</v>
      </c>
      <c r="CD301" s="98">
        <v>1872.6584499999999</v>
      </c>
      <c r="CE301" s="98">
        <v>1877.47066</v>
      </c>
      <c r="CF301" s="76">
        <v>-225.92907</v>
      </c>
      <c r="CG301" s="76">
        <v>-455.24065999999999</v>
      </c>
      <c r="CH301" s="76">
        <v>-267.53230000000002</v>
      </c>
      <c r="CI301" s="76">
        <v>-207.77489</v>
      </c>
      <c r="CJ301" s="76">
        <v>-4146.5509499999998</v>
      </c>
      <c r="CK301" s="76">
        <v>-174.94871000000001</v>
      </c>
      <c r="CL301" s="76">
        <v>-14.5555299999999</v>
      </c>
      <c r="CM301" s="76">
        <v>-164.01136</v>
      </c>
      <c r="CN301" s="76">
        <v>-52.096739999999997</v>
      </c>
      <c r="CO301" s="76">
        <v>-82.261400000000094</v>
      </c>
      <c r="CP301" s="76">
        <v>-1748.67543</v>
      </c>
      <c r="CQ301" s="76">
        <v>-1532.5147199999999</v>
      </c>
      <c r="CR301" s="76">
        <v>-1771.54999</v>
      </c>
      <c r="CS301" s="76">
        <v>-2965.5210400000001</v>
      </c>
      <c r="CT301" s="76">
        <v>-3630.4479000000001</v>
      </c>
      <c r="CU301" s="76">
        <v>421.70515</v>
      </c>
      <c r="CV301" s="76">
        <v>357.68626</v>
      </c>
      <c r="CW301" s="76">
        <v>573.15569000000005</v>
      </c>
      <c r="CX301" s="76">
        <v>835.12513000000001</v>
      </c>
      <c r="CY301" s="76">
        <v>955.06937000000005</v>
      </c>
      <c r="CZ301" s="98">
        <v>486</v>
      </c>
      <c r="DA301" s="98">
        <v>500</v>
      </c>
      <c r="DB301" s="98">
        <v>477</v>
      </c>
      <c r="DC301" s="98">
        <v>451</v>
      </c>
      <c r="DD301" s="98">
        <v>446</v>
      </c>
      <c r="DE301" s="98">
        <v>417</v>
      </c>
      <c r="DF301" s="98">
        <v>424</v>
      </c>
      <c r="DG301" s="98">
        <v>415</v>
      </c>
      <c r="DH301" s="98">
        <v>413</v>
      </c>
      <c r="DI301" s="98">
        <v>407</v>
      </c>
      <c r="DJ301" s="76">
        <v>-215.10670999999999</v>
      </c>
      <c r="DK301" s="76">
        <v>219.66072</v>
      </c>
      <c r="DL301" s="76">
        <v>1192.136</v>
      </c>
      <c r="DM301" s="76">
        <v>674.28421000000003</v>
      </c>
      <c r="DN301" s="76">
        <v>-4052.3920499999999</v>
      </c>
      <c r="DO301" s="76">
        <v>63.90889</v>
      </c>
      <c r="DP301" s="76">
        <v>-215.46942999999999</v>
      </c>
      <c r="DQ301" s="76">
        <v>-262.07943999999998</v>
      </c>
      <c r="DR301" s="76">
        <v>-119.94423999999999</v>
      </c>
      <c r="DS301" s="76">
        <v>-155.19030000000001</v>
      </c>
      <c r="DT301" s="76">
        <v>-19.257829999999998</v>
      </c>
      <c r="DU301" s="76">
        <v>-7.7823500000000001</v>
      </c>
      <c r="DV301" s="76">
        <v>-14.834540000000001</v>
      </c>
      <c r="DW301" s="76">
        <v>-24.64922</v>
      </c>
      <c r="DX301" s="76">
        <v>-7.1889099999999999</v>
      </c>
      <c r="DY301" s="76">
        <v>0.24623</v>
      </c>
      <c r="DZ301" s="76">
        <v>11.21801</v>
      </c>
      <c r="EA301" s="76">
        <v>12.692159999999999</v>
      </c>
      <c r="EB301" s="76">
        <v>15.402049999999999</v>
      </c>
      <c r="EC301" s="76">
        <v>25.490290000000002</v>
      </c>
      <c r="ED301" s="76">
        <v>422.92907000000002</v>
      </c>
      <c r="EE301" s="76">
        <v>621.04066</v>
      </c>
      <c r="EF301" s="76">
        <v>442.55860000000001</v>
      </c>
      <c r="EG301" s="76">
        <v>407.86864000000003</v>
      </c>
      <c r="EH301" s="76">
        <v>4385.5509499999998</v>
      </c>
      <c r="EI301" s="76">
        <v>293.41591</v>
      </c>
      <c r="EJ301" s="76">
        <v>111.55553</v>
      </c>
      <c r="EK301" s="76">
        <v>374.03944000000001</v>
      </c>
      <c r="EL301" s="76">
        <v>275.15938999999997</v>
      </c>
      <c r="EM301" s="76">
        <v>337.84629999999999</v>
      </c>
      <c r="EN301" s="98">
        <v>2474.6983799999998</v>
      </c>
      <c r="EO301" s="98">
        <v>3146.3624199999999</v>
      </c>
      <c r="EP301" s="98">
        <v>3217.2117899999998</v>
      </c>
      <c r="EQ301" s="98">
        <v>4748.7138500000001</v>
      </c>
      <c r="ER301" s="98">
        <v>5339.3241500000004</v>
      </c>
      <c r="ES301" s="98">
        <v>1271.7039600000001</v>
      </c>
      <c r="ET301" s="98">
        <v>1346.9113400000001</v>
      </c>
      <c r="EU301" s="98">
        <v>1190.89059</v>
      </c>
      <c r="EV301" s="98">
        <v>1037.53332</v>
      </c>
      <c r="EW301" s="98">
        <v>922.40129000000002</v>
      </c>
      <c r="EX301" s="98">
        <v>1734401</v>
      </c>
      <c r="EY301" s="98">
        <v>1898845</v>
      </c>
      <c r="EZ301" s="98">
        <v>1705096</v>
      </c>
      <c r="FA301" s="98">
        <v>1815750</v>
      </c>
      <c r="FB301" s="98">
        <v>6613821</v>
      </c>
      <c r="FC301" s="98">
        <v>1440110</v>
      </c>
      <c r="FD301" s="98">
        <v>1299228</v>
      </c>
      <c r="FE301" s="98">
        <v>1522142</v>
      </c>
      <c r="FF301" s="98">
        <v>1361500</v>
      </c>
      <c r="FG301" s="103">
        <v>1330967</v>
      </c>
      <c r="FH301" s="76">
        <v>4.5773999999999999</v>
      </c>
      <c r="FI301" s="76">
        <v>87.71</v>
      </c>
      <c r="FJ301" s="76">
        <v>97.790999999999997</v>
      </c>
      <c r="FK301" s="76">
        <v>4.9055999999999997</v>
      </c>
      <c r="FL301" s="76">
        <v>9.234</v>
      </c>
      <c r="FM301" s="76">
        <v>53.973799999999997</v>
      </c>
      <c r="FN301" s="76">
        <v>216.56899999999999</v>
      </c>
      <c r="FO301" s="76">
        <v>163.584</v>
      </c>
      <c r="FP301" s="76">
        <v>66.698400000000007</v>
      </c>
      <c r="FQ301" s="77">
        <v>0</v>
      </c>
    </row>
    <row r="302" spans="1:173" x14ac:dyDescent="0.25">
      <c r="A302" s="96" t="s">
        <v>118</v>
      </c>
      <c r="B302" s="96">
        <v>5414</v>
      </c>
      <c r="C302" s="96"/>
      <c r="D302" s="76">
        <v>2073.6192799999999</v>
      </c>
      <c r="E302" s="76">
        <v>1534.4517800000001</v>
      </c>
      <c r="F302" s="76">
        <v>1399.2859900000001</v>
      </c>
      <c r="G302" s="76">
        <v>1360.1572799999999</v>
      </c>
      <c r="H302" s="76">
        <v>1359.0453</v>
      </c>
      <c r="I302" s="76">
        <v>1102.0981400000001</v>
      </c>
      <c r="J302" s="76">
        <v>1107.58186</v>
      </c>
      <c r="K302" s="76">
        <v>1478.9173900000001</v>
      </c>
      <c r="L302" s="76">
        <v>1793.18415</v>
      </c>
      <c r="M302" s="76">
        <v>1476.9694999999999</v>
      </c>
      <c r="N302" s="97">
        <v>29390.2454</v>
      </c>
      <c r="O302" s="97">
        <v>27205.932000000001</v>
      </c>
      <c r="P302" s="97">
        <v>26774.292359999999</v>
      </c>
      <c r="Q302" s="97">
        <v>26198.20825</v>
      </c>
      <c r="R302" s="97">
        <v>25973.32805</v>
      </c>
      <c r="S302" s="97">
        <v>24279.428769999999</v>
      </c>
      <c r="T302" s="97">
        <v>24644.098460000001</v>
      </c>
      <c r="U302" s="97">
        <v>23402.860260000001</v>
      </c>
      <c r="V302" s="97">
        <v>22397.169020000001</v>
      </c>
      <c r="W302" s="97">
        <v>22340.61837</v>
      </c>
      <c r="X302" s="98">
        <v>27400</v>
      </c>
      <c r="Y302" s="98">
        <v>28200</v>
      </c>
      <c r="Z302" s="98">
        <v>29714.903900000001</v>
      </c>
      <c r="AA302" s="98">
        <v>24560</v>
      </c>
      <c r="AB302" s="98">
        <v>23949.367900000001</v>
      </c>
      <c r="AC302" s="98">
        <v>24400</v>
      </c>
      <c r="AD302" s="98">
        <v>25051.64</v>
      </c>
      <c r="AE302" s="98">
        <v>19833.276000000002</v>
      </c>
      <c r="AF302" s="98">
        <v>20991.272000000001</v>
      </c>
      <c r="AG302" s="98">
        <v>23347.472549999999</v>
      </c>
      <c r="AH302" s="97">
        <v>27214.794440000001</v>
      </c>
      <c r="AI302" s="97">
        <v>25513.232</v>
      </c>
      <c r="AJ302" s="97">
        <v>25274.792359999999</v>
      </c>
      <c r="AK302" s="97">
        <v>24735.20825</v>
      </c>
      <c r="AL302" s="97">
        <v>24615.32805</v>
      </c>
      <c r="AM302" s="97">
        <v>23205.428769999999</v>
      </c>
      <c r="AN302" s="97">
        <v>23652.098460000001</v>
      </c>
      <c r="AO302" s="97">
        <v>22133.160260000001</v>
      </c>
      <c r="AP302" s="97">
        <v>20852.327020000001</v>
      </c>
      <c r="AQ302" s="97">
        <v>21150.61837</v>
      </c>
      <c r="AR302" s="98">
        <v>3403.43923</v>
      </c>
      <c r="AS302" s="98">
        <v>5916.0173000000004</v>
      </c>
      <c r="AT302" s="98">
        <v>7170.8009499999998</v>
      </c>
      <c r="AU302" s="98">
        <v>9214.4796000000006</v>
      </c>
      <c r="AV302" s="98">
        <v>5432.1356299999998</v>
      </c>
      <c r="AW302" s="98">
        <v>6302.8033299999997</v>
      </c>
      <c r="AX302" s="98">
        <v>5987.5006999999996</v>
      </c>
      <c r="AY302" s="98">
        <v>3140.45813</v>
      </c>
      <c r="AZ302" s="98">
        <v>2523.7809699999998</v>
      </c>
      <c r="BA302" s="98">
        <v>6673.4421499999999</v>
      </c>
      <c r="BB302" s="76">
        <v>2203.4106200000001</v>
      </c>
      <c r="BC302" s="76">
        <v>3744.2725999999998</v>
      </c>
      <c r="BD302" s="76">
        <v>6549.09915</v>
      </c>
      <c r="BE302" s="76">
        <v>7742.7255500000001</v>
      </c>
      <c r="BF302" s="76">
        <v>4610.3242300000002</v>
      </c>
      <c r="BG302" s="76">
        <v>5293.2228500000001</v>
      </c>
      <c r="BH302" s="76">
        <v>5174.7184999999999</v>
      </c>
      <c r="BI302" s="76">
        <v>2236.7021199999999</v>
      </c>
      <c r="BJ302" s="76">
        <v>1438.6609000000001</v>
      </c>
      <c r="BK302" s="76">
        <v>5738.91104</v>
      </c>
      <c r="BL302" s="76">
        <v>30618.233670000001</v>
      </c>
      <c r="BM302" s="76">
        <v>31429.249299999999</v>
      </c>
      <c r="BN302" s="76">
        <v>32445.59331</v>
      </c>
      <c r="BO302" s="76">
        <v>33949.687850000002</v>
      </c>
      <c r="BP302" s="76">
        <v>30047.463680000001</v>
      </c>
      <c r="BQ302" s="76">
        <v>29508.232100000001</v>
      </c>
      <c r="BR302" s="76">
        <v>29639.599160000002</v>
      </c>
      <c r="BS302" s="76">
        <v>25273.61839</v>
      </c>
      <c r="BT302" s="76">
        <v>23376.10799</v>
      </c>
      <c r="BU302" s="76">
        <v>27824.060519999999</v>
      </c>
      <c r="BV302" s="98">
        <v>32001.128909999999</v>
      </c>
      <c r="BW302" s="98">
        <v>33485.878770000003</v>
      </c>
      <c r="BX302" s="98">
        <v>36064.599730000002</v>
      </c>
      <c r="BY302" s="98">
        <v>32676.850200000001</v>
      </c>
      <c r="BZ302" s="98">
        <v>30398.42511</v>
      </c>
      <c r="CA302" s="98">
        <v>28733.24641</v>
      </c>
      <c r="CB302" s="98">
        <v>28855.385849999999</v>
      </c>
      <c r="CC302" s="98">
        <v>23670.107400000001</v>
      </c>
      <c r="CD302" s="98">
        <v>24779.952259999998</v>
      </c>
      <c r="CE302" s="98">
        <v>27170.75792</v>
      </c>
      <c r="CF302" s="76">
        <v>-2742.0509400000001</v>
      </c>
      <c r="CG302" s="76">
        <v>-5596.9913800000004</v>
      </c>
      <c r="CH302" s="76">
        <v>-1417.67353</v>
      </c>
      <c r="CI302" s="76">
        <v>-2917.1224699999998</v>
      </c>
      <c r="CJ302" s="76">
        <v>-2494.9634000000001</v>
      </c>
      <c r="CK302" s="76">
        <v>-3057.2923900000001</v>
      </c>
      <c r="CL302" s="76">
        <v>55.443849999999699</v>
      </c>
      <c r="CM302" s="76">
        <v>-1329.1572799999999</v>
      </c>
      <c r="CN302" s="76">
        <v>-3871.67967</v>
      </c>
      <c r="CO302" s="76">
        <v>-1132.5488499999999</v>
      </c>
      <c r="CP302" s="76">
        <v>17378.360850000001</v>
      </c>
      <c r="CQ302" s="76">
        <v>20671.706730000002</v>
      </c>
      <c r="CR302" s="76">
        <v>24294.673409999999</v>
      </c>
      <c r="CS302" s="76">
        <v>21112.747790000001</v>
      </c>
      <c r="CT302" s="76">
        <v>17760.29896</v>
      </c>
      <c r="CU302" s="76">
        <v>16999.501530000001</v>
      </c>
      <c r="CV302" s="76">
        <v>15832.51052</v>
      </c>
      <c r="CW302" s="76">
        <v>11590.978370000001</v>
      </c>
      <c r="CX302" s="76">
        <v>11953.133529999999</v>
      </c>
      <c r="CY302" s="76">
        <v>15930.9943</v>
      </c>
      <c r="CZ302" s="98">
        <v>5979</v>
      </c>
      <c r="DA302" s="98">
        <v>5921</v>
      </c>
      <c r="DB302" s="98">
        <v>5837</v>
      </c>
      <c r="DC302" s="98">
        <v>5772</v>
      </c>
      <c r="DD302" s="98">
        <v>5771</v>
      </c>
      <c r="DE302" s="98">
        <v>5672</v>
      </c>
      <c r="DF302" s="98">
        <v>5457</v>
      </c>
      <c r="DG302" s="98">
        <v>5428</v>
      </c>
      <c r="DH302" s="98">
        <v>5188</v>
      </c>
      <c r="DI302" s="98">
        <v>5071</v>
      </c>
      <c r="DJ302" s="76">
        <v>-2714.0912800000001</v>
      </c>
      <c r="DK302" s="76">
        <v>-3545.41878</v>
      </c>
      <c r="DL302" s="76">
        <v>3631.92562</v>
      </c>
      <c r="DM302" s="76">
        <v>3362.6030799999999</v>
      </c>
      <c r="DN302" s="76">
        <v>757.36082999999996</v>
      </c>
      <c r="DO302" s="76">
        <v>1161.93046</v>
      </c>
      <c r="DP302" s="76">
        <v>4238.1623499999996</v>
      </c>
      <c r="DQ302" s="76">
        <v>-362.15516000000002</v>
      </c>
      <c r="DR302" s="76">
        <v>-3977.8607699999998</v>
      </c>
      <c r="DS302" s="76">
        <v>3416.3621899999998</v>
      </c>
      <c r="DT302" s="76">
        <v>-101.83172</v>
      </c>
      <c r="DU302" s="76">
        <v>-158.24822</v>
      </c>
      <c r="DV302" s="76">
        <v>-100.21401</v>
      </c>
      <c r="DW302" s="76">
        <v>-102.84272</v>
      </c>
      <c r="DX302" s="76">
        <v>1.0452999999999999</v>
      </c>
      <c r="DY302" s="76">
        <v>28.098140000000001</v>
      </c>
      <c r="DZ302" s="76">
        <v>115.58186000000001</v>
      </c>
      <c r="EA302" s="76">
        <v>209.21738999999999</v>
      </c>
      <c r="EB302" s="76">
        <v>248.34215</v>
      </c>
      <c r="EC302" s="76">
        <v>286.96949999999998</v>
      </c>
      <c r="ED302" s="76">
        <v>4917.5019000000002</v>
      </c>
      <c r="EE302" s="76">
        <v>7289.6913800000002</v>
      </c>
      <c r="EF302" s="76">
        <v>2917.17353</v>
      </c>
      <c r="EG302" s="76">
        <v>4380.1224700000002</v>
      </c>
      <c r="EH302" s="76">
        <v>3852.9634000000001</v>
      </c>
      <c r="EI302" s="76">
        <v>4131.2923899999996</v>
      </c>
      <c r="EJ302" s="76">
        <v>936.55615</v>
      </c>
      <c r="EK302" s="76">
        <v>2598.8572800000002</v>
      </c>
      <c r="EL302" s="76">
        <v>5416.5216700000001</v>
      </c>
      <c r="EM302" s="76">
        <v>2322.5488500000001</v>
      </c>
      <c r="EN302" s="98">
        <v>14622.76806</v>
      </c>
      <c r="EO302" s="98">
        <v>12814.172039999999</v>
      </c>
      <c r="EP302" s="98">
        <v>11769.92632</v>
      </c>
      <c r="EQ302" s="98">
        <v>11564.10241</v>
      </c>
      <c r="ER302" s="98">
        <v>12638.12615</v>
      </c>
      <c r="ES302" s="98">
        <v>11733.74488</v>
      </c>
      <c r="ET302" s="98">
        <v>13022.875330000001</v>
      </c>
      <c r="EU302" s="98">
        <v>12079.12903</v>
      </c>
      <c r="EV302" s="98">
        <v>12826.818730000001</v>
      </c>
      <c r="EW302" s="98">
        <v>11239.76362</v>
      </c>
      <c r="EX302" s="98">
        <v>32132296</v>
      </c>
      <c r="EY302" s="98">
        <v>32802923</v>
      </c>
      <c r="EZ302" s="98">
        <v>28191966</v>
      </c>
      <c r="FA302" s="98">
        <v>29115331</v>
      </c>
      <c r="FB302" s="98">
        <v>28468291</v>
      </c>
      <c r="FC302" s="98">
        <v>27336721</v>
      </c>
      <c r="FD302" s="98">
        <v>24588655</v>
      </c>
      <c r="FE302" s="98">
        <v>24732018</v>
      </c>
      <c r="FF302" s="98">
        <v>26268849</v>
      </c>
      <c r="FG302" s="103">
        <v>23473167</v>
      </c>
      <c r="FH302" s="76">
        <v>1200.0286100000001</v>
      </c>
      <c r="FI302" s="76">
        <v>2171.7447000000002</v>
      </c>
      <c r="FJ302" s="76">
        <v>621.70180000000005</v>
      </c>
      <c r="FK302" s="76">
        <v>1471.75405</v>
      </c>
      <c r="FL302" s="76">
        <v>821.81140000000005</v>
      </c>
      <c r="FM302" s="76">
        <v>1009.58048</v>
      </c>
      <c r="FN302" s="76">
        <v>812.78219999999999</v>
      </c>
      <c r="FO302" s="76">
        <v>903.75600999999995</v>
      </c>
      <c r="FP302" s="76">
        <v>1085.1200699999999</v>
      </c>
      <c r="FQ302" s="77">
        <v>934.53111000000001</v>
      </c>
    </row>
    <row r="303" spans="1:173" x14ac:dyDescent="0.25">
      <c r="A303" s="96" t="s">
        <v>117</v>
      </c>
      <c r="B303" s="96">
        <v>5863</v>
      </c>
      <c r="C303" s="96"/>
      <c r="D303" s="76">
        <v>3.3114499999999998</v>
      </c>
      <c r="E303" s="76">
        <v>-9.0657399999999999</v>
      </c>
      <c r="F303" s="76">
        <v>-12.66502</v>
      </c>
      <c r="G303" s="76">
        <v>-23.859950000000001</v>
      </c>
      <c r="H303" s="76">
        <v>-14.97049</v>
      </c>
      <c r="I303" s="76">
        <v>-29.883389999999999</v>
      </c>
      <c r="J303" s="76">
        <v>-11.445650000000001</v>
      </c>
      <c r="K303" s="76">
        <v>-15.643129999999999</v>
      </c>
      <c r="L303" s="76">
        <v>-9.6875400000000003</v>
      </c>
      <c r="M303" s="76">
        <v>25.499400000000001</v>
      </c>
      <c r="N303" s="97">
        <v>2178.3296500000001</v>
      </c>
      <c r="O303" s="97">
        <v>1846.1770899999999</v>
      </c>
      <c r="P303" s="97">
        <v>1907.5062399999999</v>
      </c>
      <c r="Q303" s="97">
        <v>1980.6960300000001</v>
      </c>
      <c r="R303" s="97">
        <v>2101.8616999999999</v>
      </c>
      <c r="S303" s="97">
        <v>2812.2280700000001</v>
      </c>
      <c r="T303" s="97">
        <v>1914.3470199999999</v>
      </c>
      <c r="U303" s="97">
        <v>2190.9871199999998</v>
      </c>
      <c r="V303" s="97">
        <v>2108.86492</v>
      </c>
      <c r="W303" s="97">
        <v>1831.5380600000001</v>
      </c>
      <c r="X303" s="98">
        <v>300</v>
      </c>
      <c r="Y303" s="98">
        <v>300</v>
      </c>
      <c r="Z303" s="98">
        <v>300</v>
      </c>
      <c r="AA303" s="98">
        <v>0</v>
      </c>
      <c r="AB303" s="98">
        <v>0</v>
      </c>
      <c r="AC303" s="98">
        <v>0</v>
      </c>
      <c r="AD303" s="98">
        <v>0</v>
      </c>
      <c r="AE303" s="98">
        <v>5.9050000000000002</v>
      </c>
      <c r="AF303" s="98">
        <v>0</v>
      </c>
      <c r="AG303" s="98">
        <v>0</v>
      </c>
      <c r="AH303" s="97">
        <v>2162.2959000000001</v>
      </c>
      <c r="AI303" s="97">
        <v>1846.1770899999999</v>
      </c>
      <c r="AJ303" s="97">
        <v>1907.5062399999999</v>
      </c>
      <c r="AK303" s="97">
        <v>1980.6960300000001</v>
      </c>
      <c r="AL303" s="97">
        <v>2101.8616999999999</v>
      </c>
      <c r="AM303" s="97">
        <v>2812.2280700000001</v>
      </c>
      <c r="AN303" s="97">
        <v>1914.3470199999999</v>
      </c>
      <c r="AO303" s="97">
        <v>2190.9871199999998</v>
      </c>
      <c r="AP303" s="97">
        <v>2108.86492</v>
      </c>
      <c r="AQ303" s="97">
        <v>1797.5390600000001</v>
      </c>
      <c r="AR303" s="98">
        <v>58.023600000000002</v>
      </c>
      <c r="AS303" s="98">
        <v>48.262500000000003</v>
      </c>
      <c r="AT303" s="98">
        <v>906.03824999999995</v>
      </c>
      <c r="AU303" s="98">
        <v>352.7835</v>
      </c>
      <c r="AV303" s="98">
        <v>33.222499999999997</v>
      </c>
      <c r="AW303" s="98">
        <v>0.67500000000000004</v>
      </c>
      <c r="AX303" s="98">
        <v>5.1631499999999999</v>
      </c>
      <c r="AY303" s="98">
        <v>0</v>
      </c>
      <c r="AZ303" s="98">
        <v>0</v>
      </c>
      <c r="BA303" s="98">
        <v>4.8</v>
      </c>
      <c r="BB303" s="76">
        <v>32.442599999999999</v>
      </c>
      <c r="BC303" s="76">
        <v>48.262500000000003</v>
      </c>
      <c r="BD303" s="76">
        <v>906.03824999999995</v>
      </c>
      <c r="BE303" s="76">
        <v>352.7835</v>
      </c>
      <c r="BF303" s="76">
        <v>28.7225</v>
      </c>
      <c r="BG303" s="76">
        <v>0.67500000000000004</v>
      </c>
      <c r="BH303" s="76">
        <v>5.1631499999999999</v>
      </c>
      <c r="BI303" s="76">
        <v>0</v>
      </c>
      <c r="BJ303" s="76">
        <v>0</v>
      </c>
      <c r="BK303" s="76">
        <v>3.9864000000000002</v>
      </c>
      <c r="BL303" s="76">
        <v>2220.3195000000001</v>
      </c>
      <c r="BM303" s="76">
        <v>1894.43959</v>
      </c>
      <c r="BN303" s="76">
        <v>2813.5444900000002</v>
      </c>
      <c r="BO303" s="76">
        <v>2333.4795300000001</v>
      </c>
      <c r="BP303" s="76">
        <v>2135.0841999999998</v>
      </c>
      <c r="BQ303" s="76">
        <v>2812.9030699999998</v>
      </c>
      <c r="BR303" s="76">
        <v>1919.51017</v>
      </c>
      <c r="BS303" s="76">
        <v>2190.9871199999998</v>
      </c>
      <c r="BT303" s="76">
        <v>2108.86492</v>
      </c>
      <c r="BU303" s="76">
        <v>1802.33906</v>
      </c>
      <c r="BV303" s="98">
        <v>556.31068000000005</v>
      </c>
      <c r="BW303" s="98">
        <v>488.89954999999998</v>
      </c>
      <c r="BX303" s="98">
        <v>357.63943</v>
      </c>
      <c r="BY303" s="98">
        <v>253.52314999999999</v>
      </c>
      <c r="BZ303" s="98">
        <v>124.73102</v>
      </c>
      <c r="CA303" s="98">
        <v>341.3442</v>
      </c>
      <c r="CB303" s="98">
        <v>58.263550000000002</v>
      </c>
      <c r="CC303" s="98">
        <v>90.472390000000004</v>
      </c>
      <c r="CD303" s="98">
        <v>63.63165</v>
      </c>
      <c r="CE303" s="98">
        <v>68.939319999999995</v>
      </c>
      <c r="CF303" s="76">
        <v>55.532770000000298</v>
      </c>
      <c r="CG303" s="76">
        <v>-183.37392</v>
      </c>
      <c r="CH303" s="76">
        <v>-120.00402</v>
      </c>
      <c r="CI303" s="76">
        <v>82.271090000000001</v>
      </c>
      <c r="CJ303" s="76">
        <v>-204.41323</v>
      </c>
      <c r="CK303" s="76">
        <v>495.40748000000002</v>
      </c>
      <c r="CL303" s="76">
        <v>-214.3622</v>
      </c>
      <c r="CM303" s="76">
        <v>-241.84334000000001</v>
      </c>
      <c r="CN303" s="76">
        <v>266.06348000000003</v>
      </c>
      <c r="CO303" s="76">
        <v>-260.67385999999999</v>
      </c>
      <c r="CP303" s="76">
        <v>-831.70429999999999</v>
      </c>
      <c r="CQ303" s="76">
        <v>-903.64552000000003</v>
      </c>
      <c r="CR303" s="76">
        <v>-768.53409999999997</v>
      </c>
      <c r="CS303" s="76">
        <v>-1554.5683300000001</v>
      </c>
      <c r="CT303" s="76">
        <v>-1989.62292</v>
      </c>
      <c r="CU303" s="76">
        <v>-1813.93219</v>
      </c>
      <c r="CV303" s="76">
        <v>-2310.01467</v>
      </c>
      <c r="CW303" s="76">
        <v>-2100.8156199999999</v>
      </c>
      <c r="CX303" s="76">
        <v>-1858.97228</v>
      </c>
      <c r="CY303" s="76">
        <v>-2125.0357600000002</v>
      </c>
      <c r="CZ303" s="98">
        <v>378</v>
      </c>
      <c r="DA303" s="98">
        <v>369</v>
      </c>
      <c r="DB303" s="98">
        <v>385</v>
      </c>
      <c r="DC303" s="98">
        <v>355</v>
      </c>
      <c r="DD303" s="98">
        <v>358</v>
      </c>
      <c r="DE303" s="98">
        <v>371</v>
      </c>
      <c r="DF303" s="98">
        <v>352</v>
      </c>
      <c r="DG303" s="98">
        <v>349</v>
      </c>
      <c r="DH303" s="98">
        <v>352</v>
      </c>
      <c r="DI303" s="98">
        <v>349</v>
      </c>
      <c r="DJ303" s="76">
        <v>71.94162</v>
      </c>
      <c r="DK303" s="76">
        <v>-135.11142000000001</v>
      </c>
      <c r="DL303" s="76">
        <v>786.03422999999998</v>
      </c>
      <c r="DM303" s="76">
        <v>435.05459000000002</v>
      </c>
      <c r="DN303" s="76">
        <v>-175.69073</v>
      </c>
      <c r="DO303" s="76">
        <v>496.08247999999998</v>
      </c>
      <c r="DP303" s="76">
        <v>-209.19905</v>
      </c>
      <c r="DQ303" s="76">
        <v>-241.84334000000001</v>
      </c>
      <c r="DR303" s="76">
        <v>266.06348000000003</v>
      </c>
      <c r="DS303" s="76">
        <v>-290.68646000000001</v>
      </c>
      <c r="DT303" s="76">
        <v>-12.72255</v>
      </c>
      <c r="DU303" s="76">
        <v>-9.0657399999999999</v>
      </c>
      <c r="DV303" s="76">
        <v>-12.66502</v>
      </c>
      <c r="DW303" s="76">
        <v>-23.859950000000001</v>
      </c>
      <c r="DX303" s="76">
        <v>-14.97049</v>
      </c>
      <c r="DY303" s="76">
        <v>-29.883389999999999</v>
      </c>
      <c r="DZ303" s="76">
        <v>-11.445650000000001</v>
      </c>
      <c r="EA303" s="76">
        <v>-15.643129999999999</v>
      </c>
      <c r="EB303" s="76">
        <v>-9.6875400000000003</v>
      </c>
      <c r="EC303" s="76">
        <v>-8.4995999999999992</v>
      </c>
      <c r="ED303" s="76">
        <v>-39.499020000000201</v>
      </c>
      <c r="EE303" s="76">
        <v>183.37392</v>
      </c>
      <c r="EF303" s="76">
        <v>120.00402</v>
      </c>
      <c r="EG303" s="76">
        <v>-82.271090000000001</v>
      </c>
      <c r="EH303" s="76">
        <v>204.41323</v>
      </c>
      <c r="EI303" s="76">
        <v>-495.40748000000002</v>
      </c>
      <c r="EJ303" s="76">
        <v>214.3622</v>
      </c>
      <c r="EK303" s="76">
        <v>241.84334000000001</v>
      </c>
      <c r="EL303" s="76">
        <v>-266.06348000000003</v>
      </c>
      <c r="EM303" s="76">
        <v>294.67286000000001</v>
      </c>
      <c r="EN303" s="98">
        <v>1388.0149799999999</v>
      </c>
      <c r="EO303" s="98">
        <v>1392.5450699999999</v>
      </c>
      <c r="EP303" s="98">
        <v>1126.17353</v>
      </c>
      <c r="EQ303" s="98">
        <v>1808.09148</v>
      </c>
      <c r="ER303" s="98">
        <v>2114.35394</v>
      </c>
      <c r="ES303" s="98">
        <v>2155.27639</v>
      </c>
      <c r="ET303" s="98">
        <v>2368.2782200000001</v>
      </c>
      <c r="EU303" s="98">
        <v>2191.2880100000002</v>
      </c>
      <c r="EV303" s="98">
        <v>1922.60393</v>
      </c>
      <c r="EW303" s="98">
        <v>2193.9750800000002</v>
      </c>
      <c r="EX303" s="98">
        <v>2122797</v>
      </c>
      <c r="EY303" s="98">
        <v>2029551</v>
      </c>
      <c r="EZ303" s="98">
        <v>2027510</v>
      </c>
      <c r="FA303" s="98">
        <v>1898425</v>
      </c>
      <c r="FB303" s="98">
        <v>2306275</v>
      </c>
      <c r="FC303" s="98">
        <v>2316821</v>
      </c>
      <c r="FD303" s="98">
        <v>2128709</v>
      </c>
      <c r="FE303" s="98">
        <v>2432830</v>
      </c>
      <c r="FF303" s="98">
        <v>1842801</v>
      </c>
      <c r="FG303" s="103">
        <v>2092212</v>
      </c>
      <c r="FH303" s="76">
        <v>25.581</v>
      </c>
      <c r="FI303" s="76">
        <v>0</v>
      </c>
      <c r="FJ303" s="76">
        <v>0</v>
      </c>
      <c r="FK303" s="76">
        <v>0</v>
      </c>
      <c r="FL303" s="76">
        <v>4.5</v>
      </c>
      <c r="FM303" s="76">
        <v>0</v>
      </c>
      <c r="FN303" s="76">
        <v>0</v>
      </c>
      <c r="FO303" s="76">
        <v>0</v>
      </c>
      <c r="FP303" s="76">
        <v>0</v>
      </c>
      <c r="FQ303" s="77">
        <v>0.81359999999999999</v>
      </c>
    </row>
    <row r="304" spans="1:173" x14ac:dyDescent="0.25">
      <c r="A304" s="96" t="s">
        <v>116</v>
      </c>
      <c r="B304" s="96">
        <v>5539</v>
      </c>
      <c r="C304" s="96"/>
      <c r="D304" s="76">
        <v>143.47272000000001</v>
      </c>
      <c r="E304" s="76">
        <v>127.2146</v>
      </c>
      <c r="F304" s="76">
        <v>50.282080000000001</v>
      </c>
      <c r="G304" s="76">
        <v>90.261529999999993</v>
      </c>
      <c r="H304" s="76">
        <v>157.21698000000001</v>
      </c>
      <c r="I304" s="76">
        <v>182.13923</v>
      </c>
      <c r="J304" s="76">
        <v>194.61376000000001</v>
      </c>
      <c r="K304" s="76">
        <v>196.77162000000001</v>
      </c>
      <c r="L304" s="76">
        <v>176.45524</v>
      </c>
      <c r="M304" s="76">
        <v>190.11440999999999</v>
      </c>
      <c r="N304" s="97">
        <v>3706.9897299999998</v>
      </c>
      <c r="O304" s="97">
        <v>3815.1774599999999</v>
      </c>
      <c r="P304" s="97">
        <v>3975.1429800000001</v>
      </c>
      <c r="Q304" s="97">
        <v>3573.6535399999998</v>
      </c>
      <c r="R304" s="97">
        <v>3761.79801</v>
      </c>
      <c r="S304" s="97">
        <v>4094.1057599999999</v>
      </c>
      <c r="T304" s="97">
        <v>3950.92373</v>
      </c>
      <c r="U304" s="97">
        <v>3377.0721600000002</v>
      </c>
      <c r="V304" s="97">
        <v>3041.0128199999999</v>
      </c>
      <c r="W304" s="97">
        <v>2909.9010800000001</v>
      </c>
      <c r="X304" s="98">
        <v>2000</v>
      </c>
      <c r="Y304" s="98">
        <v>2000</v>
      </c>
      <c r="Z304" s="98">
        <v>3000</v>
      </c>
      <c r="AA304" s="98">
        <v>3000</v>
      </c>
      <c r="AB304" s="98">
        <v>2000</v>
      </c>
      <c r="AC304" s="98">
        <v>3500</v>
      </c>
      <c r="AD304" s="98">
        <v>3160</v>
      </c>
      <c r="AE304" s="98">
        <v>2590</v>
      </c>
      <c r="AF304" s="98">
        <v>3541.652</v>
      </c>
      <c r="AG304" s="98">
        <v>3688.0520000000001</v>
      </c>
      <c r="AH304" s="97">
        <v>3527.1825800000001</v>
      </c>
      <c r="AI304" s="97">
        <v>3651.9934600000001</v>
      </c>
      <c r="AJ304" s="97">
        <v>3884.7905700000001</v>
      </c>
      <c r="AK304" s="97">
        <v>3444.3335400000001</v>
      </c>
      <c r="AL304" s="97">
        <v>3573.7799100000002</v>
      </c>
      <c r="AM304" s="97">
        <v>3905.7857600000002</v>
      </c>
      <c r="AN304" s="97">
        <v>3762.6037299999998</v>
      </c>
      <c r="AO304" s="97">
        <v>3188.75216</v>
      </c>
      <c r="AP304" s="97">
        <v>2885.70282</v>
      </c>
      <c r="AQ304" s="97">
        <v>2746.0490799999998</v>
      </c>
      <c r="AR304" s="98">
        <v>156.86054999999999</v>
      </c>
      <c r="AS304" s="98">
        <v>296.76454999999999</v>
      </c>
      <c r="AT304" s="98">
        <v>275.46924999999999</v>
      </c>
      <c r="AU304" s="98">
        <v>1056.1745000000001</v>
      </c>
      <c r="AV304" s="98">
        <v>53.923299999999998</v>
      </c>
      <c r="AW304" s="98">
        <v>129.19845000000001</v>
      </c>
      <c r="AX304" s="98">
        <v>331.59525000000002</v>
      </c>
      <c r="AY304" s="98">
        <v>916.24739999999997</v>
      </c>
      <c r="AZ304" s="98">
        <v>555.93949999999995</v>
      </c>
      <c r="BA304" s="98">
        <v>103.5</v>
      </c>
      <c r="BB304" s="76">
        <v>156.86054999999999</v>
      </c>
      <c r="BC304" s="76">
        <v>296.76454999999999</v>
      </c>
      <c r="BD304" s="76">
        <v>275.46924999999999</v>
      </c>
      <c r="BE304" s="76">
        <v>1056.1745000000001</v>
      </c>
      <c r="BF304" s="76">
        <v>-586.07669999999996</v>
      </c>
      <c r="BG304" s="76">
        <v>129.19845000000001</v>
      </c>
      <c r="BH304" s="76">
        <v>296.46525000000003</v>
      </c>
      <c r="BI304" s="76">
        <v>680.65740000000005</v>
      </c>
      <c r="BJ304" s="76">
        <v>555.93949999999995</v>
      </c>
      <c r="BK304" s="76">
        <v>33.266350000000003</v>
      </c>
      <c r="BL304" s="76">
        <v>3684.04313</v>
      </c>
      <c r="BM304" s="76">
        <v>3948.75801</v>
      </c>
      <c r="BN304" s="76">
        <v>4160.2598200000002</v>
      </c>
      <c r="BO304" s="76">
        <v>4500.5080399999997</v>
      </c>
      <c r="BP304" s="76">
        <v>3627.7032100000001</v>
      </c>
      <c r="BQ304" s="76">
        <v>4034.9842100000001</v>
      </c>
      <c r="BR304" s="76">
        <v>4094.1989800000001</v>
      </c>
      <c r="BS304" s="76">
        <v>4104.9995600000002</v>
      </c>
      <c r="BT304" s="76">
        <v>3441.6423199999999</v>
      </c>
      <c r="BU304" s="76">
        <v>2849.5490799999998</v>
      </c>
      <c r="BV304" s="98">
        <v>2210.1226700000002</v>
      </c>
      <c r="BW304" s="98">
        <v>2184.67112</v>
      </c>
      <c r="BX304" s="98">
        <v>3651.7415500000002</v>
      </c>
      <c r="BY304" s="98">
        <v>3545.5717500000001</v>
      </c>
      <c r="BZ304" s="98">
        <v>2808.9537999999998</v>
      </c>
      <c r="CA304" s="98">
        <v>3958.9656100000002</v>
      </c>
      <c r="CB304" s="98">
        <v>3420.8125</v>
      </c>
      <c r="CC304" s="98">
        <v>3031.7424999999998</v>
      </c>
      <c r="CD304" s="98">
        <v>3910.1202499999999</v>
      </c>
      <c r="CE304" s="98">
        <v>3958.3973599999999</v>
      </c>
      <c r="CF304" s="76">
        <v>-665.53819000000101</v>
      </c>
      <c r="CG304" s="76">
        <v>-829.15192999999999</v>
      </c>
      <c r="CH304" s="76">
        <v>-525.87333999999998</v>
      </c>
      <c r="CI304" s="76">
        <v>-545.19299999999998</v>
      </c>
      <c r="CJ304" s="76">
        <v>-396.86293000000001</v>
      </c>
      <c r="CK304" s="76">
        <v>-625.54132000000004</v>
      </c>
      <c r="CL304" s="76">
        <v>550.64309000000003</v>
      </c>
      <c r="CM304" s="76">
        <v>-1545.4365700000001</v>
      </c>
      <c r="CN304" s="76">
        <v>-543.29846999999995</v>
      </c>
      <c r="CO304" s="76">
        <v>-481.04842000000002</v>
      </c>
      <c r="CP304" s="76">
        <v>-1739.3001400000001</v>
      </c>
      <c r="CQ304" s="76">
        <v>-1050.8153500000001</v>
      </c>
      <c r="CR304" s="76">
        <v>-355.24396999999999</v>
      </c>
      <c r="CS304" s="76">
        <v>-14.48747</v>
      </c>
      <c r="CT304" s="76">
        <v>-396.14897000000002</v>
      </c>
      <c r="CU304" s="76">
        <v>774.80876000000001</v>
      </c>
      <c r="CV304" s="76">
        <v>1459.47163</v>
      </c>
      <c r="CW304" s="76">
        <v>800.68329000000006</v>
      </c>
      <c r="CX304" s="76">
        <v>1853.7824599999999</v>
      </c>
      <c r="CY304" s="76">
        <v>1996.4514300000001</v>
      </c>
      <c r="CZ304" s="98">
        <v>1106</v>
      </c>
      <c r="DA304" s="98">
        <v>1097</v>
      </c>
      <c r="DB304" s="98">
        <v>1060</v>
      </c>
      <c r="DC304" s="98">
        <v>1054</v>
      </c>
      <c r="DD304" s="98">
        <v>1001</v>
      </c>
      <c r="DE304" s="98">
        <v>1003</v>
      </c>
      <c r="DF304" s="98">
        <v>993</v>
      </c>
      <c r="DG304" s="98">
        <v>935</v>
      </c>
      <c r="DH304" s="98">
        <v>930</v>
      </c>
      <c r="DI304" s="98">
        <v>893</v>
      </c>
      <c r="DJ304" s="76">
        <v>-688.48478999999998</v>
      </c>
      <c r="DK304" s="76">
        <v>-695.57137999999998</v>
      </c>
      <c r="DL304" s="76">
        <v>-340.75650000000002</v>
      </c>
      <c r="DM304" s="76">
        <v>381.66149999999999</v>
      </c>
      <c r="DN304" s="76">
        <v>-1170.9577300000001</v>
      </c>
      <c r="DO304" s="76">
        <v>-684.66287</v>
      </c>
      <c r="DP304" s="76">
        <v>658.78833999999995</v>
      </c>
      <c r="DQ304" s="76">
        <v>-1053.09917</v>
      </c>
      <c r="DR304" s="76">
        <v>-142.66897</v>
      </c>
      <c r="DS304" s="76">
        <v>-611.63406999999995</v>
      </c>
      <c r="DT304" s="76">
        <v>-36.33428</v>
      </c>
      <c r="DU304" s="76">
        <v>-35.9694</v>
      </c>
      <c r="DV304" s="76">
        <v>-40.069920000000003</v>
      </c>
      <c r="DW304" s="76">
        <v>-39.05847</v>
      </c>
      <c r="DX304" s="76">
        <v>-30.801020000000001</v>
      </c>
      <c r="DY304" s="76">
        <v>-6.1807699999999999</v>
      </c>
      <c r="DZ304" s="76">
        <v>6.2937599999999998</v>
      </c>
      <c r="EA304" s="76">
        <v>8.4516200000000001</v>
      </c>
      <c r="EB304" s="76">
        <v>21.145240000000001</v>
      </c>
      <c r="EC304" s="76">
        <v>26.262409999999999</v>
      </c>
      <c r="ED304" s="76">
        <v>845.34533999999996</v>
      </c>
      <c r="EE304" s="76">
        <v>992.33592999999996</v>
      </c>
      <c r="EF304" s="76">
        <v>616.22574999999995</v>
      </c>
      <c r="EG304" s="76">
        <v>674.51299999999901</v>
      </c>
      <c r="EH304" s="76">
        <v>584.88103000000001</v>
      </c>
      <c r="EI304" s="76">
        <v>813.86131999999998</v>
      </c>
      <c r="EJ304" s="76">
        <v>-362.32308999999998</v>
      </c>
      <c r="EK304" s="76">
        <v>1733.75657</v>
      </c>
      <c r="EL304" s="76">
        <v>698.60847000000001</v>
      </c>
      <c r="EM304" s="76">
        <v>644.90042000000005</v>
      </c>
      <c r="EN304" s="98">
        <v>3949.42281</v>
      </c>
      <c r="EO304" s="98">
        <v>3235.4864699999998</v>
      </c>
      <c r="EP304" s="98">
        <v>4006.9855200000002</v>
      </c>
      <c r="EQ304" s="98">
        <v>3560.0592200000001</v>
      </c>
      <c r="ER304" s="98">
        <v>3205.10277</v>
      </c>
      <c r="ES304" s="98">
        <v>3184.1568499999998</v>
      </c>
      <c r="ET304" s="98">
        <v>1961.34087</v>
      </c>
      <c r="EU304" s="98">
        <v>2231.0592099999999</v>
      </c>
      <c r="EV304" s="98">
        <v>2056.33779</v>
      </c>
      <c r="EW304" s="98">
        <v>1961.9459300000001</v>
      </c>
      <c r="EX304" s="98">
        <v>4372528</v>
      </c>
      <c r="EY304" s="98">
        <v>4644329</v>
      </c>
      <c r="EZ304" s="98">
        <v>4501016</v>
      </c>
      <c r="FA304" s="98">
        <v>4118847</v>
      </c>
      <c r="FB304" s="98">
        <v>4158661</v>
      </c>
      <c r="FC304" s="98">
        <v>4719647</v>
      </c>
      <c r="FD304" s="98">
        <v>3400281</v>
      </c>
      <c r="FE304" s="98">
        <v>4922509</v>
      </c>
      <c r="FF304" s="98">
        <v>3584311</v>
      </c>
      <c r="FG304" s="103">
        <v>3390950</v>
      </c>
      <c r="FH304" s="76">
        <v>0</v>
      </c>
      <c r="FI304" s="76">
        <v>0</v>
      </c>
      <c r="FJ304" s="76">
        <v>0</v>
      </c>
      <c r="FK304" s="76">
        <v>0</v>
      </c>
      <c r="FL304" s="76">
        <v>640</v>
      </c>
      <c r="FM304" s="76">
        <v>0</v>
      </c>
      <c r="FN304" s="76">
        <v>35.130000000000003</v>
      </c>
      <c r="FO304" s="76">
        <v>235.59</v>
      </c>
      <c r="FP304" s="76">
        <v>0</v>
      </c>
      <c r="FQ304" s="77">
        <v>70.233649999999997</v>
      </c>
    </row>
    <row r="305" spans="1:173" x14ac:dyDescent="0.25">
      <c r="A305" s="96" t="s">
        <v>115</v>
      </c>
      <c r="B305" s="96">
        <v>5692</v>
      </c>
      <c r="C305" s="96"/>
      <c r="D305" s="76">
        <v>91.897810000000007</v>
      </c>
      <c r="E305" s="76">
        <v>74.273139999999998</v>
      </c>
      <c r="F305" s="76">
        <v>102.40714</v>
      </c>
      <c r="G305" s="76">
        <v>130.84727000000001</v>
      </c>
      <c r="H305" s="76">
        <v>177.20782</v>
      </c>
      <c r="I305" s="76">
        <v>135.46904000000001</v>
      </c>
      <c r="J305" s="76">
        <v>139.76658</v>
      </c>
      <c r="K305" s="76">
        <v>139.25523999999999</v>
      </c>
      <c r="L305" s="76">
        <v>130.77285000000001</v>
      </c>
      <c r="M305" s="76">
        <v>132.08662000000001</v>
      </c>
      <c r="N305" s="97">
        <v>2718.8595</v>
      </c>
      <c r="O305" s="97">
        <v>2454.01379</v>
      </c>
      <c r="P305" s="97">
        <v>2338.5417499999999</v>
      </c>
      <c r="Q305" s="97">
        <v>2319.1606400000001</v>
      </c>
      <c r="R305" s="97">
        <v>2672.10169</v>
      </c>
      <c r="S305" s="97">
        <v>2363.6643300000001</v>
      </c>
      <c r="T305" s="97">
        <v>2156.4522200000001</v>
      </c>
      <c r="U305" s="97">
        <v>2226.65753</v>
      </c>
      <c r="V305" s="97">
        <v>1976.2329999999999</v>
      </c>
      <c r="W305" s="97">
        <v>2120.3025899999998</v>
      </c>
      <c r="X305" s="98">
        <v>2750</v>
      </c>
      <c r="Y305" s="98">
        <v>2887.5</v>
      </c>
      <c r="Z305" s="98">
        <v>3252.5</v>
      </c>
      <c r="AA305" s="98">
        <v>2597.5</v>
      </c>
      <c r="AB305" s="98">
        <v>2572.5</v>
      </c>
      <c r="AC305" s="98">
        <v>2816.5</v>
      </c>
      <c r="AD305" s="98">
        <v>2877.9</v>
      </c>
      <c r="AE305" s="98">
        <v>3019.3</v>
      </c>
      <c r="AF305" s="98">
        <v>3048.2</v>
      </c>
      <c r="AG305" s="98">
        <v>3164.6</v>
      </c>
      <c r="AH305" s="97">
        <v>2621.7595000000001</v>
      </c>
      <c r="AI305" s="97">
        <v>2356.9137900000001</v>
      </c>
      <c r="AJ305" s="97">
        <v>2226.2417500000001</v>
      </c>
      <c r="AK305" s="97">
        <v>2187.8606399999999</v>
      </c>
      <c r="AL305" s="97">
        <v>2494.7016899999999</v>
      </c>
      <c r="AM305" s="97">
        <v>2236.6643300000001</v>
      </c>
      <c r="AN305" s="97">
        <v>2027.6743200000001</v>
      </c>
      <c r="AO305" s="97">
        <v>2098.55753</v>
      </c>
      <c r="AP305" s="97">
        <v>1863.0830000000001</v>
      </c>
      <c r="AQ305" s="97">
        <v>2005.30259</v>
      </c>
      <c r="AR305" s="98">
        <v>106.40015</v>
      </c>
      <c r="AS305" s="98">
        <v>22.617000000000001</v>
      </c>
      <c r="AT305" s="98">
        <v>0</v>
      </c>
      <c r="AU305" s="98">
        <v>260.88229999999999</v>
      </c>
      <c r="AV305" s="98">
        <v>55.978850000000001</v>
      </c>
      <c r="AW305" s="98">
        <v>249.51429999999999</v>
      </c>
      <c r="AX305" s="98">
        <v>54.023800000000001</v>
      </c>
      <c r="AY305" s="98">
        <v>176.43455</v>
      </c>
      <c r="AZ305" s="98">
        <v>53.26155</v>
      </c>
      <c r="BA305" s="98">
        <v>0</v>
      </c>
      <c r="BB305" s="76">
        <v>84.881399999999999</v>
      </c>
      <c r="BC305" s="76">
        <v>22.617000000000001</v>
      </c>
      <c r="BD305" s="76">
        <v>0</v>
      </c>
      <c r="BE305" s="76">
        <v>260.88229999999999</v>
      </c>
      <c r="BF305" s="76">
        <v>55.978850000000001</v>
      </c>
      <c r="BG305" s="76">
        <v>191.11429999999999</v>
      </c>
      <c r="BH305" s="76">
        <v>54.023800000000001</v>
      </c>
      <c r="BI305" s="76">
        <v>176.43455</v>
      </c>
      <c r="BJ305" s="76">
        <v>53.26155</v>
      </c>
      <c r="BK305" s="76">
        <v>0</v>
      </c>
      <c r="BL305" s="76">
        <v>2728.1596500000001</v>
      </c>
      <c r="BM305" s="76">
        <v>2379.5307899999998</v>
      </c>
      <c r="BN305" s="76">
        <v>2226.2417500000001</v>
      </c>
      <c r="BO305" s="76">
        <v>2448.7429400000001</v>
      </c>
      <c r="BP305" s="76">
        <v>2550.6805399999998</v>
      </c>
      <c r="BQ305" s="76">
        <v>2486.1786299999999</v>
      </c>
      <c r="BR305" s="76">
        <v>2081.69812</v>
      </c>
      <c r="BS305" s="76">
        <v>2274.99208</v>
      </c>
      <c r="BT305" s="76">
        <v>1916.34455</v>
      </c>
      <c r="BU305" s="76">
        <v>2005.30259</v>
      </c>
      <c r="BV305" s="98">
        <v>2824.6411499999999</v>
      </c>
      <c r="BW305" s="98">
        <v>3008.2408500000001</v>
      </c>
      <c r="BX305" s="98">
        <v>3335.6846</v>
      </c>
      <c r="BY305" s="98">
        <v>2640.9217899999999</v>
      </c>
      <c r="BZ305" s="98">
        <v>2719.0118499999999</v>
      </c>
      <c r="CA305" s="98">
        <v>3129.6667600000001</v>
      </c>
      <c r="CB305" s="98">
        <v>3069.53413</v>
      </c>
      <c r="CC305" s="98">
        <v>3152.80728</v>
      </c>
      <c r="CD305" s="98">
        <v>3163.2797700000001</v>
      </c>
      <c r="CE305" s="98">
        <v>3246.4474100000002</v>
      </c>
      <c r="CF305" s="76">
        <v>-118.96612</v>
      </c>
      <c r="CG305" s="76">
        <v>-420.12049999999999</v>
      </c>
      <c r="CH305" s="76">
        <v>-404.39875000000001</v>
      </c>
      <c r="CI305" s="76">
        <v>-176.17465999999999</v>
      </c>
      <c r="CJ305" s="76">
        <v>53.846860000000099</v>
      </c>
      <c r="CK305" s="76">
        <v>-167.16819000000001</v>
      </c>
      <c r="CL305" s="76">
        <v>-268.94441999999998</v>
      </c>
      <c r="CM305" s="76">
        <v>58.642420000000101</v>
      </c>
      <c r="CN305" s="76">
        <v>-327.27042999999998</v>
      </c>
      <c r="CO305" s="76">
        <v>13.78314</v>
      </c>
      <c r="CP305" s="76">
        <v>-493.97109</v>
      </c>
      <c r="CQ305" s="76">
        <v>-337.78636999999998</v>
      </c>
      <c r="CR305" s="76">
        <v>156.81712999999999</v>
      </c>
      <c r="CS305" s="76">
        <v>673.51588000000004</v>
      </c>
      <c r="CT305" s="76">
        <v>720.10824000000002</v>
      </c>
      <c r="CU305" s="76">
        <v>787.68253000000004</v>
      </c>
      <c r="CV305" s="76">
        <v>894.08641999999998</v>
      </c>
      <c r="CW305" s="76">
        <v>1245.5717400000001</v>
      </c>
      <c r="CX305" s="76">
        <v>1138.5947699999999</v>
      </c>
      <c r="CY305" s="76">
        <v>1525.7536500000001</v>
      </c>
      <c r="CZ305" s="98">
        <v>637</v>
      </c>
      <c r="DA305" s="98">
        <v>623</v>
      </c>
      <c r="DB305" s="98">
        <v>617</v>
      </c>
      <c r="DC305" s="98">
        <v>580</v>
      </c>
      <c r="DD305" s="98">
        <v>577</v>
      </c>
      <c r="DE305" s="98">
        <v>583</v>
      </c>
      <c r="DF305" s="98">
        <v>557</v>
      </c>
      <c r="DG305" s="98">
        <v>543</v>
      </c>
      <c r="DH305" s="98">
        <v>532</v>
      </c>
      <c r="DI305" s="98">
        <v>506</v>
      </c>
      <c r="DJ305" s="76">
        <v>-131.18472</v>
      </c>
      <c r="DK305" s="76">
        <v>-494.6035</v>
      </c>
      <c r="DL305" s="76">
        <v>-516.69875000000002</v>
      </c>
      <c r="DM305" s="76">
        <v>-46.592359999999999</v>
      </c>
      <c r="DN305" s="76">
        <v>-67.574290000000005</v>
      </c>
      <c r="DO305" s="76">
        <v>-103.05389</v>
      </c>
      <c r="DP305" s="76">
        <v>-343.69851999999997</v>
      </c>
      <c r="DQ305" s="76">
        <v>106.97696999999999</v>
      </c>
      <c r="DR305" s="76">
        <v>-387.15888000000001</v>
      </c>
      <c r="DS305" s="76">
        <v>-101.21686</v>
      </c>
      <c r="DT305" s="76">
        <v>-5.2021899999999999</v>
      </c>
      <c r="DU305" s="76">
        <v>-22.82686</v>
      </c>
      <c r="DV305" s="76">
        <v>-9.8928600000000007</v>
      </c>
      <c r="DW305" s="76">
        <v>-0.45273000000000002</v>
      </c>
      <c r="DX305" s="76">
        <v>-0.19217999999999999</v>
      </c>
      <c r="DY305" s="76">
        <v>8.4690399999999997</v>
      </c>
      <c r="DZ305" s="76">
        <v>10.988580000000001</v>
      </c>
      <c r="EA305" s="76">
        <v>11.155239999999999</v>
      </c>
      <c r="EB305" s="76">
        <v>17.62285</v>
      </c>
      <c r="EC305" s="76">
        <v>17.08662</v>
      </c>
      <c r="ED305" s="76">
        <v>216.06612000000001</v>
      </c>
      <c r="EE305" s="76">
        <v>517.22050000000002</v>
      </c>
      <c r="EF305" s="76">
        <v>516.69875000000002</v>
      </c>
      <c r="EG305" s="76">
        <v>307.47465999999997</v>
      </c>
      <c r="EH305" s="76">
        <v>123.55314</v>
      </c>
      <c r="EI305" s="76">
        <v>294.16818999999998</v>
      </c>
      <c r="EJ305" s="76">
        <v>397.72232000000002</v>
      </c>
      <c r="EK305" s="76">
        <v>69.457579999999794</v>
      </c>
      <c r="EL305" s="76">
        <v>440.42043000000001</v>
      </c>
      <c r="EM305" s="76">
        <v>101.21686</v>
      </c>
      <c r="EN305" s="98">
        <v>3318.6122399999999</v>
      </c>
      <c r="EO305" s="98">
        <v>3346.0272199999999</v>
      </c>
      <c r="EP305" s="98">
        <v>3178.8674700000001</v>
      </c>
      <c r="EQ305" s="98">
        <v>1967.4059099999999</v>
      </c>
      <c r="ER305" s="98">
        <v>1998.9036100000001</v>
      </c>
      <c r="ES305" s="98">
        <v>2341.98423</v>
      </c>
      <c r="ET305" s="98">
        <v>2175.4477099999999</v>
      </c>
      <c r="EU305" s="98">
        <v>1907.2355399999999</v>
      </c>
      <c r="EV305" s="98">
        <v>2024.6849999999999</v>
      </c>
      <c r="EW305" s="98">
        <v>1720.6937600000001</v>
      </c>
      <c r="EX305" s="98">
        <v>2837826</v>
      </c>
      <c r="EY305" s="98">
        <v>2874134</v>
      </c>
      <c r="EZ305" s="98">
        <v>2742941</v>
      </c>
      <c r="FA305" s="98">
        <v>2495335</v>
      </c>
      <c r="FB305" s="98">
        <v>2618255</v>
      </c>
      <c r="FC305" s="98">
        <v>2530833</v>
      </c>
      <c r="FD305" s="98">
        <v>2425397</v>
      </c>
      <c r="FE305" s="98">
        <v>2168015</v>
      </c>
      <c r="FF305" s="98">
        <v>2303503</v>
      </c>
      <c r="FG305" s="103">
        <v>2106519</v>
      </c>
      <c r="FH305" s="76">
        <v>21.518750000000001</v>
      </c>
      <c r="FI305" s="76">
        <v>0</v>
      </c>
      <c r="FJ305" s="76">
        <v>0</v>
      </c>
      <c r="FK305" s="76">
        <v>0</v>
      </c>
      <c r="FL305" s="76">
        <v>0</v>
      </c>
      <c r="FM305" s="76">
        <v>58.4</v>
      </c>
      <c r="FN305" s="76">
        <v>0</v>
      </c>
      <c r="FO305" s="76">
        <v>0</v>
      </c>
      <c r="FP305" s="76">
        <v>0</v>
      </c>
      <c r="FQ305" s="77">
        <v>0</v>
      </c>
    </row>
    <row r="306" spans="1:173" x14ac:dyDescent="0.25">
      <c r="A306" s="96" t="s">
        <v>114</v>
      </c>
      <c r="B306" s="96">
        <v>5503</v>
      </c>
      <c r="C306" s="96"/>
      <c r="D306" s="76">
        <v>445.67925000000002</v>
      </c>
      <c r="E306" s="76">
        <v>489.15854000000002</v>
      </c>
      <c r="F306" s="76">
        <v>459.34008999999998</v>
      </c>
      <c r="G306" s="76">
        <v>434.46492999999998</v>
      </c>
      <c r="H306" s="76">
        <v>518.25717999999995</v>
      </c>
      <c r="I306" s="76">
        <v>554.32425000000001</v>
      </c>
      <c r="J306" s="76">
        <v>463.40210000000002</v>
      </c>
      <c r="K306" s="76">
        <v>493.60888999999997</v>
      </c>
      <c r="L306" s="76">
        <v>507.05450999999999</v>
      </c>
      <c r="M306" s="76">
        <v>539.82704000000001</v>
      </c>
      <c r="N306" s="97">
        <v>6798.6880499999997</v>
      </c>
      <c r="O306" s="97">
        <v>7744.3442299999997</v>
      </c>
      <c r="P306" s="97">
        <v>7637.9123099999997</v>
      </c>
      <c r="Q306" s="97">
        <v>8341.1353600000002</v>
      </c>
      <c r="R306" s="97">
        <v>6586.6991500000004</v>
      </c>
      <c r="S306" s="97">
        <v>6643.71227</v>
      </c>
      <c r="T306" s="97">
        <v>6178.1647400000002</v>
      </c>
      <c r="U306" s="97">
        <v>5798.5305900000003</v>
      </c>
      <c r="V306" s="97">
        <v>5490.4188700000004</v>
      </c>
      <c r="W306" s="97">
        <v>5537.2436699999998</v>
      </c>
      <c r="X306" s="98">
        <v>7759.2934999999998</v>
      </c>
      <c r="Y306" s="98">
        <v>7913.2934999999998</v>
      </c>
      <c r="Z306" s="98">
        <v>8261.7394499999991</v>
      </c>
      <c r="AA306" s="98">
        <v>8517.9394499999999</v>
      </c>
      <c r="AB306" s="98">
        <v>8986.4394499999999</v>
      </c>
      <c r="AC306" s="98">
        <v>7254.4394499999999</v>
      </c>
      <c r="AD306" s="98">
        <v>7467.4394499999999</v>
      </c>
      <c r="AE306" s="98">
        <v>7273.8994499999999</v>
      </c>
      <c r="AF306" s="98">
        <v>7914.8707000000004</v>
      </c>
      <c r="AG306" s="98">
        <v>7392.9394499999999</v>
      </c>
      <c r="AH306" s="97">
        <v>6401.8828999999996</v>
      </c>
      <c r="AI306" s="97">
        <v>7317.4412300000004</v>
      </c>
      <c r="AJ306" s="97">
        <v>7229.28161</v>
      </c>
      <c r="AK306" s="97">
        <v>7962.2953600000001</v>
      </c>
      <c r="AL306" s="97">
        <v>6146.0617499999998</v>
      </c>
      <c r="AM306" s="97">
        <v>6173.9172699999999</v>
      </c>
      <c r="AN306" s="97">
        <v>5800.5647399999998</v>
      </c>
      <c r="AO306" s="97">
        <v>5437.7905899999996</v>
      </c>
      <c r="AP306" s="97">
        <v>5109.1219199999996</v>
      </c>
      <c r="AQ306" s="97">
        <v>5129.6642199999997</v>
      </c>
      <c r="AR306" s="98">
        <v>678.85315000000003</v>
      </c>
      <c r="AS306" s="98">
        <v>579.56200000000001</v>
      </c>
      <c r="AT306" s="98">
        <v>384.88189999999997</v>
      </c>
      <c r="AU306" s="98">
        <v>3013.8370500000001</v>
      </c>
      <c r="AV306" s="98">
        <v>911.38824999999997</v>
      </c>
      <c r="AW306" s="98">
        <v>461.44970000000001</v>
      </c>
      <c r="AX306" s="98">
        <v>355.07774999999998</v>
      </c>
      <c r="AY306" s="98">
        <v>887.29925000000003</v>
      </c>
      <c r="AZ306" s="98">
        <v>609.75234999999998</v>
      </c>
      <c r="BA306" s="98">
        <v>493.78404999999998</v>
      </c>
      <c r="BB306" s="76">
        <v>663.55314999999996</v>
      </c>
      <c r="BC306" s="76">
        <v>572.46199999999999</v>
      </c>
      <c r="BD306" s="76">
        <v>365.58190000000002</v>
      </c>
      <c r="BE306" s="76">
        <v>2911.7112999999999</v>
      </c>
      <c r="BF306" s="76">
        <v>298.93025</v>
      </c>
      <c r="BG306" s="76">
        <v>423.79005000000001</v>
      </c>
      <c r="BH306" s="76">
        <v>246.99809999999999</v>
      </c>
      <c r="BI306" s="76">
        <v>822.20825000000002</v>
      </c>
      <c r="BJ306" s="76">
        <v>602.75234999999998</v>
      </c>
      <c r="BK306" s="76">
        <v>432.42075</v>
      </c>
      <c r="BL306" s="76">
        <v>7080.7360500000004</v>
      </c>
      <c r="BM306" s="76">
        <v>7897.0032300000003</v>
      </c>
      <c r="BN306" s="76">
        <v>7614.1635100000003</v>
      </c>
      <c r="BO306" s="76">
        <v>10976.13241</v>
      </c>
      <c r="BP306" s="76">
        <v>7057.45</v>
      </c>
      <c r="BQ306" s="76">
        <v>6635.36697</v>
      </c>
      <c r="BR306" s="76">
        <v>6155.6424900000002</v>
      </c>
      <c r="BS306" s="76">
        <v>6325.0898399999996</v>
      </c>
      <c r="BT306" s="76">
        <v>5718.8742700000003</v>
      </c>
      <c r="BU306" s="76">
        <v>5623.4482699999999</v>
      </c>
      <c r="BV306" s="98">
        <v>8837.0788100000009</v>
      </c>
      <c r="BW306" s="98">
        <v>9026.7139900000002</v>
      </c>
      <c r="BX306" s="98">
        <v>9801.7898399999995</v>
      </c>
      <c r="BY306" s="98">
        <v>11108.002560000001</v>
      </c>
      <c r="BZ306" s="98">
        <v>9345.9629800000002</v>
      </c>
      <c r="CA306" s="98">
        <v>7567.6545400000005</v>
      </c>
      <c r="CB306" s="98">
        <v>7780.1351800000002</v>
      </c>
      <c r="CC306" s="98">
        <v>7572.8109299999996</v>
      </c>
      <c r="CD306" s="98">
        <v>8038.4120999999996</v>
      </c>
      <c r="CE306" s="98">
        <v>7451.3720000000003</v>
      </c>
      <c r="CF306" s="76">
        <v>-458.71940000000001</v>
      </c>
      <c r="CG306" s="76">
        <v>-1043.84898</v>
      </c>
      <c r="CH306" s="76">
        <v>-53.840799999999902</v>
      </c>
      <c r="CI306" s="76">
        <v>416.87454000000002</v>
      </c>
      <c r="CJ306" s="76">
        <v>-1889.1707200000001</v>
      </c>
      <c r="CK306" s="76">
        <v>206.55085</v>
      </c>
      <c r="CL306" s="76">
        <v>-748.91441999999995</v>
      </c>
      <c r="CM306" s="76">
        <v>-642.77255000000002</v>
      </c>
      <c r="CN306" s="76">
        <v>-186.70588999999899</v>
      </c>
      <c r="CO306" s="76">
        <v>57.540579999999899</v>
      </c>
      <c r="CP306" s="76">
        <v>2254.4497500000002</v>
      </c>
      <c r="CQ306" s="76">
        <v>2446.4211500000001</v>
      </c>
      <c r="CR306" s="76">
        <v>3344.7111300000001</v>
      </c>
      <c r="CS306" s="76">
        <v>3441.6007300000001</v>
      </c>
      <c r="CT306" s="76">
        <v>491.85489000000001</v>
      </c>
      <c r="CU306" s="76">
        <v>2522.7327599999999</v>
      </c>
      <c r="CV306" s="76">
        <v>2362.1868599999998</v>
      </c>
      <c r="CW306" s="76">
        <v>3241.70318</v>
      </c>
      <c r="CX306" s="76">
        <v>3423.0074800000002</v>
      </c>
      <c r="CY306" s="76">
        <v>3388.2579700000001</v>
      </c>
      <c r="CZ306" s="98">
        <v>1334</v>
      </c>
      <c r="DA306" s="98">
        <v>1346</v>
      </c>
      <c r="DB306" s="98">
        <v>1349</v>
      </c>
      <c r="DC306" s="98">
        <v>1295</v>
      </c>
      <c r="DD306" s="98">
        <v>1298</v>
      </c>
      <c r="DE306" s="98">
        <v>1284</v>
      </c>
      <c r="DF306" s="98">
        <v>1252</v>
      </c>
      <c r="DG306" s="98">
        <v>1216</v>
      </c>
      <c r="DH306" s="98">
        <v>1226</v>
      </c>
      <c r="DI306" s="98">
        <v>1221</v>
      </c>
      <c r="DJ306" s="76">
        <v>-191.97139999999999</v>
      </c>
      <c r="DK306" s="76">
        <v>-898.28998000000001</v>
      </c>
      <c r="DL306" s="76">
        <v>-96.889600000000002</v>
      </c>
      <c r="DM306" s="76">
        <v>2949.74584</v>
      </c>
      <c r="DN306" s="76">
        <v>-2030.87787</v>
      </c>
      <c r="DO306" s="76">
        <v>160.54589999999999</v>
      </c>
      <c r="DP306" s="76">
        <v>-879.51631999999995</v>
      </c>
      <c r="DQ306" s="76">
        <v>-181.30430000000001</v>
      </c>
      <c r="DR306" s="76">
        <v>34.749510000000001</v>
      </c>
      <c r="DS306" s="76">
        <v>82.381879999999995</v>
      </c>
      <c r="DT306" s="76">
        <v>48.874250000000004</v>
      </c>
      <c r="DU306" s="76">
        <v>62.255540000000003</v>
      </c>
      <c r="DV306" s="76">
        <v>50.709090000000003</v>
      </c>
      <c r="DW306" s="76">
        <v>55.624929999999999</v>
      </c>
      <c r="DX306" s="76">
        <v>77.620180000000005</v>
      </c>
      <c r="DY306" s="76">
        <v>84.529250000000005</v>
      </c>
      <c r="DZ306" s="76">
        <v>85.802099999999996</v>
      </c>
      <c r="EA306" s="76">
        <v>132.86888999999999</v>
      </c>
      <c r="EB306" s="76">
        <v>125.75751</v>
      </c>
      <c r="EC306" s="76">
        <v>132.24804</v>
      </c>
      <c r="ED306" s="76">
        <v>855.52454999999998</v>
      </c>
      <c r="EE306" s="76">
        <v>1470.75198</v>
      </c>
      <c r="EF306" s="76">
        <v>462.47149999999999</v>
      </c>
      <c r="EG306" s="76">
        <v>-38.034539999999701</v>
      </c>
      <c r="EH306" s="76">
        <v>2329.8081200000001</v>
      </c>
      <c r="EI306" s="76">
        <v>263.24414999999999</v>
      </c>
      <c r="EJ306" s="76">
        <v>1126.51442</v>
      </c>
      <c r="EK306" s="76">
        <v>1003.51255</v>
      </c>
      <c r="EL306" s="76">
        <v>568.00283999999999</v>
      </c>
      <c r="EM306" s="76">
        <v>350.03886999999997</v>
      </c>
      <c r="EN306" s="98">
        <v>6582.6290600000002</v>
      </c>
      <c r="EO306" s="98">
        <v>6580.2928400000001</v>
      </c>
      <c r="EP306" s="98">
        <v>6457.0787099999998</v>
      </c>
      <c r="EQ306" s="98">
        <v>7666.4018299999998</v>
      </c>
      <c r="ER306" s="98">
        <v>8854.1080899999997</v>
      </c>
      <c r="ES306" s="98">
        <v>5044.9217799999997</v>
      </c>
      <c r="ET306" s="98">
        <v>5417.9483200000004</v>
      </c>
      <c r="EU306" s="98">
        <v>4331.1077500000001</v>
      </c>
      <c r="EV306" s="98">
        <v>4615.4046200000003</v>
      </c>
      <c r="EW306" s="98">
        <v>4063.1140300000002</v>
      </c>
      <c r="EX306" s="98">
        <v>7257407</v>
      </c>
      <c r="EY306" s="98">
        <v>8788193</v>
      </c>
      <c r="EZ306" s="98">
        <v>7691753</v>
      </c>
      <c r="FA306" s="98">
        <v>7924261</v>
      </c>
      <c r="FB306" s="98">
        <v>8475870</v>
      </c>
      <c r="FC306" s="98">
        <v>6437161</v>
      </c>
      <c r="FD306" s="98">
        <v>6927079</v>
      </c>
      <c r="FE306" s="98">
        <v>6441303</v>
      </c>
      <c r="FF306" s="98">
        <v>5677125</v>
      </c>
      <c r="FG306" s="103">
        <v>5479703</v>
      </c>
      <c r="FH306" s="76">
        <v>15.3</v>
      </c>
      <c r="FI306" s="76">
        <v>7.1</v>
      </c>
      <c r="FJ306" s="76">
        <v>19.3</v>
      </c>
      <c r="FK306" s="76">
        <v>102.12575</v>
      </c>
      <c r="FL306" s="76">
        <v>612.45799999999997</v>
      </c>
      <c r="FM306" s="76">
        <v>37.659649999999999</v>
      </c>
      <c r="FN306" s="76">
        <v>108.07965</v>
      </c>
      <c r="FO306" s="76">
        <v>65.090999999999994</v>
      </c>
      <c r="FP306" s="76">
        <v>7</v>
      </c>
      <c r="FQ306" s="77">
        <v>61.363300000000002</v>
      </c>
    </row>
    <row r="307" spans="1:173" x14ac:dyDescent="0.25">
      <c r="A307" s="96" t="s">
        <v>113</v>
      </c>
      <c r="B307" s="96">
        <v>5653</v>
      </c>
      <c r="C307" s="96"/>
      <c r="D307" s="76">
        <v>272.32947000000001</v>
      </c>
      <c r="E307" s="76">
        <v>57.009360000000001</v>
      </c>
      <c r="F307" s="76">
        <v>62.9131</v>
      </c>
      <c r="G307" s="76">
        <v>33.63053</v>
      </c>
      <c r="H307" s="76">
        <v>75.364590000000007</v>
      </c>
      <c r="I307" s="76">
        <v>79.514629999999997</v>
      </c>
      <c r="J307" s="76">
        <v>96.598680000000002</v>
      </c>
      <c r="K307" s="76">
        <v>92.945499999999996</v>
      </c>
      <c r="L307" s="76">
        <v>64.03192</v>
      </c>
      <c r="M307" s="76">
        <v>32.164149999999999</v>
      </c>
      <c r="N307" s="97">
        <v>5265.3105500000001</v>
      </c>
      <c r="O307" s="97">
        <v>6262.9996199999996</v>
      </c>
      <c r="P307" s="97">
        <v>5139.9634900000001</v>
      </c>
      <c r="Q307" s="97">
        <v>6248.1777300000003</v>
      </c>
      <c r="R307" s="97">
        <v>4683.25983</v>
      </c>
      <c r="S307" s="97">
        <v>4871.5904</v>
      </c>
      <c r="T307" s="97">
        <v>4442.0261399999999</v>
      </c>
      <c r="U307" s="97">
        <v>4255.6683999999996</v>
      </c>
      <c r="V307" s="97">
        <v>4338.1493300000002</v>
      </c>
      <c r="W307" s="97">
        <v>4240.3486300000004</v>
      </c>
      <c r="X307" s="98">
        <v>0</v>
      </c>
      <c r="Y307" s="98">
        <v>0</v>
      </c>
      <c r="Z307" s="98">
        <v>0</v>
      </c>
      <c r="AA307" s="98">
        <v>0</v>
      </c>
      <c r="AB307" s="98">
        <v>0</v>
      </c>
      <c r="AC307" s="98">
        <v>0</v>
      </c>
      <c r="AD307" s="98">
        <v>0</v>
      </c>
      <c r="AE307" s="98">
        <v>0</v>
      </c>
      <c r="AF307" s="98">
        <v>0</v>
      </c>
      <c r="AG307" s="98">
        <v>0</v>
      </c>
      <c r="AH307" s="97">
        <v>4951.6756999999998</v>
      </c>
      <c r="AI307" s="97">
        <v>6182.2996199999998</v>
      </c>
      <c r="AJ307" s="97">
        <v>5060.4934899999998</v>
      </c>
      <c r="AK307" s="97">
        <v>6155.2777299999998</v>
      </c>
      <c r="AL307" s="97">
        <v>4590.3598300000003</v>
      </c>
      <c r="AM307" s="97">
        <v>4778.8904000000002</v>
      </c>
      <c r="AN307" s="97">
        <v>4337.0811400000002</v>
      </c>
      <c r="AO307" s="97">
        <v>4152.9683999999997</v>
      </c>
      <c r="AP307" s="97">
        <v>4267.34933</v>
      </c>
      <c r="AQ307" s="97">
        <v>4195.5486300000002</v>
      </c>
      <c r="AR307" s="98">
        <v>530.60154999999997</v>
      </c>
      <c r="AS307" s="98">
        <v>76.318950000000001</v>
      </c>
      <c r="AT307" s="98">
        <v>184.40153000000001</v>
      </c>
      <c r="AU307" s="98">
        <v>577.85077999999999</v>
      </c>
      <c r="AV307" s="98">
        <v>13.3131</v>
      </c>
      <c r="AW307" s="98">
        <v>210.37350000000001</v>
      </c>
      <c r="AX307" s="98">
        <v>102.1968</v>
      </c>
      <c r="AY307" s="98">
        <v>550.97942</v>
      </c>
      <c r="AZ307" s="98">
        <v>484.2174</v>
      </c>
      <c r="BA307" s="98">
        <v>31.399650000000001</v>
      </c>
      <c r="BB307" s="76">
        <v>527.15814999999998</v>
      </c>
      <c r="BC307" s="76">
        <v>65.375550000000004</v>
      </c>
      <c r="BD307" s="76">
        <v>184.40153000000001</v>
      </c>
      <c r="BE307" s="76">
        <v>577.85077999999999</v>
      </c>
      <c r="BF307" s="76">
        <v>13.3131</v>
      </c>
      <c r="BG307" s="76">
        <v>193.45769999999999</v>
      </c>
      <c r="BH307" s="76">
        <v>102.1968</v>
      </c>
      <c r="BI307" s="76">
        <v>550.97942</v>
      </c>
      <c r="BJ307" s="76">
        <v>484.2174</v>
      </c>
      <c r="BK307" s="76">
        <v>31.399650000000001</v>
      </c>
      <c r="BL307" s="76">
        <v>5482.2772500000001</v>
      </c>
      <c r="BM307" s="76">
        <v>6258.6185699999996</v>
      </c>
      <c r="BN307" s="76">
        <v>5244.8950199999999</v>
      </c>
      <c r="BO307" s="76">
        <v>6733.1285099999996</v>
      </c>
      <c r="BP307" s="76">
        <v>4603.6729299999997</v>
      </c>
      <c r="BQ307" s="76">
        <v>4989.2638999999999</v>
      </c>
      <c r="BR307" s="76">
        <v>4439.2779399999999</v>
      </c>
      <c r="BS307" s="76">
        <v>4703.9478200000003</v>
      </c>
      <c r="BT307" s="76">
        <v>4751.5667299999996</v>
      </c>
      <c r="BU307" s="76">
        <v>4226.9482799999996</v>
      </c>
      <c r="BV307" s="98">
        <v>651.85239000000001</v>
      </c>
      <c r="BW307" s="98">
        <v>1309.8806199999999</v>
      </c>
      <c r="BX307" s="98">
        <v>453.48595</v>
      </c>
      <c r="BY307" s="98">
        <v>1318.1590000000001</v>
      </c>
      <c r="BZ307" s="98">
        <v>309.43400000000003</v>
      </c>
      <c r="CA307" s="98">
        <v>267.56509999999997</v>
      </c>
      <c r="CB307" s="98">
        <v>239.7534</v>
      </c>
      <c r="CC307" s="98">
        <v>98.869969999999995</v>
      </c>
      <c r="CD307" s="98">
        <v>223.40594999999999</v>
      </c>
      <c r="CE307" s="98">
        <v>123.28995</v>
      </c>
      <c r="CF307" s="76">
        <v>-437.48115999999999</v>
      </c>
      <c r="CG307" s="76">
        <v>33.955009999999703</v>
      </c>
      <c r="CH307" s="76">
        <v>-17.074670000000001</v>
      </c>
      <c r="CI307" s="76">
        <v>-1135.2135000000001</v>
      </c>
      <c r="CJ307" s="76">
        <v>23.755699999999699</v>
      </c>
      <c r="CK307" s="76">
        <v>790.32844999999998</v>
      </c>
      <c r="CL307" s="76">
        <v>32.285740000000303</v>
      </c>
      <c r="CM307" s="76">
        <v>-294.494900000001</v>
      </c>
      <c r="CN307" s="76">
        <v>109.22825</v>
      </c>
      <c r="CO307" s="76">
        <v>64.185530000000696</v>
      </c>
      <c r="CP307" s="76">
        <v>-2388.7952700000001</v>
      </c>
      <c r="CQ307" s="76">
        <v>-2164.8374100000001</v>
      </c>
      <c r="CR307" s="76">
        <v>-2183.4679700000002</v>
      </c>
      <c r="CS307" s="76">
        <v>-2271.32483</v>
      </c>
      <c r="CT307" s="76">
        <v>-1621.0621100000001</v>
      </c>
      <c r="CU307" s="76">
        <v>-1565.23091</v>
      </c>
      <c r="CV307" s="76">
        <v>-2456.3170599999999</v>
      </c>
      <c r="CW307" s="76">
        <v>-2485.8546000000001</v>
      </c>
      <c r="CX307" s="76">
        <v>-2639.6391199999998</v>
      </c>
      <c r="CY307" s="76">
        <v>-3162.2847700000002</v>
      </c>
      <c r="CZ307" s="98">
        <v>884</v>
      </c>
      <c r="DA307" s="98">
        <v>894</v>
      </c>
      <c r="DB307" s="98">
        <v>870</v>
      </c>
      <c r="DC307" s="98">
        <v>883</v>
      </c>
      <c r="DD307" s="98">
        <v>886</v>
      </c>
      <c r="DE307" s="98">
        <v>884</v>
      </c>
      <c r="DF307" s="98">
        <v>841</v>
      </c>
      <c r="DG307" s="98">
        <v>821</v>
      </c>
      <c r="DH307" s="98">
        <v>825</v>
      </c>
      <c r="DI307" s="98">
        <v>829</v>
      </c>
      <c r="DJ307" s="76">
        <v>-223.95786000000001</v>
      </c>
      <c r="DK307" s="76">
        <v>18.630559999999999</v>
      </c>
      <c r="DL307" s="76">
        <v>87.856859999999998</v>
      </c>
      <c r="DM307" s="76">
        <v>-650.26271999999994</v>
      </c>
      <c r="DN307" s="76">
        <v>-55.831200000000003</v>
      </c>
      <c r="DO307" s="76">
        <v>891.08614999999998</v>
      </c>
      <c r="DP307" s="76">
        <v>29.53754</v>
      </c>
      <c r="DQ307" s="76">
        <v>153.78451999999999</v>
      </c>
      <c r="DR307" s="76">
        <v>522.64565000000005</v>
      </c>
      <c r="DS307" s="76">
        <v>50.785179999999997</v>
      </c>
      <c r="DT307" s="76">
        <v>-41.305529999999997</v>
      </c>
      <c r="DU307" s="76">
        <v>-23.690639999999998</v>
      </c>
      <c r="DV307" s="76">
        <v>-16.556899999999999</v>
      </c>
      <c r="DW307" s="76">
        <v>-59.269469999999998</v>
      </c>
      <c r="DX307" s="76">
        <v>-17.535409999999999</v>
      </c>
      <c r="DY307" s="76">
        <v>-13.185370000000001</v>
      </c>
      <c r="DZ307" s="76">
        <v>-8.3463200000000004</v>
      </c>
      <c r="EA307" s="76">
        <v>-9.7545000000000002</v>
      </c>
      <c r="EB307" s="76">
        <v>-6.7680800000000003</v>
      </c>
      <c r="EC307" s="76">
        <v>-12.63585</v>
      </c>
      <c r="ED307" s="76">
        <v>751.11601000000098</v>
      </c>
      <c r="EE307" s="76">
        <v>46.744990000000101</v>
      </c>
      <c r="EF307" s="76">
        <v>96.544670000000195</v>
      </c>
      <c r="EG307" s="76">
        <v>1228.1134999999999</v>
      </c>
      <c r="EH307" s="76">
        <v>69.144299999999902</v>
      </c>
      <c r="EI307" s="76">
        <v>-697.62845000000004</v>
      </c>
      <c r="EJ307" s="76">
        <v>72.659259999999406</v>
      </c>
      <c r="EK307" s="76">
        <v>397.19490000000002</v>
      </c>
      <c r="EL307" s="76">
        <v>-38.428249999999899</v>
      </c>
      <c r="EM307" s="76">
        <v>-19.3855300000005</v>
      </c>
      <c r="EN307" s="98">
        <v>3040.6476600000001</v>
      </c>
      <c r="EO307" s="98">
        <v>3474.71803</v>
      </c>
      <c r="EP307" s="98">
        <v>2636.9539199999999</v>
      </c>
      <c r="EQ307" s="98">
        <v>3589.4838300000001</v>
      </c>
      <c r="ER307" s="98">
        <v>1930.49611</v>
      </c>
      <c r="ES307" s="98">
        <v>1832.79601</v>
      </c>
      <c r="ET307" s="98">
        <v>2696.0704599999999</v>
      </c>
      <c r="EU307" s="98">
        <v>2584.7245699999999</v>
      </c>
      <c r="EV307" s="98">
        <v>2863.0450700000001</v>
      </c>
      <c r="EW307" s="98">
        <v>3285.5747200000001</v>
      </c>
      <c r="EX307" s="98">
        <v>5702792</v>
      </c>
      <c r="EY307" s="98">
        <v>6229045</v>
      </c>
      <c r="EZ307" s="98">
        <v>5157038</v>
      </c>
      <c r="FA307" s="98">
        <v>7383391</v>
      </c>
      <c r="FB307" s="98">
        <v>4659504</v>
      </c>
      <c r="FC307" s="98">
        <v>4081262</v>
      </c>
      <c r="FD307" s="98">
        <v>4409740</v>
      </c>
      <c r="FE307" s="98">
        <v>4550163</v>
      </c>
      <c r="FF307" s="98">
        <v>4228921</v>
      </c>
      <c r="FG307" s="103">
        <v>4176163</v>
      </c>
      <c r="FH307" s="76">
        <v>3.4434</v>
      </c>
      <c r="FI307" s="76">
        <v>10.9434</v>
      </c>
      <c r="FJ307" s="76">
        <v>0</v>
      </c>
      <c r="FK307" s="76">
        <v>0</v>
      </c>
      <c r="FL307" s="76">
        <v>0</v>
      </c>
      <c r="FM307" s="76">
        <v>16.915800000000001</v>
      </c>
      <c r="FN307" s="76">
        <v>0</v>
      </c>
      <c r="FO307" s="76">
        <v>0</v>
      </c>
      <c r="FP307" s="76">
        <v>0</v>
      </c>
      <c r="FQ307" s="77">
        <v>0</v>
      </c>
    </row>
    <row r="308" spans="1:173" x14ac:dyDescent="0.25">
      <c r="A308" s="96" t="s">
        <v>112</v>
      </c>
      <c r="B308" s="96">
        <v>5937</v>
      </c>
      <c r="C308" s="96"/>
      <c r="D308" s="76">
        <v>26.079049999999999</v>
      </c>
      <c r="E308" s="76">
        <v>24.429490000000001</v>
      </c>
      <c r="F308" s="76">
        <v>26.03107</v>
      </c>
      <c r="G308" s="76">
        <v>22.015689999999999</v>
      </c>
      <c r="H308" s="76">
        <v>23.368010000000002</v>
      </c>
      <c r="I308" s="76">
        <v>26.254290000000001</v>
      </c>
      <c r="J308" s="76">
        <v>30.05453</v>
      </c>
      <c r="K308" s="76">
        <v>32.328049999999998</v>
      </c>
      <c r="L308" s="76">
        <v>33.417200000000001</v>
      </c>
      <c r="M308" s="76">
        <v>-10.27394</v>
      </c>
      <c r="N308" s="97">
        <v>525.03914999999995</v>
      </c>
      <c r="O308" s="97">
        <v>577.25197000000003</v>
      </c>
      <c r="P308" s="97">
        <v>493.41591</v>
      </c>
      <c r="Q308" s="97">
        <v>511.69612999999998</v>
      </c>
      <c r="R308" s="97">
        <v>523.25012000000004</v>
      </c>
      <c r="S308" s="97">
        <v>480.33476999999999</v>
      </c>
      <c r="T308" s="97">
        <v>487.79899999999998</v>
      </c>
      <c r="U308" s="97">
        <v>461.47399000000001</v>
      </c>
      <c r="V308" s="97">
        <v>396.26141000000001</v>
      </c>
      <c r="W308" s="97">
        <v>408.8021</v>
      </c>
      <c r="X308" s="98">
        <v>792</v>
      </c>
      <c r="Y308" s="98">
        <v>799.73244999999997</v>
      </c>
      <c r="Z308" s="98">
        <v>816</v>
      </c>
      <c r="AA308" s="98">
        <v>828</v>
      </c>
      <c r="AB308" s="98">
        <v>728</v>
      </c>
      <c r="AC308" s="98">
        <v>740</v>
      </c>
      <c r="AD308" s="98">
        <v>752</v>
      </c>
      <c r="AE308" s="98">
        <v>764</v>
      </c>
      <c r="AF308" s="98">
        <v>776</v>
      </c>
      <c r="AG308" s="98">
        <v>790.17499999999995</v>
      </c>
      <c r="AH308" s="97">
        <v>483.83915000000002</v>
      </c>
      <c r="AI308" s="97">
        <v>536.59397000000001</v>
      </c>
      <c r="AJ308" s="97">
        <v>452.80808000000002</v>
      </c>
      <c r="AK308" s="97">
        <v>478.64613000000003</v>
      </c>
      <c r="AL308" s="97">
        <v>490.23007000000001</v>
      </c>
      <c r="AM308" s="97">
        <v>445.03147000000001</v>
      </c>
      <c r="AN308" s="97">
        <v>450.24900000000002</v>
      </c>
      <c r="AO308" s="97">
        <v>424.02399000000003</v>
      </c>
      <c r="AP308" s="97">
        <v>356.22376000000003</v>
      </c>
      <c r="AQ308" s="97">
        <v>390.1551</v>
      </c>
      <c r="AR308" s="98">
        <v>1.964</v>
      </c>
      <c r="AS308" s="98">
        <v>1.9487000000000001</v>
      </c>
      <c r="AT308" s="98">
        <v>23.75</v>
      </c>
      <c r="AU308" s="98">
        <v>77.185329999999993</v>
      </c>
      <c r="AV308" s="98">
        <v>2.6924999999999999</v>
      </c>
      <c r="AW308" s="98">
        <v>72.870050000000006</v>
      </c>
      <c r="AX308" s="98">
        <v>0</v>
      </c>
      <c r="AY308" s="98">
        <v>10.91</v>
      </c>
      <c r="AZ308" s="98">
        <v>48.823700000000002</v>
      </c>
      <c r="BA308" s="98">
        <v>642.40890000000002</v>
      </c>
      <c r="BB308" s="76">
        <v>1.964</v>
      </c>
      <c r="BC308" s="76">
        <v>1.9487000000000001</v>
      </c>
      <c r="BD308" s="76">
        <v>23.75</v>
      </c>
      <c r="BE308" s="76">
        <v>73.485330000000005</v>
      </c>
      <c r="BF308" s="76">
        <v>2.6924999999999999</v>
      </c>
      <c r="BG308" s="76">
        <v>72.870050000000006</v>
      </c>
      <c r="BH308" s="76">
        <v>0</v>
      </c>
      <c r="BI308" s="76">
        <v>-18.956849999999999</v>
      </c>
      <c r="BJ308" s="76">
        <v>48.823700000000002</v>
      </c>
      <c r="BK308" s="76">
        <v>352.56545</v>
      </c>
      <c r="BL308" s="76">
        <v>485.80315000000002</v>
      </c>
      <c r="BM308" s="76">
        <v>538.54267000000004</v>
      </c>
      <c r="BN308" s="76">
        <v>476.55808000000002</v>
      </c>
      <c r="BO308" s="76">
        <v>555.83145999999999</v>
      </c>
      <c r="BP308" s="76">
        <v>492.92257000000001</v>
      </c>
      <c r="BQ308" s="76">
        <v>517.90152</v>
      </c>
      <c r="BR308" s="76">
        <v>450.24900000000002</v>
      </c>
      <c r="BS308" s="76">
        <v>434.93398999999999</v>
      </c>
      <c r="BT308" s="76">
        <v>405.04746</v>
      </c>
      <c r="BU308" s="76">
        <v>1032.5640000000001</v>
      </c>
      <c r="BV308" s="98">
        <v>894.86603000000002</v>
      </c>
      <c r="BW308" s="98">
        <v>903.12235999999996</v>
      </c>
      <c r="BX308" s="98">
        <v>919.81741</v>
      </c>
      <c r="BY308" s="98">
        <v>879.72891000000004</v>
      </c>
      <c r="BZ308" s="98">
        <v>761.07255999999995</v>
      </c>
      <c r="CA308" s="98">
        <v>840.07261000000005</v>
      </c>
      <c r="CB308" s="98">
        <v>838.16674999999998</v>
      </c>
      <c r="CC308" s="98">
        <v>814.58073999999999</v>
      </c>
      <c r="CD308" s="98">
        <v>830.51818000000003</v>
      </c>
      <c r="CE308" s="98">
        <v>954.82939999999996</v>
      </c>
      <c r="CF308" s="76">
        <v>35.275410000000001</v>
      </c>
      <c r="CG308" s="76">
        <v>-27.8565</v>
      </c>
      <c r="CH308" s="76">
        <v>-12.405559999999999</v>
      </c>
      <c r="CI308" s="76">
        <v>50.083750000000002</v>
      </c>
      <c r="CJ308" s="76">
        <v>53.444270000000003</v>
      </c>
      <c r="CK308" s="76">
        <v>-13.654500000000001</v>
      </c>
      <c r="CL308" s="76">
        <v>-0.46784999999999899</v>
      </c>
      <c r="CM308" s="76">
        <v>33.445160000000001</v>
      </c>
      <c r="CN308" s="76">
        <v>-59.176639999999999</v>
      </c>
      <c r="CO308" s="76">
        <v>-1.76780000000002</v>
      </c>
      <c r="CP308" s="76">
        <v>235.18292</v>
      </c>
      <c r="CQ308" s="76">
        <v>240.54196999999999</v>
      </c>
      <c r="CR308" s="76">
        <v>299.38197000000002</v>
      </c>
      <c r="CS308" s="76">
        <v>325.85696000000002</v>
      </c>
      <c r="CT308" s="76">
        <v>245.74897999999999</v>
      </c>
      <c r="CU308" s="76">
        <v>218.23086000000001</v>
      </c>
      <c r="CV308" s="76">
        <v>214.02349000000001</v>
      </c>
      <c r="CW308" s="76">
        <v>252.03373999999999</v>
      </c>
      <c r="CX308" s="76">
        <v>271.29133000000002</v>
      </c>
      <c r="CY308" s="76">
        <v>367.68221999999997</v>
      </c>
      <c r="CZ308" s="98">
        <v>137</v>
      </c>
      <c r="DA308" s="98">
        <v>140</v>
      </c>
      <c r="DB308" s="98">
        <v>138</v>
      </c>
      <c r="DC308" s="98">
        <v>135</v>
      </c>
      <c r="DD308" s="98">
        <v>132</v>
      </c>
      <c r="DE308" s="98">
        <v>122</v>
      </c>
      <c r="DF308" s="98">
        <v>134</v>
      </c>
      <c r="DG308" s="98">
        <v>135</v>
      </c>
      <c r="DH308" s="98">
        <v>137</v>
      </c>
      <c r="DI308" s="98">
        <v>129</v>
      </c>
      <c r="DJ308" s="76">
        <v>-3.9605899999999998</v>
      </c>
      <c r="DK308" s="76">
        <v>-66.565799999999996</v>
      </c>
      <c r="DL308" s="76">
        <v>-29.263390000000001</v>
      </c>
      <c r="DM308" s="76">
        <v>90.519080000000002</v>
      </c>
      <c r="DN308" s="76">
        <v>23.116720000000001</v>
      </c>
      <c r="DO308" s="76">
        <v>23.91225</v>
      </c>
      <c r="DP308" s="76">
        <v>-38.017850000000003</v>
      </c>
      <c r="DQ308" s="76">
        <v>-22.961690000000001</v>
      </c>
      <c r="DR308" s="76">
        <v>-50.390590000000003</v>
      </c>
      <c r="DS308" s="76">
        <v>332.15064999999998</v>
      </c>
      <c r="DT308" s="76">
        <v>-15.120950000000001</v>
      </c>
      <c r="DU308" s="76">
        <v>-16.22851</v>
      </c>
      <c r="DV308" s="76">
        <v>-14.576930000000001</v>
      </c>
      <c r="DW308" s="76">
        <v>-11.03431</v>
      </c>
      <c r="DX308" s="76">
        <v>-9.6519899999999996</v>
      </c>
      <c r="DY308" s="76">
        <v>-9.0487099999999998</v>
      </c>
      <c r="DZ308" s="76">
        <v>-7.4954700000000001</v>
      </c>
      <c r="EA308" s="76">
        <v>-5.12195</v>
      </c>
      <c r="EB308" s="76">
        <v>-6.6208</v>
      </c>
      <c r="EC308" s="76">
        <v>-28.920940000000002</v>
      </c>
      <c r="ED308" s="76">
        <v>5.92458999999997</v>
      </c>
      <c r="EE308" s="76">
        <v>68.514499999999998</v>
      </c>
      <c r="EF308" s="76">
        <v>53.013390000000001</v>
      </c>
      <c r="EG308" s="76">
        <v>-17.033750000000101</v>
      </c>
      <c r="EH308" s="76">
        <v>-20.424219999999998</v>
      </c>
      <c r="EI308" s="76">
        <v>48.957799999999999</v>
      </c>
      <c r="EJ308" s="76">
        <v>38.017850000000003</v>
      </c>
      <c r="EK308" s="76">
        <v>4.0048399999999997</v>
      </c>
      <c r="EL308" s="76">
        <v>99.214289999999906</v>
      </c>
      <c r="EM308" s="76">
        <v>20.4148</v>
      </c>
      <c r="EN308" s="98">
        <v>659.68311000000006</v>
      </c>
      <c r="EO308" s="98">
        <v>662.58038999999997</v>
      </c>
      <c r="EP308" s="98">
        <v>620.43543999999997</v>
      </c>
      <c r="EQ308" s="98">
        <v>553.87194999999997</v>
      </c>
      <c r="ER308" s="98">
        <v>515.32357999999999</v>
      </c>
      <c r="ES308" s="98">
        <v>621.84175000000005</v>
      </c>
      <c r="ET308" s="98">
        <v>624.14326000000005</v>
      </c>
      <c r="EU308" s="98">
        <v>562.54700000000003</v>
      </c>
      <c r="EV308" s="98">
        <v>559.22685000000001</v>
      </c>
      <c r="EW308" s="98">
        <v>587.14718000000005</v>
      </c>
      <c r="EX308" s="98">
        <v>489764</v>
      </c>
      <c r="EY308" s="98">
        <v>605108</v>
      </c>
      <c r="EZ308" s="98">
        <v>505821</v>
      </c>
      <c r="FA308" s="98">
        <v>461612</v>
      </c>
      <c r="FB308" s="98">
        <v>469806</v>
      </c>
      <c r="FC308" s="98">
        <v>493989</v>
      </c>
      <c r="FD308" s="98">
        <v>488267</v>
      </c>
      <c r="FE308" s="98">
        <v>428029</v>
      </c>
      <c r="FF308" s="98">
        <v>455438</v>
      </c>
      <c r="FG308" s="103">
        <v>410570</v>
      </c>
      <c r="FH308" s="76">
        <v>0</v>
      </c>
      <c r="FI308" s="76">
        <v>0</v>
      </c>
      <c r="FJ308" s="76">
        <v>0</v>
      </c>
      <c r="FK308" s="76">
        <v>3.7</v>
      </c>
      <c r="FL308" s="76">
        <v>0</v>
      </c>
      <c r="FM308" s="76">
        <v>0</v>
      </c>
      <c r="FN308" s="76">
        <v>0</v>
      </c>
      <c r="FO308" s="76">
        <v>29.866849999999999</v>
      </c>
      <c r="FP308" s="76">
        <v>0</v>
      </c>
      <c r="FQ308" s="77">
        <v>289.84345000000002</v>
      </c>
    </row>
    <row r="309" spans="1:173" x14ac:dyDescent="0.25">
      <c r="A309" s="96" t="s">
        <v>111</v>
      </c>
      <c r="B309" s="96">
        <v>5766</v>
      </c>
      <c r="C309" s="96"/>
      <c r="D309" s="76">
        <v>88.199969999999993</v>
      </c>
      <c r="E309" s="76">
        <v>179.14238</v>
      </c>
      <c r="F309" s="76">
        <v>37.731940000000002</v>
      </c>
      <c r="G309" s="76">
        <v>40.821530000000003</v>
      </c>
      <c r="H309" s="76">
        <v>44.390540000000001</v>
      </c>
      <c r="I309" s="76">
        <v>537.70950000000005</v>
      </c>
      <c r="J309" s="76">
        <v>90.873679999999993</v>
      </c>
      <c r="K309" s="76">
        <v>118.3629</v>
      </c>
      <c r="L309" s="76">
        <v>64.328479999999999</v>
      </c>
      <c r="M309" s="76">
        <v>77.221630000000005</v>
      </c>
      <c r="N309" s="97">
        <v>1983.6582800000001</v>
      </c>
      <c r="O309" s="97">
        <v>2097.22496</v>
      </c>
      <c r="P309" s="97">
        <v>1812.3606199999999</v>
      </c>
      <c r="Q309" s="97">
        <v>1792.70615</v>
      </c>
      <c r="R309" s="97">
        <v>1896.7587900000001</v>
      </c>
      <c r="S309" s="97">
        <v>2274.22469</v>
      </c>
      <c r="T309" s="97">
        <v>1769.8113900000001</v>
      </c>
      <c r="U309" s="97">
        <v>1863.1626200000001</v>
      </c>
      <c r="V309" s="97">
        <v>1752.5694900000001</v>
      </c>
      <c r="W309" s="97">
        <v>1719.0844500000001</v>
      </c>
      <c r="X309" s="98">
        <v>800</v>
      </c>
      <c r="Y309" s="98">
        <v>833.33335</v>
      </c>
      <c r="Z309" s="98">
        <v>866.66665</v>
      </c>
      <c r="AA309" s="98">
        <v>1109</v>
      </c>
      <c r="AB309" s="98">
        <v>1142.3333500000001</v>
      </c>
      <c r="AC309" s="98">
        <v>1175.6666499999999</v>
      </c>
      <c r="AD309" s="98">
        <v>1209</v>
      </c>
      <c r="AE309" s="98">
        <v>209</v>
      </c>
      <c r="AF309" s="98">
        <v>210.56049999999999</v>
      </c>
      <c r="AG309" s="98">
        <v>213.4</v>
      </c>
      <c r="AH309" s="97">
        <v>1888.6582800000001</v>
      </c>
      <c r="AI309" s="97">
        <v>1905.22496</v>
      </c>
      <c r="AJ309" s="97">
        <v>1770.3606199999999</v>
      </c>
      <c r="AK309" s="97">
        <v>1750.70615</v>
      </c>
      <c r="AL309" s="97">
        <v>1854.7587900000001</v>
      </c>
      <c r="AM309" s="97">
        <v>1726.58509</v>
      </c>
      <c r="AN309" s="97">
        <v>1677.71739</v>
      </c>
      <c r="AO309" s="97">
        <v>1744.1335200000001</v>
      </c>
      <c r="AP309" s="97">
        <v>1682.46949</v>
      </c>
      <c r="AQ309" s="97">
        <v>1638.9844499999999</v>
      </c>
      <c r="AR309" s="98">
        <v>6.5343499999999999</v>
      </c>
      <c r="AS309" s="98">
        <v>923.47325000000001</v>
      </c>
      <c r="AT309" s="98">
        <v>687.70159999999998</v>
      </c>
      <c r="AU309" s="98">
        <v>16.86</v>
      </c>
      <c r="AV309" s="98">
        <v>0</v>
      </c>
      <c r="AW309" s="98">
        <v>1335.3815</v>
      </c>
      <c r="AX309" s="98">
        <v>977.88810000000001</v>
      </c>
      <c r="AY309" s="98">
        <v>0</v>
      </c>
      <c r="AZ309" s="98">
        <v>0</v>
      </c>
      <c r="BA309" s="98">
        <v>32.725999999999999</v>
      </c>
      <c r="BB309" s="76">
        <v>-124.53565</v>
      </c>
      <c r="BC309" s="76">
        <v>880.18920000000003</v>
      </c>
      <c r="BD309" s="76">
        <v>687.70159999999998</v>
      </c>
      <c r="BE309" s="76">
        <v>16.86</v>
      </c>
      <c r="BF309" s="76">
        <v>0</v>
      </c>
      <c r="BG309" s="76">
        <v>1262.78475</v>
      </c>
      <c r="BH309" s="76">
        <v>680.25210000000004</v>
      </c>
      <c r="BI309" s="76">
        <v>0</v>
      </c>
      <c r="BJ309" s="76">
        <v>-0.16295000000000001</v>
      </c>
      <c r="BK309" s="76">
        <v>12.680999999999999</v>
      </c>
      <c r="BL309" s="76">
        <v>1895.19263</v>
      </c>
      <c r="BM309" s="76">
        <v>2828.69821</v>
      </c>
      <c r="BN309" s="76">
        <v>2458.0622199999998</v>
      </c>
      <c r="BO309" s="76">
        <v>1767.5661500000001</v>
      </c>
      <c r="BP309" s="76">
        <v>1854.7587900000001</v>
      </c>
      <c r="BQ309" s="76">
        <v>3061.96659</v>
      </c>
      <c r="BR309" s="76">
        <v>2655.6054899999999</v>
      </c>
      <c r="BS309" s="76">
        <v>1744.1335200000001</v>
      </c>
      <c r="BT309" s="76">
        <v>1682.46949</v>
      </c>
      <c r="BU309" s="76">
        <v>1671.71045</v>
      </c>
      <c r="BV309" s="98">
        <v>1081.49873</v>
      </c>
      <c r="BW309" s="98">
        <v>1073.9517900000001</v>
      </c>
      <c r="BX309" s="98">
        <v>1183.80322</v>
      </c>
      <c r="BY309" s="98">
        <v>1205.2498499999999</v>
      </c>
      <c r="BZ309" s="98">
        <v>1260.1642099999999</v>
      </c>
      <c r="CA309" s="98">
        <v>1508.7706900000001</v>
      </c>
      <c r="CB309" s="98">
        <v>1516.8842</v>
      </c>
      <c r="CC309" s="98">
        <v>340.11464999999998</v>
      </c>
      <c r="CD309" s="98">
        <v>457.37020000000001</v>
      </c>
      <c r="CE309" s="98">
        <v>494.28915000000001</v>
      </c>
      <c r="CF309" s="76">
        <v>-191.62372999999999</v>
      </c>
      <c r="CG309" s="76">
        <v>-2.82171000000017</v>
      </c>
      <c r="CH309" s="76">
        <v>-302.38675000000001</v>
      </c>
      <c r="CI309" s="76">
        <v>-211.61467999999999</v>
      </c>
      <c r="CJ309" s="76">
        <v>-56.540129999999898</v>
      </c>
      <c r="CK309" s="76">
        <v>-1834.75657</v>
      </c>
      <c r="CL309" s="76">
        <v>-16.1794599999998</v>
      </c>
      <c r="CM309" s="76">
        <v>-13.08338</v>
      </c>
      <c r="CN309" s="76">
        <v>-124.244</v>
      </c>
      <c r="CO309" s="76">
        <v>-42.233549999999902</v>
      </c>
      <c r="CP309" s="76">
        <v>-2491.3710999999998</v>
      </c>
      <c r="CQ309" s="76">
        <v>-2080.2117199999998</v>
      </c>
      <c r="CR309" s="76">
        <v>-2765.5792099999999</v>
      </c>
      <c r="CS309" s="76">
        <v>-3104.7184099999999</v>
      </c>
      <c r="CT309" s="76">
        <v>-2868.7388799999999</v>
      </c>
      <c r="CU309" s="76">
        <v>-2781.92985</v>
      </c>
      <c r="CV309" s="76">
        <v>-1774.8926300000001</v>
      </c>
      <c r="CW309" s="76">
        <v>-2365.06972</v>
      </c>
      <c r="CX309" s="76">
        <v>-2226.15724</v>
      </c>
      <c r="CY309" s="76">
        <v>-2031.65029</v>
      </c>
      <c r="CZ309" s="98">
        <v>592</v>
      </c>
      <c r="DA309" s="98">
        <v>591</v>
      </c>
      <c r="DB309" s="98">
        <v>584</v>
      </c>
      <c r="DC309" s="98">
        <v>576</v>
      </c>
      <c r="DD309" s="98">
        <v>584</v>
      </c>
      <c r="DE309" s="98">
        <v>574</v>
      </c>
      <c r="DF309" s="98">
        <v>556</v>
      </c>
      <c r="DG309" s="98">
        <v>538</v>
      </c>
      <c r="DH309" s="98">
        <v>516</v>
      </c>
      <c r="DI309" s="98">
        <v>541</v>
      </c>
      <c r="DJ309" s="76">
        <v>-411.15938</v>
      </c>
      <c r="DK309" s="76">
        <v>685.36748999999998</v>
      </c>
      <c r="DL309" s="76">
        <v>343.31484999999998</v>
      </c>
      <c r="DM309" s="76">
        <v>-236.75468000000001</v>
      </c>
      <c r="DN309" s="76">
        <v>-98.540130000000005</v>
      </c>
      <c r="DO309" s="76">
        <v>-1119.61142</v>
      </c>
      <c r="DP309" s="76">
        <v>571.97864000000004</v>
      </c>
      <c r="DQ309" s="76">
        <v>-132.11248000000001</v>
      </c>
      <c r="DR309" s="76">
        <v>-194.50694999999999</v>
      </c>
      <c r="DS309" s="76">
        <v>-109.65255000000001</v>
      </c>
      <c r="DT309" s="76">
        <v>-6.8000299999999996</v>
      </c>
      <c r="DU309" s="76">
        <v>-12.857620000000001</v>
      </c>
      <c r="DV309" s="76">
        <v>-4.2680600000000002</v>
      </c>
      <c r="DW309" s="76">
        <v>-1.1784699999999999</v>
      </c>
      <c r="DX309" s="76">
        <v>2.3905400000000001</v>
      </c>
      <c r="DY309" s="76">
        <v>-9.9305000000000003</v>
      </c>
      <c r="DZ309" s="76">
        <v>-1.2203200000000001</v>
      </c>
      <c r="EA309" s="76">
        <v>-0.66610000000000003</v>
      </c>
      <c r="EB309" s="76">
        <v>-5.7715199999999998</v>
      </c>
      <c r="EC309" s="76">
        <v>-2.8783699999999999</v>
      </c>
      <c r="ED309" s="76">
        <v>286.62373000000002</v>
      </c>
      <c r="EE309" s="76">
        <v>194.82171</v>
      </c>
      <c r="EF309" s="76">
        <v>344.38675000000001</v>
      </c>
      <c r="EG309" s="76">
        <v>253.61467999999999</v>
      </c>
      <c r="EH309" s="76">
        <v>98.540129999999905</v>
      </c>
      <c r="EI309" s="76">
        <v>2382.39617</v>
      </c>
      <c r="EJ309" s="76">
        <v>108.27346</v>
      </c>
      <c r="EK309" s="76">
        <v>132.11248000000001</v>
      </c>
      <c r="EL309" s="76">
        <v>194.34399999999999</v>
      </c>
      <c r="EM309" s="76">
        <v>122.33355</v>
      </c>
      <c r="EN309" s="98">
        <v>3572.8698300000001</v>
      </c>
      <c r="EO309" s="98">
        <v>3154.1635099999999</v>
      </c>
      <c r="EP309" s="98">
        <v>3949.3824300000001</v>
      </c>
      <c r="EQ309" s="98">
        <v>4309.9682599999996</v>
      </c>
      <c r="ER309" s="98">
        <v>4128.9030899999998</v>
      </c>
      <c r="ES309" s="98">
        <v>4290.7005399999998</v>
      </c>
      <c r="ET309" s="98">
        <v>3291.7768299999998</v>
      </c>
      <c r="EU309" s="98">
        <v>2705.1843699999999</v>
      </c>
      <c r="EV309" s="98">
        <v>2683.5274399999998</v>
      </c>
      <c r="EW309" s="98">
        <v>2525.9394400000001</v>
      </c>
      <c r="EX309" s="98">
        <v>2175282</v>
      </c>
      <c r="EY309" s="98">
        <v>2100047</v>
      </c>
      <c r="EZ309" s="98">
        <v>2114747</v>
      </c>
      <c r="FA309" s="98">
        <v>2004321</v>
      </c>
      <c r="FB309" s="98">
        <v>1953299</v>
      </c>
      <c r="FC309" s="98">
        <v>4108981</v>
      </c>
      <c r="FD309" s="98">
        <v>1785991</v>
      </c>
      <c r="FE309" s="98">
        <v>1876246</v>
      </c>
      <c r="FF309" s="98">
        <v>1876813</v>
      </c>
      <c r="FG309" s="103">
        <v>1761318</v>
      </c>
      <c r="FH309" s="76">
        <v>131.07</v>
      </c>
      <c r="FI309" s="76">
        <v>43.284050000000001</v>
      </c>
      <c r="FJ309" s="76">
        <v>0</v>
      </c>
      <c r="FK309" s="76">
        <v>0</v>
      </c>
      <c r="FL309" s="76">
        <v>0</v>
      </c>
      <c r="FM309" s="76">
        <v>72.59675</v>
      </c>
      <c r="FN309" s="76">
        <v>297.63600000000002</v>
      </c>
      <c r="FO309" s="76">
        <v>0</v>
      </c>
      <c r="FP309" s="76">
        <v>0.16295000000000001</v>
      </c>
      <c r="FQ309" s="77">
        <v>20.045000000000002</v>
      </c>
    </row>
    <row r="310" spans="1:173" x14ac:dyDescent="0.25">
      <c r="A310" s="96" t="s">
        <v>110</v>
      </c>
      <c r="B310" s="96">
        <v>5803</v>
      </c>
      <c r="C310" s="96"/>
      <c r="D310" s="76">
        <v>68.342439999999996</v>
      </c>
      <c r="E310" s="76">
        <v>65.837450000000004</v>
      </c>
      <c r="F310" s="76">
        <v>69.165329999999997</v>
      </c>
      <c r="G310" s="76">
        <v>69.64049</v>
      </c>
      <c r="H310" s="76">
        <v>112.30351</v>
      </c>
      <c r="I310" s="76">
        <v>71.21969</v>
      </c>
      <c r="J310" s="76">
        <v>271.71960000000001</v>
      </c>
      <c r="K310" s="76">
        <v>114.63257</v>
      </c>
      <c r="L310" s="76">
        <v>105.3685</v>
      </c>
      <c r="M310" s="76">
        <v>176.58750000000001</v>
      </c>
      <c r="N310" s="97">
        <v>2525.2804700000002</v>
      </c>
      <c r="O310" s="97">
        <v>2449.4258799999998</v>
      </c>
      <c r="P310" s="97">
        <v>2511.8074200000001</v>
      </c>
      <c r="Q310" s="97">
        <v>2303.4134800000002</v>
      </c>
      <c r="R310" s="97">
        <v>2195.1783</v>
      </c>
      <c r="S310" s="97">
        <v>2042.1487</v>
      </c>
      <c r="T310" s="97">
        <v>2257.8897099999999</v>
      </c>
      <c r="U310" s="97">
        <v>1928.71623</v>
      </c>
      <c r="V310" s="97">
        <v>1762.1541400000001</v>
      </c>
      <c r="W310" s="97">
        <v>1789.1889200000001</v>
      </c>
      <c r="X310" s="98">
        <v>2698.5</v>
      </c>
      <c r="Y310" s="98">
        <v>2840.5</v>
      </c>
      <c r="Z310" s="98">
        <v>2982.5</v>
      </c>
      <c r="AA310" s="98">
        <v>3124.5</v>
      </c>
      <c r="AB310" s="98">
        <v>3266.5</v>
      </c>
      <c r="AC310" s="98">
        <v>3036.5</v>
      </c>
      <c r="AD310" s="98">
        <v>2657</v>
      </c>
      <c r="AE310" s="98">
        <v>2769</v>
      </c>
      <c r="AF310" s="98">
        <v>2881</v>
      </c>
      <c r="AG310" s="98">
        <v>2993</v>
      </c>
      <c r="AH310" s="97">
        <v>2462.0804699999999</v>
      </c>
      <c r="AI310" s="97">
        <v>2387.9258799999998</v>
      </c>
      <c r="AJ310" s="97">
        <v>2450.3074200000001</v>
      </c>
      <c r="AK310" s="97">
        <v>2249.4134800000002</v>
      </c>
      <c r="AL310" s="97">
        <v>2099.9742999999999</v>
      </c>
      <c r="AM310" s="97">
        <v>2004.8487</v>
      </c>
      <c r="AN310" s="97">
        <v>2032.1046100000001</v>
      </c>
      <c r="AO310" s="97">
        <v>1873.40723</v>
      </c>
      <c r="AP310" s="97">
        <v>1704.96614</v>
      </c>
      <c r="AQ310" s="97">
        <v>1677.09392</v>
      </c>
      <c r="AR310" s="98">
        <v>172.56775999999999</v>
      </c>
      <c r="AS310" s="98">
        <v>13.4932</v>
      </c>
      <c r="AT310" s="98">
        <v>38.599699999999999</v>
      </c>
      <c r="AU310" s="98">
        <v>25.5731</v>
      </c>
      <c r="AV310" s="98">
        <v>719.26835000000005</v>
      </c>
      <c r="AW310" s="98">
        <v>963.69465000000002</v>
      </c>
      <c r="AX310" s="98">
        <v>238.54419999999999</v>
      </c>
      <c r="AY310" s="98">
        <v>18.009</v>
      </c>
      <c r="AZ310" s="98">
        <v>310.15895</v>
      </c>
      <c r="BA310" s="98">
        <v>90.2</v>
      </c>
      <c r="BB310" s="76">
        <v>172.56775999999999</v>
      </c>
      <c r="BC310" s="76">
        <v>12.293200000000001</v>
      </c>
      <c r="BD310" s="76">
        <v>38.599699999999999</v>
      </c>
      <c r="BE310" s="76">
        <v>-159.37790000000001</v>
      </c>
      <c r="BF310" s="76">
        <v>670.86789999999996</v>
      </c>
      <c r="BG310" s="76">
        <v>963.69465000000002</v>
      </c>
      <c r="BH310" s="76">
        <v>238.54419999999999</v>
      </c>
      <c r="BI310" s="76">
        <v>18.009</v>
      </c>
      <c r="BJ310" s="76">
        <v>92.265100000000004</v>
      </c>
      <c r="BK310" s="76">
        <v>82.191999999999993</v>
      </c>
      <c r="BL310" s="76">
        <v>2634.6482299999998</v>
      </c>
      <c r="BM310" s="76">
        <v>2401.4190800000001</v>
      </c>
      <c r="BN310" s="76">
        <v>2488.9071199999998</v>
      </c>
      <c r="BO310" s="76">
        <v>2274.9865799999998</v>
      </c>
      <c r="BP310" s="76">
        <v>2819.2426500000001</v>
      </c>
      <c r="BQ310" s="76">
        <v>2968.5433499999999</v>
      </c>
      <c r="BR310" s="76">
        <v>2270.6488100000001</v>
      </c>
      <c r="BS310" s="76">
        <v>1891.41623</v>
      </c>
      <c r="BT310" s="76">
        <v>2015.12509</v>
      </c>
      <c r="BU310" s="76">
        <v>1767.2939200000001</v>
      </c>
      <c r="BV310" s="98">
        <v>2787.7990399999999</v>
      </c>
      <c r="BW310" s="98">
        <v>3001.6925799999999</v>
      </c>
      <c r="BX310" s="98">
        <v>3091.2832899999999</v>
      </c>
      <c r="BY310" s="98">
        <v>3205.5708</v>
      </c>
      <c r="BZ310" s="98">
        <v>3368.9304499999998</v>
      </c>
      <c r="CA310" s="98">
        <v>3151.0983999999999</v>
      </c>
      <c r="CB310" s="98">
        <v>2741.1493500000001</v>
      </c>
      <c r="CC310" s="98">
        <v>2821.01134</v>
      </c>
      <c r="CD310" s="98">
        <v>2949.44355</v>
      </c>
      <c r="CE310" s="98">
        <v>3155.8087500000001</v>
      </c>
      <c r="CF310" s="76">
        <v>77.168059999999997</v>
      </c>
      <c r="CG310" s="76">
        <v>-265.64751999999999</v>
      </c>
      <c r="CH310" s="76">
        <v>-275.48611</v>
      </c>
      <c r="CI310" s="76">
        <v>-53.441839999999999</v>
      </c>
      <c r="CJ310" s="76">
        <v>-139.80568</v>
      </c>
      <c r="CK310" s="76">
        <v>-188.90126000000001</v>
      </c>
      <c r="CL310" s="76">
        <v>-222.81207000000001</v>
      </c>
      <c r="CM310" s="76">
        <v>-290.29849999999999</v>
      </c>
      <c r="CN310" s="76">
        <v>-837.89572999999996</v>
      </c>
      <c r="CO310" s="76">
        <v>-209.75869</v>
      </c>
      <c r="CP310" s="76">
        <v>-1147.4163599999999</v>
      </c>
      <c r="CQ310" s="76">
        <v>-1333.95218</v>
      </c>
      <c r="CR310" s="76">
        <v>-1019.09786</v>
      </c>
      <c r="CS310" s="76">
        <v>-720.71145000000001</v>
      </c>
      <c r="CT310" s="76">
        <v>-453.89170999999999</v>
      </c>
      <c r="CU310" s="76">
        <v>-889.74992999999995</v>
      </c>
      <c r="CV310" s="76">
        <v>-1627.24332</v>
      </c>
      <c r="CW310" s="76">
        <v>-1417.1903500000001</v>
      </c>
      <c r="CX310" s="76">
        <v>-1089.59185</v>
      </c>
      <c r="CY310" s="76">
        <v>-286.77321999999998</v>
      </c>
      <c r="CZ310" s="98">
        <v>632</v>
      </c>
      <c r="DA310" s="98">
        <v>631</v>
      </c>
      <c r="DB310" s="98">
        <v>624</v>
      </c>
      <c r="DC310" s="98">
        <v>614</v>
      </c>
      <c r="DD310" s="98">
        <v>595</v>
      </c>
      <c r="DE310" s="98">
        <v>515</v>
      </c>
      <c r="DF310" s="98">
        <v>466</v>
      </c>
      <c r="DG310" s="98">
        <v>462</v>
      </c>
      <c r="DH310" s="98">
        <v>442</v>
      </c>
      <c r="DI310" s="98">
        <v>433</v>
      </c>
      <c r="DJ310" s="76">
        <v>186.53582</v>
      </c>
      <c r="DK310" s="76">
        <v>-314.85431999999997</v>
      </c>
      <c r="DL310" s="76">
        <v>-298.38641000000001</v>
      </c>
      <c r="DM310" s="76">
        <v>-266.81974000000002</v>
      </c>
      <c r="DN310" s="76">
        <v>435.85822000000002</v>
      </c>
      <c r="DO310" s="76">
        <v>737.49338999999998</v>
      </c>
      <c r="DP310" s="76">
        <v>-210.05296999999999</v>
      </c>
      <c r="DQ310" s="76">
        <v>-327.5985</v>
      </c>
      <c r="DR310" s="76">
        <v>-802.81862999999998</v>
      </c>
      <c r="DS310" s="76">
        <v>-239.66168999999999</v>
      </c>
      <c r="DT310" s="76">
        <v>5.1424399999999997</v>
      </c>
      <c r="DU310" s="76">
        <v>4.3374499999999996</v>
      </c>
      <c r="DV310" s="76">
        <v>7.66533</v>
      </c>
      <c r="DW310" s="76">
        <v>15.64049</v>
      </c>
      <c r="DX310" s="76">
        <v>17.099509999999999</v>
      </c>
      <c r="DY310" s="76">
        <v>33.919690000000003</v>
      </c>
      <c r="DZ310" s="76">
        <v>45.934600000000003</v>
      </c>
      <c r="EA310" s="76">
        <v>59.323569999999997</v>
      </c>
      <c r="EB310" s="76">
        <v>48.180500000000002</v>
      </c>
      <c r="EC310" s="76">
        <v>64.492500000000007</v>
      </c>
      <c r="ED310" s="76">
        <v>-13.968059999999699</v>
      </c>
      <c r="EE310" s="76">
        <v>327.14751999999999</v>
      </c>
      <c r="EF310" s="76">
        <v>336.98611</v>
      </c>
      <c r="EG310" s="76">
        <v>107.44184</v>
      </c>
      <c r="EH310" s="76">
        <v>235.00968</v>
      </c>
      <c r="EI310" s="76">
        <v>226.20125999999999</v>
      </c>
      <c r="EJ310" s="76">
        <v>448.59717000000001</v>
      </c>
      <c r="EK310" s="76">
        <v>345.60750000000002</v>
      </c>
      <c r="EL310" s="76">
        <v>895.08372999999995</v>
      </c>
      <c r="EM310" s="76">
        <v>321.85368999999997</v>
      </c>
      <c r="EN310" s="98">
        <v>3935.2154</v>
      </c>
      <c r="EO310" s="98">
        <v>4335.6447600000001</v>
      </c>
      <c r="EP310" s="98">
        <v>4110.3811500000002</v>
      </c>
      <c r="EQ310" s="98">
        <v>3926.2822500000002</v>
      </c>
      <c r="ER310" s="98">
        <v>3822.8221600000002</v>
      </c>
      <c r="ES310" s="98">
        <v>4040.8483299999998</v>
      </c>
      <c r="ET310" s="98">
        <v>4368.3926700000002</v>
      </c>
      <c r="EU310" s="98">
        <v>4238.2016899999999</v>
      </c>
      <c r="EV310" s="98">
        <v>4039.0354000000002</v>
      </c>
      <c r="EW310" s="98">
        <v>3442.5819700000002</v>
      </c>
      <c r="EX310" s="98">
        <v>2448112</v>
      </c>
      <c r="EY310" s="98">
        <v>2715073</v>
      </c>
      <c r="EZ310" s="98">
        <v>2787294</v>
      </c>
      <c r="FA310" s="98">
        <v>2356855</v>
      </c>
      <c r="FB310" s="98">
        <v>2334984</v>
      </c>
      <c r="FC310" s="98">
        <v>2231050</v>
      </c>
      <c r="FD310" s="98">
        <v>2480702</v>
      </c>
      <c r="FE310" s="98">
        <v>2219015</v>
      </c>
      <c r="FF310" s="98">
        <v>2600050</v>
      </c>
      <c r="FG310" s="103">
        <v>1998948</v>
      </c>
      <c r="FH310" s="76">
        <v>0</v>
      </c>
      <c r="FI310" s="76">
        <v>1.2</v>
      </c>
      <c r="FJ310" s="76">
        <v>0</v>
      </c>
      <c r="FK310" s="76">
        <v>184.95099999999999</v>
      </c>
      <c r="FL310" s="76">
        <v>48.400449999999999</v>
      </c>
      <c r="FM310" s="76">
        <v>0</v>
      </c>
      <c r="FN310" s="76">
        <v>0</v>
      </c>
      <c r="FO310" s="76">
        <v>0</v>
      </c>
      <c r="FP310" s="76">
        <v>217.89384999999999</v>
      </c>
      <c r="FQ310" s="77">
        <v>8.0079999999999991</v>
      </c>
    </row>
    <row r="311" spans="1:173" x14ac:dyDescent="0.25">
      <c r="A311" s="96" t="s">
        <v>109</v>
      </c>
      <c r="B311" s="96">
        <v>5654</v>
      </c>
      <c r="C311" s="96"/>
      <c r="D311" s="76">
        <v>137.64340000000001</v>
      </c>
      <c r="E311" s="76">
        <v>141.23713000000001</v>
      </c>
      <c r="F311" s="76">
        <v>150.44152</v>
      </c>
      <c r="G311" s="76">
        <v>174.61578</v>
      </c>
      <c r="H311" s="76">
        <v>321.01260000000002</v>
      </c>
      <c r="I311" s="76">
        <v>249.94979000000001</v>
      </c>
      <c r="J311" s="76">
        <v>210.76237</v>
      </c>
      <c r="K311" s="76">
        <v>221.49105</v>
      </c>
      <c r="L311" s="76">
        <v>237.50277</v>
      </c>
      <c r="M311" s="76">
        <v>246.73357999999999</v>
      </c>
      <c r="N311" s="97">
        <v>2505.8886200000002</v>
      </c>
      <c r="O311" s="97">
        <v>2543.8678</v>
      </c>
      <c r="P311" s="97">
        <v>2334.17895</v>
      </c>
      <c r="Q311" s="97">
        <v>1994.6936700000001</v>
      </c>
      <c r="R311" s="97">
        <v>2171.96477</v>
      </c>
      <c r="S311" s="97">
        <v>2024.97893</v>
      </c>
      <c r="T311" s="97">
        <v>2590.9613100000001</v>
      </c>
      <c r="U311" s="97">
        <v>2057.3944000000001</v>
      </c>
      <c r="V311" s="97">
        <v>2029.8046400000001</v>
      </c>
      <c r="W311" s="97">
        <v>2155.0465199999999</v>
      </c>
      <c r="X311" s="98">
        <v>5255.8632900000002</v>
      </c>
      <c r="Y311" s="98">
        <v>5770.8369199999997</v>
      </c>
      <c r="Z311" s="98">
        <v>7125.8675599999997</v>
      </c>
      <c r="AA311" s="98">
        <v>7257.0860000000002</v>
      </c>
      <c r="AB311" s="98">
        <v>7333.9701400000004</v>
      </c>
      <c r="AC311" s="98">
        <v>4499.4166500000001</v>
      </c>
      <c r="AD311" s="98">
        <v>4533.2047499999999</v>
      </c>
      <c r="AE311" s="98">
        <v>4551.8172500000001</v>
      </c>
      <c r="AF311" s="98">
        <v>4559.5833499999999</v>
      </c>
      <c r="AG311" s="98">
        <v>4658.5513000000001</v>
      </c>
      <c r="AH311" s="97">
        <v>2403.8886200000002</v>
      </c>
      <c r="AI311" s="97">
        <v>2441.8678</v>
      </c>
      <c r="AJ311" s="97">
        <v>2232.17895</v>
      </c>
      <c r="AK311" s="97">
        <v>1840.9936700000001</v>
      </c>
      <c r="AL311" s="97">
        <v>1875.95732</v>
      </c>
      <c r="AM311" s="97">
        <v>1804.01819</v>
      </c>
      <c r="AN311" s="97">
        <v>2410.16131</v>
      </c>
      <c r="AO311" s="97">
        <v>1862.0944</v>
      </c>
      <c r="AP311" s="97">
        <v>1823.7046399999999</v>
      </c>
      <c r="AQ311" s="97">
        <v>1948.94652</v>
      </c>
      <c r="AR311" s="98">
        <v>0</v>
      </c>
      <c r="AS311" s="98">
        <v>0.8</v>
      </c>
      <c r="AT311" s="98">
        <v>62.913449999999997</v>
      </c>
      <c r="AU311" s="98">
        <v>37.791849999999997</v>
      </c>
      <c r="AV311" s="98">
        <v>171.6532</v>
      </c>
      <c r="AW311" s="98">
        <v>750.31205</v>
      </c>
      <c r="AX311" s="98">
        <v>169.1422</v>
      </c>
      <c r="AY311" s="98">
        <v>0</v>
      </c>
      <c r="AZ311" s="98">
        <v>0</v>
      </c>
      <c r="BA311" s="98">
        <v>162.3236</v>
      </c>
      <c r="BB311" s="76">
        <v>0</v>
      </c>
      <c r="BC311" s="76">
        <v>0.8</v>
      </c>
      <c r="BD311" s="76">
        <v>62.913449999999997</v>
      </c>
      <c r="BE311" s="76">
        <v>37.791849999999997</v>
      </c>
      <c r="BF311" s="76">
        <v>100.0368</v>
      </c>
      <c r="BG311" s="76">
        <v>729.56304999999998</v>
      </c>
      <c r="BH311" s="76">
        <v>169.1422</v>
      </c>
      <c r="BI311" s="76">
        <v>0</v>
      </c>
      <c r="BJ311" s="76">
        <v>0</v>
      </c>
      <c r="BK311" s="76">
        <v>145.91460000000001</v>
      </c>
      <c r="BL311" s="76">
        <v>2403.8886200000002</v>
      </c>
      <c r="BM311" s="76">
        <v>2442.6678000000002</v>
      </c>
      <c r="BN311" s="76">
        <v>2295.0924</v>
      </c>
      <c r="BO311" s="76">
        <v>1878.7855199999999</v>
      </c>
      <c r="BP311" s="76">
        <v>2047.61052</v>
      </c>
      <c r="BQ311" s="76">
        <v>2554.3302399999998</v>
      </c>
      <c r="BR311" s="76">
        <v>2579.3035100000002</v>
      </c>
      <c r="BS311" s="76">
        <v>1862.0944</v>
      </c>
      <c r="BT311" s="76">
        <v>1823.7046399999999</v>
      </c>
      <c r="BU311" s="76">
        <v>2111.2701200000001</v>
      </c>
      <c r="BV311" s="98">
        <v>5669.17461</v>
      </c>
      <c r="BW311" s="98">
        <v>6167.3179499999997</v>
      </c>
      <c r="BX311" s="98">
        <v>7567.2949500000004</v>
      </c>
      <c r="BY311" s="98">
        <v>7612.2766899999997</v>
      </c>
      <c r="BZ311" s="98">
        <v>8172.7694300000003</v>
      </c>
      <c r="CA311" s="98">
        <v>5052.8088100000004</v>
      </c>
      <c r="CB311" s="98">
        <v>5181.2908200000002</v>
      </c>
      <c r="CC311" s="98">
        <v>5047.5827200000003</v>
      </c>
      <c r="CD311" s="98">
        <v>5081.1139599999997</v>
      </c>
      <c r="CE311" s="98">
        <v>5400.7082399999999</v>
      </c>
      <c r="CF311" s="76">
        <v>-215.24966000000001</v>
      </c>
      <c r="CG311" s="76">
        <v>-368.10583000000003</v>
      </c>
      <c r="CH311" s="76">
        <v>-278.19501000000002</v>
      </c>
      <c r="CI311" s="76">
        <v>-240.67398</v>
      </c>
      <c r="CJ311" s="76">
        <v>-239.18751</v>
      </c>
      <c r="CK311" s="76">
        <v>-239.64777000000001</v>
      </c>
      <c r="CL311" s="76">
        <v>-48.205979999999698</v>
      </c>
      <c r="CM311" s="76">
        <v>-258.88440000000003</v>
      </c>
      <c r="CN311" s="76">
        <v>-143.30879999999999</v>
      </c>
      <c r="CO311" s="76">
        <v>-184.52912000000001</v>
      </c>
      <c r="CP311" s="76">
        <v>-1021.21825</v>
      </c>
      <c r="CQ311" s="76">
        <v>-703.96858999999995</v>
      </c>
      <c r="CR311" s="76">
        <v>-234.66275999999999</v>
      </c>
      <c r="CS311" s="76">
        <v>82.618799999999993</v>
      </c>
      <c r="CT311" s="76">
        <v>439.20093000000003</v>
      </c>
      <c r="CU311" s="76">
        <v>874.35909000000004</v>
      </c>
      <c r="CV311" s="76">
        <v>605.40454999999997</v>
      </c>
      <c r="CW311" s="76">
        <v>665.26832999999999</v>
      </c>
      <c r="CX311" s="76">
        <v>1117.65273</v>
      </c>
      <c r="CY311" s="76">
        <v>1467.0615299999999</v>
      </c>
      <c r="CZ311" s="98">
        <v>562</v>
      </c>
      <c r="DA311" s="98">
        <v>560</v>
      </c>
      <c r="DB311" s="98">
        <v>542</v>
      </c>
      <c r="DC311" s="98">
        <v>513</v>
      </c>
      <c r="DD311" s="98">
        <v>507</v>
      </c>
      <c r="DE311" s="98">
        <v>499</v>
      </c>
      <c r="DF311" s="98">
        <v>461</v>
      </c>
      <c r="DG311" s="98">
        <v>460</v>
      </c>
      <c r="DH311" s="98">
        <v>457</v>
      </c>
      <c r="DI311" s="98">
        <v>445</v>
      </c>
      <c r="DJ311" s="76">
        <v>-317.24966000000001</v>
      </c>
      <c r="DK311" s="76">
        <v>-469.30583000000001</v>
      </c>
      <c r="DL311" s="76">
        <v>-317.28156000000001</v>
      </c>
      <c r="DM311" s="76">
        <v>-356.58213000000001</v>
      </c>
      <c r="DN311" s="76">
        <v>-435.15816000000001</v>
      </c>
      <c r="DO311" s="76">
        <v>268.95454000000001</v>
      </c>
      <c r="DP311" s="76">
        <v>-59.863779999999998</v>
      </c>
      <c r="DQ311" s="76">
        <v>-454.18439999999998</v>
      </c>
      <c r="DR311" s="76">
        <v>-349.40879999999999</v>
      </c>
      <c r="DS311" s="76">
        <v>-244.71451999999999</v>
      </c>
      <c r="DT311" s="76">
        <v>35.6434</v>
      </c>
      <c r="DU311" s="76">
        <v>39.237130000000001</v>
      </c>
      <c r="DV311" s="76">
        <v>48.441519999999997</v>
      </c>
      <c r="DW311" s="76">
        <v>20.915780000000002</v>
      </c>
      <c r="DX311" s="76">
        <v>25.005600000000001</v>
      </c>
      <c r="DY311" s="76">
        <v>28.988790000000002</v>
      </c>
      <c r="DZ311" s="76">
        <v>29.96237</v>
      </c>
      <c r="EA311" s="76">
        <v>26.191050000000001</v>
      </c>
      <c r="EB311" s="76">
        <v>31.40277</v>
      </c>
      <c r="EC311" s="76">
        <v>40.633580000000002</v>
      </c>
      <c r="ED311" s="76">
        <v>317.24966000000001</v>
      </c>
      <c r="EE311" s="76">
        <v>470.10583000000003</v>
      </c>
      <c r="EF311" s="76">
        <v>380.19501000000002</v>
      </c>
      <c r="EG311" s="76">
        <v>394.37398000000002</v>
      </c>
      <c r="EH311" s="76">
        <v>535.19496000000004</v>
      </c>
      <c r="EI311" s="76">
        <v>460.60851000000002</v>
      </c>
      <c r="EJ311" s="76">
        <v>229.00597999999999</v>
      </c>
      <c r="EK311" s="76">
        <v>454.18439999999998</v>
      </c>
      <c r="EL311" s="76">
        <v>349.40879999999999</v>
      </c>
      <c r="EM311" s="76">
        <v>390.62912</v>
      </c>
      <c r="EN311" s="98">
        <v>6690.3928599999999</v>
      </c>
      <c r="EO311" s="98">
        <v>6871.2865400000001</v>
      </c>
      <c r="EP311" s="98">
        <v>7801.9577099999997</v>
      </c>
      <c r="EQ311" s="98">
        <v>7529.6578900000004</v>
      </c>
      <c r="ER311" s="98">
        <v>7733.5685000000003</v>
      </c>
      <c r="ES311" s="98">
        <v>4178.4497199999996</v>
      </c>
      <c r="ET311" s="98">
        <v>4575.88627</v>
      </c>
      <c r="EU311" s="98">
        <v>4382.3143899999995</v>
      </c>
      <c r="EV311" s="98">
        <v>3963.4612299999999</v>
      </c>
      <c r="EW311" s="98">
        <v>3933.64671</v>
      </c>
      <c r="EX311" s="98">
        <v>2721138</v>
      </c>
      <c r="EY311" s="98">
        <v>2911974</v>
      </c>
      <c r="EZ311" s="98">
        <v>2612374</v>
      </c>
      <c r="FA311" s="98">
        <v>2235368</v>
      </c>
      <c r="FB311" s="98">
        <v>2411152</v>
      </c>
      <c r="FC311" s="98">
        <v>2264627</v>
      </c>
      <c r="FD311" s="98">
        <v>2639167</v>
      </c>
      <c r="FE311" s="98">
        <v>2316279</v>
      </c>
      <c r="FF311" s="98">
        <v>2173113</v>
      </c>
      <c r="FG311" s="103">
        <v>2339576</v>
      </c>
      <c r="FH311" s="76">
        <v>0</v>
      </c>
      <c r="FI311" s="76">
        <v>0</v>
      </c>
      <c r="FJ311" s="76">
        <v>0</v>
      </c>
      <c r="FK311" s="76">
        <v>0</v>
      </c>
      <c r="FL311" s="76">
        <v>71.616399999999999</v>
      </c>
      <c r="FM311" s="76">
        <v>20.748999999999999</v>
      </c>
      <c r="FN311" s="76">
        <v>0</v>
      </c>
      <c r="FO311" s="76">
        <v>0</v>
      </c>
      <c r="FP311" s="76">
        <v>0</v>
      </c>
      <c r="FQ311" s="77">
        <v>16.408999999999999</v>
      </c>
    </row>
    <row r="312" spans="1:173" x14ac:dyDescent="0.25">
      <c r="A312" s="96" t="s">
        <v>108</v>
      </c>
      <c r="B312" s="96">
        <v>5464</v>
      </c>
      <c r="C312" s="96"/>
      <c r="D312" s="76">
        <v>701.33780999999999</v>
      </c>
      <c r="E312" s="76">
        <v>690.84555</v>
      </c>
      <c r="F312" s="76">
        <v>776.51619000000005</v>
      </c>
      <c r="G312" s="76">
        <v>902.46136000000001</v>
      </c>
      <c r="H312" s="76">
        <v>1022.75435</v>
      </c>
      <c r="I312" s="76">
        <v>1002.27451</v>
      </c>
      <c r="J312" s="76">
        <v>572.74009999999998</v>
      </c>
      <c r="K312" s="76">
        <v>535.63135</v>
      </c>
      <c r="L312" s="76">
        <v>542.17530999999997</v>
      </c>
      <c r="M312" s="76">
        <v>707.96853999999996</v>
      </c>
      <c r="N312" s="97">
        <v>15151.916279999999</v>
      </c>
      <c r="O312" s="97">
        <v>15314.63409</v>
      </c>
      <c r="P312" s="97">
        <v>15148.3362</v>
      </c>
      <c r="Q312" s="97">
        <v>15829.314780000001</v>
      </c>
      <c r="R312" s="97">
        <v>14668.16828</v>
      </c>
      <c r="S312" s="97">
        <v>14099.486070000001</v>
      </c>
      <c r="T312" s="97">
        <v>13703.686100000001</v>
      </c>
      <c r="U312" s="97">
        <v>12040.27758</v>
      </c>
      <c r="V312" s="97">
        <v>12260.154759999999</v>
      </c>
      <c r="W312" s="97">
        <v>12263.573829999999</v>
      </c>
      <c r="X312" s="98">
        <v>11730</v>
      </c>
      <c r="Y312" s="98">
        <v>11830</v>
      </c>
      <c r="Z312" s="98">
        <v>12709</v>
      </c>
      <c r="AA312" s="98">
        <v>14384</v>
      </c>
      <c r="AB312" s="98">
        <v>14817</v>
      </c>
      <c r="AC312" s="98">
        <v>15238</v>
      </c>
      <c r="AD312" s="98">
        <v>15979</v>
      </c>
      <c r="AE312" s="98">
        <v>12520</v>
      </c>
      <c r="AF312" s="98">
        <v>11221</v>
      </c>
      <c r="AG312" s="98">
        <v>12072</v>
      </c>
      <c r="AH312" s="97">
        <v>14548.976280000001</v>
      </c>
      <c r="AI312" s="97">
        <v>14705.55624</v>
      </c>
      <c r="AJ312" s="97">
        <v>14493.65085</v>
      </c>
      <c r="AK312" s="97">
        <v>15052.76478</v>
      </c>
      <c r="AL312" s="97">
        <v>13761.37918</v>
      </c>
      <c r="AM312" s="97">
        <v>13314.336069999999</v>
      </c>
      <c r="AN312" s="97">
        <v>13264.186100000001</v>
      </c>
      <c r="AO312" s="97">
        <v>11714.17758</v>
      </c>
      <c r="AP312" s="97">
        <v>11935.894759999999</v>
      </c>
      <c r="AQ312" s="97">
        <v>11807.073829999999</v>
      </c>
      <c r="AR312" s="98">
        <v>4540.3923999999997</v>
      </c>
      <c r="AS312" s="98">
        <v>588.57898</v>
      </c>
      <c r="AT312" s="98">
        <v>709.50948000000005</v>
      </c>
      <c r="AU312" s="98">
        <v>1029.0814399999999</v>
      </c>
      <c r="AV312" s="98">
        <v>185.77375000000001</v>
      </c>
      <c r="AW312" s="98">
        <v>222.16505000000001</v>
      </c>
      <c r="AX312" s="98">
        <v>5156.8696900000004</v>
      </c>
      <c r="AY312" s="98">
        <v>8493.4114399999999</v>
      </c>
      <c r="AZ312" s="98">
        <v>540.15051000000005</v>
      </c>
      <c r="BA312" s="98">
        <v>640.60907999999995</v>
      </c>
      <c r="BB312" s="76">
        <v>4229.6943099999999</v>
      </c>
      <c r="BC312" s="76">
        <v>588.57898</v>
      </c>
      <c r="BD312" s="76">
        <v>-160.41595000000001</v>
      </c>
      <c r="BE312" s="76">
        <v>949.24928999999997</v>
      </c>
      <c r="BF312" s="76">
        <v>185.77375000000001</v>
      </c>
      <c r="BG312" s="76">
        <v>-205.02435</v>
      </c>
      <c r="BH312" s="76">
        <v>5156.8696900000004</v>
      </c>
      <c r="BI312" s="76">
        <v>8417.4114399999999</v>
      </c>
      <c r="BJ312" s="76">
        <v>540.15051000000005</v>
      </c>
      <c r="BK312" s="76">
        <v>525.97283000000004</v>
      </c>
      <c r="BL312" s="76">
        <v>19089.36868</v>
      </c>
      <c r="BM312" s="76">
        <v>15294.13522</v>
      </c>
      <c r="BN312" s="76">
        <v>15203.160330000001</v>
      </c>
      <c r="BO312" s="76">
        <v>16081.846219999999</v>
      </c>
      <c r="BP312" s="76">
        <v>13947.15293</v>
      </c>
      <c r="BQ312" s="76">
        <v>13536.501120000001</v>
      </c>
      <c r="BR312" s="76">
        <v>18421.055789999999</v>
      </c>
      <c r="BS312" s="76">
        <v>20207.589019999999</v>
      </c>
      <c r="BT312" s="76">
        <v>12476.045270000001</v>
      </c>
      <c r="BU312" s="76">
        <v>12447.68291</v>
      </c>
      <c r="BV312" s="98">
        <v>16283.511140000001</v>
      </c>
      <c r="BW312" s="98">
        <v>15466.0304</v>
      </c>
      <c r="BX312" s="98">
        <v>16275.53097</v>
      </c>
      <c r="BY312" s="98">
        <v>17648.74538</v>
      </c>
      <c r="BZ312" s="98">
        <v>18316.068910000002</v>
      </c>
      <c r="CA312" s="98">
        <v>18870.857260000001</v>
      </c>
      <c r="CB312" s="98">
        <v>19639.96715</v>
      </c>
      <c r="CC312" s="98">
        <v>15884.94766</v>
      </c>
      <c r="CD312" s="98">
        <v>14512.521280000001</v>
      </c>
      <c r="CE312" s="98">
        <v>15423.678019999999</v>
      </c>
      <c r="CF312" s="76">
        <v>-1814.4341999999999</v>
      </c>
      <c r="CG312" s="76">
        <v>-3227.8240799999999</v>
      </c>
      <c r="CH312" s="76">
        <v>-699.14391000000103</v>
      </c>
      <c r="CI312" s="76">
        <v>-1058.1297400000001</v>
      </c>
      <c r="CJ312" s="76">
        <v>-1745.3994499999999</v>
      </c>
      <c r="CK312" s="76">
        <v>-218.18635</v>
      </c>
      <c r="CL312" s="76">
        <v>-1394.39869</v>
      </c>
      <c r="CM312" s="76">
        <v>-2608.6192900000001</v>
      </c>
      <c r="CN312" s="76">
        <v>-1370.74847</v>
      </c>
      <c r="CO312" s="76">
        <v>-1866.4363000000001</v>
      </c>
      <c r="CP312" s="76">
        <v>-3099.9196700000002</v>
      </c>
      <c r="CQ312" s="76">
        <v>-4912.2397799999999</v>
      </c>
      <c r="CR312" s="76">
        <v>-1663.7168300000001</v>
      </c>
      <c r="CS312" s="76">
        <v>-149.47162</v>
      </c>
      <c r="CT312" s="76">
        <v>735.95883000000003</v>
      </c>
      <c r="CU312" s="76">
        <v>3202.37363</v>
      </c>
      <c r="CV312" s="76">
        <v>4410.7343300000002</v>
      </c>
      <c r="CW312" s="76">
        <v>1087.76333</v>
      </c>
      <c r="CX312" s="76">
        <v>-4394.9288200000001</v>
      </c>
      <c r="CY312" s="76">
        <v>-3240.0708599999998</v>
      </c>
      <c r="CZ312" s="98">
        <v>3540</v>
      </c>
      <c r="DA312" s="98">
        <v>3465</v>
      </c>
      <c r="DB312" s="98">
        <v>3360</v>
      </c>
      <c r="DC312" s="98">
        <v>3278</v>
      </c>
      <c r="DD312" s="98">
        <v>3163</v>
      </c>
      <c r="DE312" s="98">
        <v>3080</v>
      </c>
      <c r="DF312" s="98">
        <v>2935</v>
      </c>
      <c r="DG312" s="98">
        <v>2825</v>
      </c>
      <c r="DH312" s="98">
        <v>2798</v>
      </c>
      <c r="DI312" s="98">
        <v>2643</v>
      </c>
      <c r="DJ312" s="76">
        <v>1812.3201100000001</v>
      </c>
      <c r="DK312" s="76">
        <v>-3248.3229500000002</v>
      </c>
      <c r="DL312" s="76">
        <v>-1514.24521</v>
      </c>
      <c r="DM312" s="76">
        <v>-885.43044999999995</v>
      </c>
      <c r="DN312" s="76">
        <v>-2466.4148</v>
      </c>
      <c r="DO312" s="76">
        <v>-1208.3607</v>
      </c>
      <c r="DP312" s="76">
        <v>3322.971</v>
      </c>
      <c r="DQ312" s="76">
        <v>5482.6921499999999</v>
      </c>
      <c r="DR312" s="76">
        <v>-1154.85796</v>
      </c>
      <c r="DS312" s="76">
        <v>-1796.9634699999999</v>
      </c>
      <c r="DT312" s="76">
        <v>98.397810000000007</v>
      </c>
      <c r="DU312" s="76">
        <v>81.76755</v>
      </c>
      <c r="DV312" s="76">
        <v>121.83119000000001</v>
      </c>
      <c r="DW312" s="76">
        <v>125.91136</v>
      </c>
      <c r="DX312" s="76">
        <v>115.96535</v>
      </c>
      <c r="DY312" s="76">
        <v>217.12450999999999</v>
      </c>
      <c r="DZ312" s="76">
        <v>133.24010000000001</v>
      </c>
      <c r="EA312" s="76">
        <v>209.53135</v>
      </c>
      <c r="EB312" s="76">
        <v>217.91531000000001</v>
      </c>
      <c r="EC312" s="76">
        <v>251.46853999999999</v>
      </c>
      <c r="ED312" s="76">
        <v>2417.3742000000002</v>
      </c>
      <c r="EE312" s="76">
        <v>3836.90193</v>
      </c>
      <c r="EF312" s="76">
        <v>1353.82926</v>
      </c>
      <c r="EG312" s="76">
        <v>1834.67974</v>
      </c>
      <c r="EH312" s="76">
        <v>2652.1885499999999</v>
      </c>
      <c r="EI312" s="76">
        <v>1003.33635</v>
      </c>
      <c r="EJ312" s="76">
        <v>1833.89869</v>
      </c>
      <c r="EK312" s="76">
        <v>2934.71929</v>
      </c>
      <c r="EL312" s="76">
        <v>1695.00847</v>
      </c>
      <c r="EM312" s="76">
        <v>2322.9362999999998</v>
      </c>
      <c r="EN312" s="98">
        <v>19383.430810000002</v>
      </c>
      <c r="EO312" s="98">
        <v>20378.27018</v>
      </c>
      <c r="EP312" s="98">
        <v>17939.247800000001</v>
      </c>
      <c r="EQ312" s="98">
        <v>17798.217000000001</v>
      </c>
      <c r="ER312" s="98">
        <v>17580.110079999999</v>
      </c>
      <c r="ES312" s="98">
        <v>15668.483630000001</v>
      </c>
      <c r="ET312" s="98">
        <v>15229.232819999999</v>
      </c>
      <c r="EU312" s="98">
        <v>14797.18433</v>
      </c>
      <c r="EV312" s="98">
        <v>18907.450099999998</v>
      </c>
      <c r="EW312" s="98">
        <v>18663.748879999999</v>
      </c>
      <c r="EX312" s="98">
        <v>16966350</v>
      </c>
      <c r="EY312" s="98">
        <v>18542458</v>
      </c>
      <c r="EZ312" s="98">
        <v>15847480</v>
      </c>
      <c r="FA312" s="98">
        <v>16887445</v>
      </c>
      <c r="FB312" s="98">
        <v>16413568</v>
      </c>
      <c r="FC312" s="98">
        <v>14317672</v>
      </c>
      <c r="FD312" s="98">
        <v>15098085</v>
      </c>
      <c r="FE312" s="98">
        <v>14648897</v>
      </c>
      <c r="FF312" s="98">
        <v>13630903</v>
      </c>
      <c r="FG312" s="103">
        <v>14130010</v>
      </c>
      <c r="FH312" s="76">
        <v>310.69808999999998</v>
      </c>
      <c r="FI312" s="76">
        <v>0</v>
      </c>
      <c r="FJ312" s="76">
        <v>869.92543000000001</v>
      </c>
      <c r="FK312" s="76">
        <v>79.832149999999999</v>
      </c>
      <c r="FL312" s="76">
        <v>0</v>
      </c>
      <c r="FM312" s="76">
        <v>427.18939999999998</v>
      </c>
      <c r="FN312" s="76">
        <v>0</v>
      </c>
      <c r="FO312" s="76">
        <v>76</v>
      </c>
      <c r="FP312" s="76">
        <v>0</v>
      </c>
      <c r="FQ312" s="77">
        <v>114.63625</v>
      </c>
    </row>
    <row r="313" spans="1:173" x14ac:dyDescent="0.25">
      <c r="A313" s="96" t="s">
        <v>107</v>
      </c>
      <c r="B313" s="96">
        <v>5655</v>
      </c>
      <c r="C313" s="96"/>
      <c r="D313" s="76">
        <v>558.87468000000001</v>
      </c>
      <c r="E313" s="76">
        <v>1295.92446</v>
      </c>
      <c r="F313" s="76">
        <v>1144.91057</v>
      </c>
      <c r="G313" s="76">
        <v>572.37514999999996</v>
      </c>
      <c r="H313" s="76">
        <v>459.57510000000002</v>
      </c>
      <c r="I313" s="76">
        <v>495.47886999999997</v>
      </c>
      <c r="J313" s="76">
        <v>934.56795999999997</v>
      </c>
      <c r="K313" s="76">
        <v>616.46789999999999</v>
      </c>
      <c r="L313" s="76">
        <v>906.26860999999997</v>
      </c>
      <c r="M313" s="76">
        <v>381.75247999999999</v>
      </c>
      <c r="N313" s="97">
        <v>8488.0782400000007</v>
      </c>
      <c r="O313" s="97">
        <v>8467.4783700000007</v>
      </c>
      <c r="P313" s="97">
        <v>9962.6675899999991</v>
      </c>
      <c r="Q313" s="97">
        <v>8912.2775600000004</v>
      </c>
      <c r="R313" s="97">
        <v>8767.4086100000004</v>
      </c>
      <c r="S313" s="97">
        <v>8286.7139700000007</v>
      </c>
      <c r="T313" s="97">
        <v>10677.4689</v>
      </c>
      <c r="U313" s="97">
        <v>9490.9007099999999</v>
      </c>
      <c r="V313" s="97">
        <v>9119.9274800000003</v>
      </c>
      <c r="W313" s="97">
        <v>8636.8609300000007</v>
      </c>
      <c r="X313" s="98">
        <v>9000</v>
      </c>
      <c r="Y313" s="98">
        <v>9000</v>
      </c>
      <c r="Z313" s="98">
        <v>11500</v>
      </c>
      <c r="AA313" s="98">
        <v>11500</v>
      </c>
      <c r="AB313" s="98">
        <v>11500</v>
      </c>
      <c r="AC313" s="98">
        <v>13000</v>
      </c>
      <c r="AD313" s="98">
        <v>13000</v>
      </c>
      <c r="AE313" s="98">
        <v>13400</v>
      </c>
      <c r="AF313" s="98">
        <v>11000</v>
      </c>
      <c r="AG313" s="98">
        <v>5200</v>
      </c>
      <c r="AH313" s="97">
        <v>7915.4300400000002</v>
      </c>
      <c r="AI313" s="97">
        <v>7127.7860899999996</v>
      </c>
      <c r="AJ313" s="97">
        <v>8805.2326400000002</v>
      </c>
      <c r="AK313" s="97">
        <v>8281.8295600000001</v>
      </c>
      <c r="AL313" s="97">
        <v>8290.7756100000006</v>
      </c>
      <c r="AM313" s="97">
        <v>7810.08097</v>
      </c>
      <c r="AN313" s="97">
        <v>9774.8811499999993</v>
      </c>
      <c r="AO313" s="97">
        <v>8898.9702099999995</v>
      </c>
      <c r="AP313" s="97">
        <v>8216.7649799999999</v>
      </c>
      <c r="AQ313" s="97">
        <v>8301.5609299999996</v>
      </c>
      <c r="AR313" s="98">
        <v>855.83141999999998</v>
      </c>
      <c r="AS313" s="98">
        <v>597.19943999999998</v>
      </c>
      <c r="AT313" s="98">
        <v>638.90965000000006</v>
      </c>
      <c r="AU313" s="98">
        <v>646.65840000000003</v>
      </c>
      <c r="AV313" s="98">
        <v>520.31210999999996</v>
      </c>
      <c r="AW313" s="98">
        <v>512.87829999999997</v>
      </c>
      <c r="AX313" s="98">
        <v>677.28065000000004</v>
      </c>
      <c r="AY313" s="98">
        <v>5174.7336599999999</v>
      </c>
      <c r="AZ313" s="98">
        <v>5439.1668499999996</v>
      </c>
      <c r="BA313" s="98">
        <v>552.52660000000003</v>
      </c>
      <c r="BB313" s="76">
        <v>855.83141999999998</v>
      </c>
      <c r="BC313" s="76">
        <v>584.30619000000002</v>
      </c>
      <c r="BD313" s="76">
        <v>638.90965000000006</v>
      </c>
      <c r="BE313" s="76">
        <v>638.65840000000003</v>
      </c>
      <c r="BF313" s="76">
        <v>479.46566000000001</v>
      </c>
      <c r="BG313" s="76">
        <v>490.37830000000002</v>
      </c>
      <c r="BH313" s="76">
        <v>677.28065000000004</v>
      </c>
      <c r="BI313" s="76">
        <v>5081.4918600000001</v>
      </c>
      <c r="BJ313" s="76">
        <v>5439.1668499999996</v>
      </c>
      <c r="BK313" s="76">
        <v>551.52660000000003</v>
      </c>
      <c r="BL313" s="76">
        <v>8771.2614599999997</v>
      </c>
      <c r="BM313" s="76">
        <v>7724.9855299999999</v>
      </c>
      <c r="BN313" s="76">
        <v>9444.1422899999998</v>
      </c>
      <c r="BO313" s="76">
        <v>8928.4879600000004</v>
      </c>
      <c r="BP313" s="76">
        <v>8811.0877199999995</v>
      </c>
      <c r="BQ313" s="76">
        <v>8322.9592699999994</v>
      </c>
      <c r="BR313" s="76">
        <v>10452.1618</v>
      </c>
      <c r="BS313" s="76">
        <v>14073.703869999999</v>
      </c>
      <c r="BT313" s="76">
        <v>13655.93183</v>
      </c>
      <c r="BU313" s="76">
        <v>8854.0875300000007</v>
      </c>
      <c r="BV313" s="98">
        <v>9758.4917700000005</v>
      </c>
      <c r="BW313" s="98">
        <v>9567.9972600000001</v>
      </c>
      <c r="BX313" s="98">
        <v>12098.62263</v>
      </c>
      <c r="BY313" s="98">
        <v>12128.957700000001</v>
      </c>
      <c r="BZ313" s="98">
        <v>12442.531999999999</v>
      </c>
      <c r="CA313" s="98">
        <v>13790.471680000001</v>
      </c>
      <c r="CB313" s="98">
        <v>13561.48007</v>
      </c>
      <c r="CC313" s="98">
        <v>14321.759330000001</v>
      </c>
      <c r="CD313" s="98">
        <v>12558.176359999999</v>
      </c>
      <c r="CE313" s="98">
        <v>6210.2728999999999</v>
      </c>
      <c r="CF313" s="76">
        <v>-988.76488999999901</v>
      </c>
      <c r="CG313" s="76">
        <v>-24.055359999998501</v>
      </c>
      <c r="CH313" s="76">
        <v>-48.406130000001198</v>
      </c>
      <c r="CI313" s="76">
        <v>-141.81836999999899</v>
      </c>
      <c r="CJ313" s="76">
        <v>-827.48306000000002</v>
      </c>
      <c r="CK313" s="76">
        <v>-756.23881999999901</v>
      </c>
      <c r="CL313" s="76">
        <v>-580.37865000000102</v>
      </c>
      <c r="CM313" s="76">
        <v>-941.71668999999895</v>
      </c>
      <c r="CN313" s="76">
        <v>-1040.8616500000001</v>
      </c>
      <c r="CO313" s="76">
        <v>-277.71077000000002</v>
      </c>
      <c r="CP313" s="76">
        <v>2682.1961500000002</v>
      </c>
      <c r="CQ313" s="76">
        <v>3387.7778199999998</v>
      </c>
      <c r="CR313" s="76">
        <v>4167.2192699999996</v>
      </c>
      <c r="CS313" s="76">
        <v>4734.1507000000001</v>
      </c>
      <c r="CT313" s="76">
        <v>4873.6970199999996</v>
      </c>
      <c r="CU313" s="76">
        <v>5698.3474200000001</v>
      </c>
      <c r="CV313" s="76">
        <v>6440.84094</v>
      </c>
      <c r="CW313" s="76">
        <v>7246.5266899999997</v>
      </c>
      <c r="CX313" s="76">
        <v>3698.6820200000002</v>
      </c>
      <c r="CY313" s="76">
        <v>203.53932</v>
      </c>
      <c r="CZ313" s="98">
        <v>1513</v>
      </c>
      <c r="DA313" s="98">
        <v>1499</v>
      </c>
      <c r="DB313" s="98">
        <v>1480</v>
      </c>
      <c r="DC313" s="98">
        <v>1477</v>
      </c>
      <c r="DD313" s="98">
        <v>1429</v>
      </c>
      <c r="DE313" s="98">
        <v>1395</v>
      </c>
      <c r="DF313" s="98">
        <v>1388</v>
      </c>
      <c r="DG313" s="98">
        <v>1405</v>
      </c>
      <c r="DH313" s="98">
        <v>1327</v>
      </c>
      <c r="DI313" s="98">
        <v>1259</v>
      </c>
      <c r="DJ313" s="76">
        <v>-705.58167000000003</v>
      </c>
      <c r="DK313" s="76">
        <v>-779.44145000000003</v>
      </c>
      <c r="DL313" s="76">
        <v>-566.93142999999998</v>
      </c>
      <c r="DM313" s="76">
        <v>-133.60796999999999</v>
      </c>
      <c r="DN313" s="76">
        <v>-824.65039999999999</v>
      </c>
      <c r="DO313" s="76">
        <v>-742.49351999999999</v>
      </c>
      <c r="DP313" s="76">
        <v>-805.68574999999998</v>
      </c>
      <c r="DQ313" s="76">
        <v>3547.84467</v>
      </c>
      <c r="DR313" s="76">
        <v>3495.1426999999999</v>
      </c>
      <c r="DS313" s="76">
        <v>-61.484169999999999</v>
      </c>
      <c r="DT313" s="76">
        <v>-13.77332</v>
      </c>
      <c r="DU313" s="76">
        <v>-43.767539999999997</v>
      </c>
      <c r="DV313" s="76">
        <v>-12.524430000000001</v>
      </c>
      <c r="DW313" s="76">
        <v>-58.072850000000003</v>
      </c>
      <c r="DX313" s="76">
        <v>-17.0579</v>
      </c>
      <c r="DY313" s="76">
        <v>18.845870000000001</v>
      </c>
      <c r="DZ313" s="76">
        <v>31.979959999999998</v>
      </c>
      <c r="EA313" s="76">
        <v>24.536899999999999</v>
      </c>
      <c r="EB313" s="76">
        <v>3.10561</v>
      </c>
      <c r="EC313" s="76">
        <v>46.452480000000001</v>
      </c>
      <c r="ED313" s="76">
        <v>1561.41309</v>
      </c>
      <c r="EE313" s="76">
        <v>1363.74764</v>
      </c>
      <c r="EF313" s="76">
        <v>1205.8410799999999</v>
      </c>
      <c r="EG313" s="76">
        <v>772.26636999999903</v>
      </c>
      <c r="EH313" s="76">
        <v>1304.1160600000001</v>
      </c>
      <c r="EI313" s="76">
        <v>1232.8718200000001</v>
      </c>
      <c r="EJ313" s="76">
        <v>1482.9664</v>
      </c>
      <c r="EK313" s="76">
        <v>1533.6471899999999</v>
      </c>
      <c r="EL313" s="76">
        <v>1944.02415</v>
      </c>
      <c r="EM313" s="76">
        <v>613.010770000001</v>
      </c>
      <c r="EN313" s="98">
        <v>7076.2956199999999</v>
      </c>
      <c r="EO313" s="98">
        <v>6180.2194399999998</v>
      </c>
      <c r="EP313" s="98">
        <v>7931.4033600000002</v>
      </c>
      <c r="EQ313" s="98">
        <v>7394.8069999999998</v>
      </c>
      <c r="ER313" s="98">
        <v>7568.8349799999996</v>
      </c>
      <c r="ES313" s="98">
        <v>8092.1242599999996</v>
      </c>
      <c r="ET313" s="98">
        <v>7120.6391299999996</v>
      </c>
      <c r="EU313" s="98">
        <v>7075.2326400000002</v>
      </c>
      <c r="EV313" s="98">
        <v>8859.4943399999993</v>
      </c>
      <c r="EW313" s="98">
        <v>6006.7335800000001</v>
      </c>
      <c r="EX313" s="98">
        <v>9476843</v>
      </c>
      <c r="EY313" s="98">
        <v>8491534</v>
      </c>
      <c r="EZ313" s="98">
        <v>10011074</v>
      </c>
      <c r="FA313" s="98">
        <v>9054096</v>
      </c>
      <c r="FB313" s="98">
        <v>9594892</v>
      </c>
      <c r="FC313" s="98">
        <v>9042953</v>
      </c>
      <c r="FD313" s="98">
        <v>11257848</v>
      </c>
      <c r="FE313" s="98">
        <v>10432617</v>
      </c>
      <c r="FF313" s="98">
        <v>10160789</v>
      </c>
      <c r="FG313" s="103">
        <v>8914572</v>
      </c>
      <c r="FH313" s="76">
        <v>0</v>
      </c>
      <c r="FI313" s="76">
        <v>12.89325</v>
      </c>
      <c r="FJ313" s="76">
        <v>0</v>
      </c>
      <c r="FK313" s="76">
        <v>8</v>
      </c>
      <c r="FL313" s="76">
        <v>40.846449999999997</v>
      </c>
      <c r="FM313" s="76">
        <v>22.5</v>
      </c>
      <c r="FN313" s="76">
        <v>0</v>
      </c>
      <c r="FO313" s="76">
        <v>93.241799999999998</v>
      </c>
      <c r="FP313" s="76">
        <v>0</v>
      </c>
      <c r="FQ313" s="77">
        <v>1</v>
      </c>
    </row>
    <row r="314" spans="1:173" x14ac:dyDescent="0.25">
      <c r="A314" s="96" t="s">
        <v>106</v>
      </c>
      <c r="B314" s="96">
        <v>5938</v>
      </c>
      <c r="C314" s="96"/>
      <c r="D314" s="76">
        <v>21763.235430000001</v>
      </c>
      <c r="E314" s="76">
        <v>21575.212790000001</v>
      </c>
      <c r="F314" s="76">
        <v>21167.279549999999</v>
      </c>
      <c r="G314" s="76">
        <v>21142.371210000001</v>
      </c>
      <c r="H314" s="76">
        <v>18560.979240000001</v>
      </c>
      <c r="I314" s="76">
        <v>18591.470969999998</v>
      </c>
      <c r="J314" s="76">
        <v>17650.69197</v>
      </c>
      <c r="K314" s="76">
        <v>18742.155180000002</v>
      </c>
      <c r="L314" s="76">
        <v>19871.993729999998</v>
      </c>
      <c r="M314" s="76">
        <v>15805.12016</v>
      </c>
      <c r="N314" s="97">
        <v>227904.09237999999</v>
      </c>
      <c r="O314" s="97">
        <v>218430.05197999999</v>
      </c>
      <c r="P314" s="97">
        <v>212319.42121999999</v>
      </c>
      <c r="Q314" s="97">
        <v>213937.46825000001</v>
      </c>
      <c r="R314" s="97">
        <v>204011.10936999999</v>
      </c>
      <c r="S314" s="97">
        <v>199458.87773000001</v>
      </c>
      <c r="T314" s="97">
        <v>195631.55196000001</v>
      </c>
      <c r="U314" s="97">
        <v>189315.65857</v>
      </c>
      <c r="V314" s="97">
        <v>187363.09643999999</v>
      </c>
      <c r="W314" s="97">
        <v>183933.01169000001</v>
      </c>
      <c r="X314" s="98">
        <v>296865.39648</v>
      </c>
      <c r="Y314" s="98">
        <v>307104.26905</v>
      </c>
      <c r="Z314" s="98">
        <v>298933.53839</v>
      </c>
      <c r="AA314" s="98">
        <v>284259.13144999999</v>
      </c>
      <c r="AB314" s="98">
        <v>254225.02640999999</v>
      </c>
      <c r="AC314" s="98">
        <v>228161.68337000001</v>
      </c>
      <c r="AD314" s="98">
        <v>194920.58697999999</v>
      </c>
      <c r="AE314" s="98">
        <v>183369.02927</v>
      </c>
      <c r="AF314" s="98">
        <v>177769.0442</v>
      </c>
      <c r="AG314" s="98">
        <v>181534.65075</v>
      </c>
      <c r="AH314" s="97">
        <v>207947.90632000001</v>
      </c>
      <c r="AI314" s="97">
        <v>198860.03737999999</v>
      </c>
      <c r="AJ314" s="97">
        <v>193274.99992</v>
      </c>
      <c r="AK314" s="97">
        <v>195105.97287999999</v>
      </c>
      <c r="AL314" s="97">
        <v>187787.75990999999</v>
      </c>
      <c r="AM314" s="97">
        <v>183077.08715000001</v>
      </c>
      <c r="AN314" s="97">
        <v>180560.75214999999</v>
      </c>
      <c r="AO314" s="97">
        <v>172757.39605000001</v>
      </c>
      <c r="AP314" s="97">
        <v>169723.47811</v>
      </c>
      <c r="AQ314" s="97">
        <v>171765.67610000001</v>
      </c>
      <c r="AR314" s="98">
        <v>25336.703959999999</v>
      </c>
      <c r="AS314" s="98">
        <v>23672.18303</v>
      </c>
      <c r="AT314" s="98">
        <v>51827.909749999999</v>
      </c>
      <c r="AU314" s="98">
        <v>64355.96327</v>
      </c>
      <c r="AV314" s="98">
        <v>50329.396260000001</v>
      </c>
      <c r="AW314" s="98">
        <v>36580.69629</v>
      </c>
      <c r="AX314" s="98">
        <v>35168.35699</v>
      </c>
      <c r="AY314" s="98">
        <v>90524.204429999998</v>
      </c>
      <c r="AZ314" s="98">
        <v>24365.556560000001</v>
      </c>
      <c r="BA314" s="98">
        <v>15192.72235</v>
      </c>
      <c r="BB314" s="76">
        <v>22024.959589999999</v>
      </c>
      <c r="BC314" s="76">
        <v>19321.647679999998</v>
      </c>
      <c r="BD314" s="76">
        <v>38726.608630000002</v>
      </c>
      <c r="BE314" s="76">
        <v>59640.354030000002</v>
      </c>
      <c r="BF314" s="76">
        <v>44180.38637</v>
      </c>
      <c r="BG314" s="76">
        <v>34330.948530000001</v>
      </c>
      <c r="BH314" s="76">
        <v>27200.48749</v>
      </c>
      <c r="BI314" s="76">
        <v>31157.07388</v>
      </c>
      <c r="BJ314" s="76">
        <v>21772.172139999999</v>
      </c>
      <c r="BK314" s="76">
        <v>12826.127329999999</v>
      </c>
      <c r="BL314" s="76">
        <v>233284.61027999999</v>
      </c>
      <c r="BM314" s="76">
        <v>222532.22041000001</v>
      </c>
      <c r="BN314" s="76">
        <v>245102.90966999999</v>
      </c>
      <c r="BO314" s="76">
        <v>259461.93614999999</v>
      </c>
      <c r="BP314" s="76">
        <v>238117.15617</v>
      </c>
      <c r="BQ314" s="76">
        <v>219657.78344</v>
      </c>
      <c r="BR314" s="76">
        <v>215729.10913999999</v>
      </c>
      <c r="BS314" s="76">
        <v>263281.60048000002</v>
      </c>
      <c r="BT314" s="76">
        <v>194089.03466999999</v>
      </c>
      <c r="BU314" s="76">
        <v>186958.39845000001</v>
      </c>
      <c r="BV314" s="98">
        <v>332416.74195</v>
      </c>
      <c r="BW314" s="98">
        <v>345183.65886999998</v>
      </c>
      <c r="BX314" s="98">
        <v>336269.35028999997</v>
      </c>
      <c r="BY314" s="98">
        <v>322300.04415999999</v>
      </c>
      <c r="BZ314" s="98">
        <v>286205.67567999999</v>
      </c>
      <c r="CA314" s="98">
        <v>262136.80562</v>
      </c>
      <c r="CB314" s="98">
        <v>225516.16656000001</v>
      </c>
      <c r="CC314" s="98">
        <v>216455.26170999999</v>
      </c>
      <c r="CD314" s="98">
        <v>201725.67451000001</v>
      </c>
      <c r="CE314" s="98">
        <v>208636.87001000001</v>
      </c>
      <c r="CF314" s="76">
        <v>2590.9728599999798</v>
      </c>
      <c r="CG314" s="76">
        <v>193.97384999997999</v>
      </c>
      <c r="CH314" s="76">
        <v>-3615.02043</v>
      </c>
      <c r="CI314" s="76">
        <v>-1332.6963800000101</v>
      </c>
      <c r="CJ314" s="76">
        <v>-2964.1565800000099</v>
      </c>
      <c r="CK314" s="76">
        <v>-1921.71630999999</v>
      </c>
      <c r="CL314" s="76">
        <v>-3184.2838499999798</v>
      </c>
      <c r="CM314" s="76">
        <v>-8446.9482599999992</v>
      </c>
      <c r="CN314" s="76">
        <v>-7666.4481399999904</v>
      </c>
      <c r="CO314" s="76">
        <v>-10766.28973</v>
      </c>
      <c r="CP314" s="76">
        <v>219068.29384</v>
      </c>
      <c r="CQ314" s="76">
        <v>214648.93221999999</v>
      </c>
      <c r="CR314" s="76">
        <v>215466.81445999999</v>
      </c>
      <c r="CS314" s="76">
        <v>199569.59231000001</v>
      </c>
      <c r="CT314" s="76">
        <v>161191.95970000001</v>
      </c>
      <c r="CU314" s="76">
        <v>136778.88561</v>
      </c>
      <c r="CV314" s="76">
        <v>119786.67822</v>
      </c>
      <c r="CW314" s="76">
        <v>111136.94422999999</v>
      </c>
      <c r="CX314" s="76">
        <v>104157.81543</v>
      </c>
      <c r="CY314" s="76">
        <v>107437.9277</v>
      </c>
      <c r="CZ314" s="98">
        <v>29877</v>
      </c>
      <c r="DA314" s="98">
        <v>29710</v>
      </c>
      <c r="DB314" s="98">
        <v>29981</v>
      </c>
      <c r="DC314" s="98">
        <v>30189</v>
      </c>
      <c r="DD314" s="98">
        <v>30211</v>
      </c>
      <c r="DE314" s="98">
        <v>30208</v>
      </c>
      <c r="DF314" s="98">
        <v>29570</v>
      </c>
      <c r="DG314" s="98">
        <v>29308</v>
      </c>
      <c r="DH314" s="98">
        <v>28972</v>
      </c>
      <c r="DI314" s="98">
        <v>28377</v>
      </c>
      <c r="DJ314" s="76">
        <v>4659.7463900000002</v>
      </c>
      <c r="DK314" s="76">
        <v>-54.393070000000002</v>
      </c>
      <c r="DL314" s="76">
        <v>16067.1669</v>
      </c>
      <c r="DM314" s="76">
        <v>39476.162279999997</v>
      </c>
      <c r="DN314" s="76">
        <v>24992.88033</v>
      </c>
      <c r="DO314" s="76">
        <v>16027.441639999999</v>
      </c>
      <c r="DP314" s="76">
        <v>8945.4038299999993</v>
      </c>
      <c r="DQ314" s="76">
        <v>6151.8630999999996</v>
      </c>
      <c r="DR314" s="76">
        <v>-3533.8943300000001</v>
      </c>
      <c r="DS314" s="76">
        <v>-10107.49799</v>
      </c>
      <c r="DT314" s="76">
        <v>1807.04943</v>
      </c>
      <c r="DU314" s="76">
        <v>2005.1977899999999</v>
      </c>
      <c r="DV314" s="76">
        <v>2122.8585499999999</v>
      </c>
      <c r="DW314" s="76">
        <v>2310.8762099999999</v>
      </c>
      <c r="DX314" s="76">
        <v>2337.63024</v>
      </c>
      <c r="DY314" s="76">
        <v>2209.6799700000001</v>
      </c>
      <c r="DZ314" s="76">
        <v>2579.8919700000001</v>
      </c>
      <c r="EA314" s="76">
        <v>2183.8921799999998</v>
      </c>
      <c r="EB314" s="76">
        <v>2232.3757300000002</v>
      </c>
      <c r="EC314" s="76">
        <v>3637.7841600000002</v>
      </c>
      <c r="ED314" s="76">
        <v>17365.213199999998</v>
      </c>
      <c r="EE314" s="76">
        <v>19376.04075</v>
      </c>
      <c r="EF314" s="76">
        <v>22659.441729999999</v>
      </c>
      <c r="EG314" s="76">
        <v>20164.191750000002</v>
      </c>
      <c r="EH314" s="76">
        <v>19187.50604</v>
      </c>
      <c r="EI314" s="76">
        <v>18303.506890000001</v>
      </c>
      <c r="EJ314" s="76">
        <v>18255.08366</v>
      </c>
      <c r="EK314" s="76">
        <v>25005.210780000001</v>
      </c>
      <c r="EL314" s="76">
        <v>25306.066470000002</v>
      </c>
      <c r="EM314" s="76">
        <v>22933.625319999999</v>
      </c>
      <c r="EN314" s="98">
        <v>113348.44811</v>
      </c>
      <c r="EO314" s="98">
        <v>130534.72665</v>
      </c>
      <c r="EP314" s="98">
        <v>120802.53582999999</v>
      </c>
      <c r="EQ314" s="98">
        <v>122730.45185</v>
      </c>
      <c r="ER314" s="98">
        <v>125013.71597999999</v>
      </c>
      <c r="ES314" s="98">
        <v>125357.92001</v>
      </c>
      <c r="ET314" s="98">
        <v>105729.48834</v>
      </c>
      <c r="EU314" s="98">
        <v>105318.31748</v>
      </c>
      <c r="EV314" s="98">
        <v>97567.859079999995</v>
      </c>
      <c r="EW314" s="98">
        <v>101198.94231</v>
      </c>
      <c r="EX314" s="98">
        <v>225313120</v>
      </c>
      <c r="EY314" s="98">
        <v>218236078</v>
      </c>
      <c r="EZ314" s="98">
        <v>215934442</v>
      </c>
      <c r="FA314" s="98">
        <v>215270165</v>
      </c>
      <c r="FB314" s="98">
        <v>206975266</v>
      </c>
      <c r="FC314" s="98">
        <v>201380594</v>
      </c>
      <c r="FD314" s="98">
        <v>198815836</v>
      </c>
      <c r="FE314" s="98">
        <v>197762607</v>
      </c>
      <c r="FF314" s="98">
        <v>195029545</v>
      </c>
      <c r="FG314" s="103">
        <v>194699301</v>
      </c>
      <c r="FH314" s="76">
        <v>3311.7443699999999</v>
      </c>
      <c r="FI314" s="76">
        <v>4350.5353500000001</v>
      </c>
      <c r="FJ314" s="76">
        <v>13101.30112</v>
      </c>
      <c r="FK314" s="76">
        <v>4715.6092399999998</v>
      </c>
      <c r="FL314" s="76">
        <v>6149.0098900000003</v>
      </c>
      <c r="FM314" s="76">
        <v>2249.7477600000002</v>
      </c>
      <c r="FN314" s="76">
        <v>7967.8694999999998</v>
      </c>
      <c r="FO314" s="76">
        <v>59367.130550000002</v>
      </c>
      <c r="FP314" s="76">
        <v>2593.3844199999999</v>
      </c>
      <c r="FQ314" s="77">
        <v>2366.5950200000002</v>
      </c>
    </row>
    <row r="315" spans="1:173" x14ac:dyDescent="0.25">
      <c r="A315" s="96" t="s">
        <v>105</v>
      </c>
      <c r="B315" s="96">
        <v>5939</v>
      </c>
      <c r="C315" s="96"/>
      <c r="D315" s="76">
        <v>3256.7339499999998</v>
      </c>
      <c r="E315" s="76">
        <v>2705.0635000000002</v>
      </c>
      <c r="F315" s="76">
        <v>1658.60041</v>
      </c>
      <c r="G315" s="76">
        <v>1766.62986</v>
      </c>
      <c r="H315" s="76">
        <v>2000.32347</v>
      </c>
      <c r="I315" s="76">
        <v>1934.4556</v>
      </c>
      <c r="J315" s="76">
        <v>1527.2889600000001</v>
      </c>
      <c r="K315" s="76">
        <v>1755.0776900000001</v>
      </c>
      <c r="L315" s="76">
        <v>1377.7923699999999</v>
      </c>
      <c r="M315" s="76">
        <v>1644.5642</v>
      </c>
      <c r="N315" s="97">
        <v>16948.02607</v>
      </c>
      <c r="O315" s="97">
        <v>16437.710019999999</v>
      </c>
      <c r="P315" s="97">
        <v>14644.986989999999</v>
      </c>
      <c r="Q315" s="97">
        <v>15106.28521</v>
      </c>
      <c r="R315" s="97">
        <v>15394.5725</v>
      </c>
      <c r="S315" s="97">
        <v>14576.71667</v>
      </c>
      <c r="T315" s="97">
        <v>13872.026459999999</v>
      </c>
      <c r="U315" s="97">
        <v>13143.19274</v>
      </c>
      <c r="V315" s="97">
        <v>12378.97466</v>
      </c>
      <c r="W315" s="97">
        <v>11677.71342</v>
      </c>
      <c r="X315" s="98">
        <v>27096.55</v>
      </c>
      <c r="Y315" s="98">
        <v>25349.55</v>
      </c>
      <c r="Z315" s="98">
        <v>22334.542700000002</v>
      </c>
      <c r="AA315" s="98">
        <v>19044.55</v>
      </c>
      <c r="AB315" s="98">
        <v>19635.8</v>
      </c>
      <c r="AC315" s="98">
        <v>20473.3</v>
      </c>
      <c r="AD315" s="98">
        <v>22045.8</v>
      </c>
      <c r="AE315" s="98">
        <v>23133.3</v>
      </c>
      <c r="AF315" s="98">
        <v>19134.8</v>
      </c>
      <c r="AG315" s="98">
        <v>17929.45001</v>
      </c>
      <c r="AH315" s="97">
        <v>13685.244570000001</v>
      </c>
      <c r="AI315" s="97">
        <v>13682.939920000001</v>
      </c>
      <c r="AJ315" s="97">
        <v>12929.386990000001</v>
      </c>
      <c r="AK315" s="97">
        <v>13328.56511</v>
      </c>
      <c r="AL315" s="97">
        <v>13426.94607</v>
      </c>
      <c r="AM315" s="97">
        <v>12770.532649999999</v>
      </c>
      <c r="AN315" s="97">
        <v>12500.71199</v>
      </c>
      <c r="AO315" s="97">
        <v>11629.428250000001</v>
      </c>
      <c r="AP315" s="97">
        <v>11245.5671</v>
      </c>
      <c r="AQ315" s="97">
        <v>10295.32408</v>
      </c>
      <c r="AR315" s="98">
        <v>2393.66669</v>
      </c>
      <c r="AS315" s="98">
        <v>6936.0152200000002</v>
      </c>
      <c r="AT315" s="98">
        <v>3825.16624</v>
      </c>
      <c r="AU315" s="98">
        <v>6099.2032200000003</v>
      </c>
      <c r="AV315" s="98">
        <v>1083.0934999999999</v>
      </c>
      <c r="AW315" s="98">
        <v>789.71294999999998</v>
      </c>
      <c r="AX315" s="98">
        <v>1102.9967799999999</v>
      </c>
      <c r="AY315" s="98">
        <v>3774.3157700000002</v>
      </c>
      <c r="AZ315" s="98">
        <v>4589.6862000000001</v>
      </c>
      <c r="BA315" s="98">
        <v>1690.3605500000001</v>
      </c>
      <c r="BB315" s="76">
        <v>1859.5066899999999</v>
      </c>
      <c r="BC315" s="76">
        <v>6936.0152200000002</v>
      </c>
      <c r="BD315" s="76">
        <v>3825.16624</v>
      </c>
      <c r="BE315" s="76">
        <v>5822.6162199999999</v>
      </c>
      <c r="BF315" s="76">
        <v>1083.0934999999999</v>
      </c>
      <c r="BG315" s="76">
        <v>778.48415</v>
      </c>
      <c r="BH315" s="76">
        <v>1089.06078</v>
      </c>
      <c r="BI315" s="76">
        <v>3741.3948700000001</v>
      </c>
      <c r="BJ315" s="76">
        <v>4574.6632</v>
      </c>
      <c r="BK315" s="76">
        <v>1604.66155</v>
      </c>
      <c r="BL315" s="76">
        <v>16078.911260000001</v>
      </c>
      <c r="BM315" s="76">
        <v>20618.955139999998</v>
      </c>
      <c r="BN315" s="76">
        <v>16754.553230000001</v>
      </c>
      <c r="BO315" s="76">
        <v>19427.768329999999</v>
      </c>
      <c r="BP315" s="76">
        <v>14510.039570000001</v>
      </c>
      <c r="BQ315" s="76">
        <v>13560.2456</v>
      </c>
      <c r="BR315" s="76">
        <v>13603.708769999999</v>
      </c>
      <c r="BS315" s="76">
        <v>15403.74402</v>
      </c>
      <c r="BT315" s="76">
        <v>15835.2533</v>
      </c>
      <c r="BU315" s="76">
        <v>11985.68463</v>
      </c>
      <c r="BV315" s="98">
        <v>30072.632399999999</v>
      </c>
      <c r="BW315" s="98">
        <v>28184.928540000001</v>
      </c>
      <c r="BX315" s="98">
        <v>24872.214599999999</v>
      </c>
      <c r="BY315" s="98">
        <v>21492.990689999999</v>
      </c>
      <c r="BZ315" s="98">
        <v>22134.80629</v>
      </c>
      <c r="CA315" s="98">
        <v>24003.92481</v>
      </c>
      <c r="CB315" s="98">
        <v>24226.165990000001</v>
      </c>
      <c r="CC315" s="98">
        <v>25213.326799999999</v>
      </c>
      <c r="CD315" s="98">
        <v>22079.740109999999</v>
      </c>
      <c r="CE315" s="98">
        <v>19937.30112</v>
      </c>
      <c r="CF315" s="76">
        <v>-129.842219999999</v>
      </c>
      <c r="CG315" s="76">
        <v>-374.23307000000199</v>
      </c>
      <c r="CH315" s="76">
        <v>-334.18529000000098</v>
      </c>
      <c r="CI315" s="76">
        <v>-566.22004000000004</v>
      </c>
      <c r="CJ315" s="76">
        <v>-56.714869999999799</v>
      </c>
      <c r="CK315" s="76">
        <v>-656.70953999999995</v>
      </c>
      <c r="CL315" s="76">
        <v>-1198.0913599999999</v>
      </c>
      <c r="CM315" s="76">
        <v>-710.68598999999995</v>
      </c>
      <c r="CN315" s="76">
        <v>-255.94287000000099</v>
      </c>
      <c r="CO315" s="76">
        <v>-1220.4614300000001</v>
      </c>
      <c r="CP315" s="76">
        <v>12807.30321</v>
      </c>
      <c r="CQ315" s="76">
        <v>14340.420239999999</v>
      </c>
      <c r="CR315" s="76">
        <v>10516.203090000001</v>
      </c>
      <c r="CS315" s="76">
        <v>8740.8221400000002</v>
      </c>
      <c r="CT315" s="76">
        <v>5262.14606</v>
      </c>
      <c r="CU315" s="76">
        <v>6259.7649600000004</v>
      </c>
      <c r="CV315" s="76">
        <v>8629.0123199999998</v>
      </c>
      <c r="CW315" s="76">
        <v>10315.51685</v>
      </c>
      <c r="CX315" s="76">
        <v>9164.7457300000005</v>
      </c>
      <c r="CY315" s="76">
        <v>6480.0771599999998</v>
      </c>
      <c r="CZ315" s="98">
        <v>3531</v>
      </c>
      <c r="DA315" s="98">
        <v>3512</v>
      </c>
      <c r="DB315" s="98">
        <v>3467</v>
      </c>
      <c r="DC315" s="98">
        <v>3434</v>
      </c>
      <c r="DD315" s="98">
        <v>3426</v>
      </c>
      <c r="DE315" s="98">
        <v>3351</v>
      </c>
      <c r="DF315" s="98">
        <v>3236</v>
      </c>
      <c r="DG315" s="98">
        <v>3152</v>
      </c>
      <c r="DH315" s="98">
        <v>3095</v>
      </c>
      <c r="DI315" s="98">
        <v>2897</v>
      </c>
      <c r="DJ315" s="76">
        <v>-1533.1170300000001</v>
      </c>
      <c r="DK315" s="76">
        <v>3807.0120499999998</v>
      </c>
      <c r="DL315" s="76">
        <v>1775.38095</v>
      </c>
      <c r="DM315" s="76">
        <v>3478.6760800000002</v>
      </c>
      <c r="DN315" s="76">
        <v>-941.24779999999998</v>
      </c>
      <c r="DO315" s="76">
        <v>-1684.40941</v>
      </c>
      <c r="DP315" s="76">
        <v>-1480.3450499999999</v>
      </c>
      <c r="DQ315" s="76">
        <v>1516.9443900000001</v>
      </c>
      <c r="DR315" s="76">
        <v>3185.31277</v>
      </c>
      <c r="DS315" s="76">
        <v>-998.18921999999998</v>
      </c>
      <c r="DT315" s="76">
        <v>-6.0480499999999999</v>
      </c>
      <c r="DU315" s="76">
        <v>-49.706499999999998</v>
      </c>
      <c r="DV315" s="76">
        <v>-56.999589999999998</v>
      </c>
      <c r="DW315" s="76">
        <v>-11.09014</v>
      </c>
      <c r="DX315" s="76">
        <v>32.697470000000003</v>
      </c>
      <c r="DY315" s="76">
        <v>128.27160000000001</v>
      </c>
      <c r="DZ315" s="76">
        <v>155.97496000000001</v>
      </c>
      <c r="EA315" s="76">
        <v>241.31369000000001</v>
      </c>
      <c r="EB315" s="76">
        <v>244.38436999999999</v>
      </c>
      <c r="EC315" s="76">
        <v>262.17520000000002</v>
      </c>
      <c r="ED315" s="76">
        <v>3392.62372</v>
      </c>
      <c r="EE315" s="76">
        <v>3129.00317</v>
      </c>
      <c r="EF315" s="76">
        <v>2049.7852899999998</v>
      </c>
      <c r="EG315" s="76">
        <v>2343.9401400000002</v>
      </c>
      <c r="EH315" s="76">
        <v>2024.3413</v>
      </c>
      <c r="EI315" s="76">
        <v>2462.89356</v>
      </c>
      <c r="EJ315" s="76">
        <v>2569.4058300000002</v>
      </c>
      <c r="EK315" s="76">
        <v>2224.45048</v>
      </c>
      <c r="EL315" s="76">
        <v>1389.35043</v>
      </c>
      <c r="EM315" s="76">
        <v>2602.85077</v>
      </c>
      <c r="EN315" s="98">
        <v>17265.32919</v>
      </c>
      <c r="EO315" s="98">
        <v>13844.5083</v>
      </c>
      <c r="EP315" s="98">
        <v>14356.01151</v>
      </c>
      <c r="EQ315" s="98">
        <v>12752.16855</v>
      </c>
      <c r="ER315" s="98">
        <v>16872.660230000001</v>
      </c>
      <c r="ES315" s="98">
        <v>17744.15985</v>
      </c>
      <c r="ET315" s="98">
        <v>15597.15367</v>
      </c>
      <c r="EU315" s="98">
        <v>14897.809950000001</v>
      </c>
      <c r="EV315" s="98">
        <v>12914.99438</v>
      </c>
      <c r="EW315" s="98">
        <v>13457.223959999999</v>
      </c>
      <c r="EX315" s="98">
        <v>17077868</v>
      </c>
      <c r="EY315" s="98">
        <v>16811943</v>
      </c>
      <c r="EZ315" s="98">
        <v>14979172</v>
      </c>
      <c r="FA315" s="98">
        <v>15672505</v>
      </c>
      <c r="FB315" s="98">
        <v>15451287</v>
      </c>
      <c r="FC315" s="98">
        <v>15233426</v>
      </c>
      <c r="FD315" s="98">
        <v>15070118</v>
      </c>
      <c r="FE315" s="98">
        <v>13853879</v>
      </c>
      <c r="FF315" s="98">
        <v>12634918</v>
      </c>
      <c r="FG315" s="103">
        <v>12898175</v>
      </c>
      <c r="FH315" s="76">
        <v>534.16</v>
      </c>
      <c r="FI315" s="76">
        <v>0</v>
      </c>
      <c r="FJ315" s="76">
        <v>0</v>
      </c>
      <c r="FK315" s="76">
        <v>276.58699999999999</v>
      </c>
      <c r="FL315" s="76">
        <v>0</v>
      </c>
      <c r="FM315" s="76">
        <v>11.2288</v>
      </c>
      <c r="FN315" s="76">
        <v>13.936</v>
      </c>
      <c r="FO315" s="76">
        <v>32.920900000000003</v>
      </c>
      <c r="FP315" s="76">
        <v>15.023</v>
      </c>
      <c r="FQ315" s="77">
        <v>85.698999999999998</v>
      </c>
    </row>
    <row r="316" spans="1:173" x14ac:dyDescent="0.25">
      <c r="A316" s="96" t="s">
        <v>104</v>
      </c>
      <c r="B316" s="96">
        <v>5415</v>
      </c>
      <c r="C316" s="96"/>
      <c r="D316" s="76">
        <v>234.25312</v>
      </c>
      <c r="E316" s="76">
        <v>253.20699999999999</v>
      </c>
      <c r="F316" s="76">
        <v>255.25945999999999</v>
      </c>
      <c r="G316" s="76">
        <v>260.76972000000001</v>
      </c>
      <c r="H316" s="76">
        <v>285.45029</v>
      </c>
      <c r="I316" s="76">
        <v>299.77578</v>
      </c>
      <c r="J316" s="76">
        <v>309.19060999999999</v>
      </c>
      <c r="K316" s="76">
        <v>205.22219999999999</v>
      </c>
      <c r="L316" s="76">
        <v>300.21424999999999</v>
      </c>
      <c r="M316" s="76">
        <v>328.42720000000003</v>
      </c>
      <c r="N316" s="97">
        <v>5962.2852499999999</v>
      </c>
      <c r="O316" s="97">
        <v>5830.1144700000004</v>
      </c>
      <c r="P316" s="97">
        <v>5744.47804</v>
      </c>
      <c r="Q316" s="97">
        <v>5862.1103800000001</v>
      </c>
      <c r="R316" s="97">
        <v>5518.4731599999996</v>
      </c>
      <c r="S316" s="97">
        <v>5553.0649100000001</v>
      </c>
      <c r="T316" s="97">
        <v>6211.7590499999997</v>
      </c>
      <c r="U316" s="97">
        <v>5773.2042199999996</v>
      </c>
      <c r="V316" s="97">
        <v>5502.0667199999998</v>
      </c>
      <c r="W316" s="97">
        <v>5550.8003900000003</v>
      </c>
      <c r="X316" s="98">
        <v>4147.34</v>
      </c>
      <c r="Y316" s="98">
        <v>4295.9399999999996</v>
      </c>
      <c r="Z316" s="98">
        <v>3994.54</v>
      </c>
      <c r="AA316" s="98">
        <v>4143.1400000000003</v>
      </c>
      <c r="AB316" s="98">
        <v>4291.74</v>
      </c>
      <c r="AC316" s="98">
        <v>4147.1400000000003</v>
      </c>
      <c r="AD316" s="98">
        <v>4275.6120000000001</v>
      </c>
      <c r="AE316" s="98">
        <v>4055.5839999999998</v>
      </c>
      <c r="AF316" s="98">
        <v>4235.5559999999996</v>
      </c>
      <c r="AG316" s="98">
        <v>4390.7280000000001</v>
      </c>
      <c r="AH316" s="97">
        <v>5696.33655</v>
      </c>
      <c r="AI316" s="97">
        <v>5550.3144700000003</v>
      </c>
      <c r="AJ316" s="97">
        <v>5465.3987900000002</v>
      </c>
      <c r="AK316" s="97">
        <v>5582.0882300000003</v>
      </c>
      <c r="AL316" s="97">
        <v>5223.1731600000003</v>
      </c>
      <c r="AM316" s="97">
        <v>5269.2649099999999</v>
      </c>
      <c r="AN316" s="97">
        <v>5927.6543000000001</v>
      </c>
      <c r="AO316" s="97">
        <v>5570.2042199999996</v>
      </c>
      <c r="AP316" s="97">
        <v>5239.0667199999998</v>
      </c>
      <c r="AQ316" s="97">
        <v>5267.1085400000002</v>
      </c>
      <c r="AR316" s="98">
        <v>279.41323</v>
      </c>
      <c r="AS316" s="98">
        <v>564.61617999999999</v>
      </c>
      <c r="AT316" s="98">
        <v>172.84967</v>
      </c>
      <c r="AU316" s="98">
        <v>275.09955000000002</v>
      </c>
      <c r="AV316" s="98">
        <v>333.39488</v>
      </c>
      <c r="AW316" s="98">
        <v>65.665850000000006</v>
      </c>
      <c r="AX316" s="98">
        <v>239.1549</v>
      </c>
      <c r="AY316" s="98">
        <v>18.913550000000001</v>
      </c>
      <c r="AZ316" s="98">
        <v>114.59520000000001</v>
      </c>
      <c r="BA316" s="98">
        <v>373.67259999999999</v>
      </c>
      <c r="BB316" s="76">
        <v>231.15522999999999</v>
      </c>
      <c r="BC316" s="76">
        <v>533.12818000000004</v>
      </c>
      <c r="BD316" s="76">
        <v>139.38446999999999</v>
      </c>
      <c r="BE316" s="76">
        <v>235.10454999999999</v>
      </c>
      <c r="BF316" s="76">
        <v>288.39488</v>
      </c>
      <c r="BG316" s="76">
        <v>65.665850000000006</v>
      </c>
      <c r="BH316" s="76">
        <v>239.1549</v>
      </c>
      <c r="BI316" s="76">
        <v>-31.91675</v>
      </c>
      <c r="BJ316" s="76">
        <v>87.855199999999996</v>
      </c>
      <c r="BK316" s="76">
        <v>309.75549999999998</v>
      </c>
      <c r="BL316" s="76">
        <v>5975.7497800000001</v>
      </c>
      <c r="BM316" s="76">
        <v>6114.9306500000002</v>
      </c>
      <c r="BN316" s="76">
        <v>5638.2484599999998</v>
      </c>
      <c r="BO316" s="76">
        <v>5857.1877800000002</v>
      </c>
      <c r="BP316" s="76">
        <v>5556.5680400000001</v>
      </c>
      <c r="BQ316" s="76">
        <v>5334.9307600000002</v>
      </c>
      <c r="BR316" s="76">
        <v>6166.8091999999997</v>
      </c>
      <c r="BS316" s="76">
        <v>5589.1177699999998</v>
      </c>
      <c r="BT316" s="76">
        <v>5353.6619199999996</v>
      </c>
      <c r="BU316" s="76">
        <v>5640.7811400000001</v>
      </c>
      <c r="BV316" s="98">
        <v>5080.2944799999996</v>
      </c>
      <c r="BW316" s="98">
        <v>5110.9675800000005</v>
      </c>
      <c r="BX316" s="98">
        <v>4859.7373200000002</v>
      </c>
      <c r="BY316" s="98">
        <v>4846.3503199999996</v>
      </c>
      <c r="BZ316" s="98">
        <v>4813.8169099999996</v>
      </c>
      <c r="CA316" s="98">
        <v>4670.1541100000004</v>
      </c>
      <c r="CB316" s="98">
        <v>5192.4452000000001</v>
      </c>
      <c r="CC316" s="98">
        <v>4503.5918000000001</v>
      </c>
      <c r="CD316" s="98">
        <v>5273.8550299999997</v>
      </c>
      <c r="CE316" s="98">
        <v>5056.0724600000003</v>
      </c>
      <c r="CF316" s="76">
        <v>-314.49412999999998</v>
      </c>
      <c r="CG316" s="76">
        <v>-177.11652000000001</v>
      </c>
      <c r="CH316" s="76">
        <v>-111.73884</v>
      </c>
      <c r="CI316" s="76">
        <v>-305.14798000000002</v>
      </c>
      <c r="CJ316" s="76">
        <v>-163.26456000000101</v>
      </c>
      <c r="CK316" s="76">
        <v>-233.96142</v>
      </c>
      <c r="CL316" s="76">
        <v>846.58080999999902</v>
      </c>
      <c r="CM316" s="76">
        <v>460.44373999999999</v>
      </c>
      <c r="CN316" s="76">
        <v>-257.10421000000002</v>
      </c>
      <c r="CO316" s="76">
        <v>-706.05128000000002</v>
      </c>
      <c r="CP316" s="76">
        <v>173.37615</v>
      </c>
      <c r="CQ316" s="76">
        <v>522.66375000000005</v>
      </c>
      <c r="CR316" s="76">
        <v>446.45209</v>
      </c>
      <c r="CS316" s="76">
        <v>697.88571000000002</v>
      </c>
      <c r="CT316" s="76">
        <v>1047.95129</v>
      </c>
      <c r="CU316" s="76">
        <v>1218.1209699999999</v>
      </c>
      <c r="CV316" s="76">
        <v>1670.2165399999999</v>
      </c>
      <c r="CW316" s="76">
        <v>868.58558000000005</v>
      </c>
      <c r="CX316" s="76">
        <v>703.05858999999998</v>
      </c>
      <c r="CY316" s="76">
        <v>1179.3076000000001</v>
      </c>
      <c r="CZ316" s="98">
        <v>1088</v>
      </c>
      <c r="DA316" s="98">
        <v>1038</v>
      </c>
      <c r="DB316" s="98">
        <v>1070</v>
      </c>
      <c r="DC316" s="98">
        <v>1071</v>
      </c>
      <c r="DD316" s="98">
        <v>1066</v>
      </c>
      <c r="DE316" s="98">
        <v>1057</v>
      </c>
      <c r="DF316" s="98">
        <v>1061</v>
      </c>
      <c r="DG316" s="98">
        <v>1032</v>
      </c>
      <c r="DH316" s="98">
        <v>1039</v>
      </c>
      <c r="DI316" s="98">
        <v>1036</v>
      </c>
      <c r="DJ316" s="76">
        <v>-349.2876</v>
      </c>
      <c r="DK316" s="76">
        <v>76.211659999999995</v>
      </c>
      <c r="DL316" s="76">
        <v>-251.43361999999999</v>
      </c>
      <c r="DM316" s="76">
        <v>-350.06558000000001</v>
      </c>
      <c r="DN316" s="76">
        <v>-170.16968</v>
      </c>
      <c r="DO316" s="76">
        <v>-452.09557000000001</v>
      </c>
      <c r="DP316" s="76">
        <v>801.63095999999996</v>
      </c>
      <c r="DQ316" s="76">
        <v>225.52699000000001</v>
      </c>
      <c r="DR316" s="76">
        <v>-432.24901</v>
      </c>
      <c r="DS316" s="76">
        <v>-679.98762999999997</v>
      </c>
      <c r="DT316" s="76">
        <v>-31.695879999999999</v>
      </c>
      <c r="DU316" s="76">
        <v>-26.593</v>
      </c>
      <c r="DV316" s="76">
        <v>-23.81954</v>
      </c>
      <c r="DW316" s="76">
        <v>-19.252279999999999</v>
      </c>
      <c r="DX316" s="76">
        <v>-9.84971</v>
      </c>
      <c r="DY316" s="76">
        <v>15.97578</v>
      </c>
      <c r="DZ316" s="76">
        <v>25.085609999999999</v>
      </c>
      <c r="EA316" s="76">
        <v>2.2222</v>
      </c>
      <c r="EB316" s="76">
        <v>37.21425</v>
      </c>
      <c r="EC316" s="76">
        <v>44.735199999999999</v>
      </c>
      <c r="ED316" s="76">
        <v>580.44282999999996</v>
      </c>
      <c r="EE316" s="76">
        <v>456.91651999999999</v>
      </c>
      <c r="EF316" s="76">
        <v>390.81808999999998</v>
      </c>
      <c r="EG316" s="76">
        <v>585.17012999999997</v>
      </c>
      <c r="EH316" s="76">
        <v>458.56455999999997</v>
      </c>
      <c r="EI316" s="76">
        <v>517.76142000000004</v>
      </c>
      <c r="EJ316" s="76">
        <v>-562.47605999999996</v>
      </c>
      <c r="EK316" s="76">
        <v>-257.44373999999999</v>
      </c>
      <c r="EL316" s="76">
        <v>520.10420999999997</v>
      </c>
      <c r="EM316" s="76">
        <v>989.74312999999995</v>
      </c>
      <c r="EN316" s="98">
        <v>4906.9183300000004</v>
      </c>
      <c r="EO316" s="98">
        <v>4588.3038299999998</v>
      </c>
      <c r="EP316" s="98">
        <v>4413.2852300000004</v>
      </c>
      <c r="EQ316" s="98">
        <v>4148.46461</v>
      </c>
      <c r="ER316" s="98">
        <v>3765.86562</v>
      </c>
      <c r="ES316" s="98">
        <v>3452.03314</v>
      </c>
      <c r="ET316" s="98">
        <v>3522.2286600000002</v>
      </c>
      <c r="EU316" s="98">
        <v>3635.0062200000002</v>
      </c>
      <c r="EV316" s="98">
        <v>4570.7964400000001</v>
      </c>
      <c r="EW316" s="98">
        <v>3876.7648600000002</v>
      </c>
      <c r="EX316" s="98">
        <v>6276779</v>
      </c>
      <c r="EY316" s="98">
        <v>6007231</v>
      </c>
      <c r="EZ316" s="98">
        <v>5856217</v>
      </c>
      <c r="FA316" s="98">
        <v>6167258</v>
      </c>
      <c r="FB316" s="98">
        <v>5681738</v>
      </c>
      <c r="FC316" s="98">
        <v>5787026</v>
      </c>
      <c r="FD316" s="98">
        <v>5365178</v>
      </c>
      <c r="FE316" s="98">
        <v>5312760</v>
      </c>
      <c r="FF316" s="98">
        <v>5759171</v>
      </c>
      <c r="FG316" s="103">
        <v>6256852</v>
      </c>
      <c r="FH316" s="76">
        <v>48.258000000000003</v>
      </c>
      <c r="FI316" s="76">
        <v>31.488</v>
      </c>
      <c r="FJ316" s="76">
        <v>33.465200000000003</v>
      </c>
      <c r="FK316" s="76">
        <v>39.994999999999997</v>
      </c>
      <c r="FL316" s="76">
        <v>45</v>
      </c>
      <c r="FM316" s="76">
        <v>0</v>
      </c>
      <c r="FN316" s="76">
        <v>0</v>
      </c>
      <c r="FO316" s="76">
        <v>50.830300000000001</v>
      </c>
      <c r="FP316" s="76">
        <v>26.74</v>
      </c>
      <c r="FQ316" s="77">
        <v>63.917099999999998</v>
      </c>
    </row>
    <row r="317" spans="1:173" x14ac:dyDescent="0.25">
      <c r="A317" s="66" t="s">
        <v>412</v>
      </c>
      <c r="D317" s="67">
        <f t="shared" ref="D317:AI317" si="0">SUM(D17:D316)</f>
        <v>399520.81890000001</v>
      </c>
      <c r="E317" s="67">
        <f t="shared" si="0"/>
        <v>392200.72707000026</v>
      </c>
      <c r="F317" s="67">
        <f t="shared" si="0"/>
        <v>393404.30416000006</v>
      </c>
      <c r="G317" s="67">
        <f t="shared" si="0"/>
        <v>396570.04335999949</v>
      </c>
      <c r="H317" s="67">
        <f t="shared" si="0"/>
        <v>392497.05636000028</v>
      </c>
      <c r="I317" s="67">
        <f t="shared" si="0"/>
        <v>387732.49360999983</v>
      </c>
      <c r="J317" s="67">
        <f t="shared" si="0"/>
        <v>393244.70584000013</v>
      </c>
      <c r="K317" s="67">
        <f t="shared" si="0"/>
        <v>395086.85317000013</v>
      </c>
      <c r="L317" s="67">
        <f t="shared" si="0"/>
        <v>408104.40183000016</v>
      </c>
      <c r="M317" s="67">
        <f t="shared" si="0"/>
        <v>416103.37187999993</v>
      </c>
      <c r="N317" s="67">
        <f t="shared" si="0"/>
        <v>5903821.8868899979</v>
      </c>
      <c r="O317" s="67">
        <f t="shared" si="0"/>
        <v>5749378.7133799931</v>
      </c>
      <c r="P317" s="67">
        <f t="shared" si="0"/>
        <v>5690332.3603499988</v>
      </c>
      <c r="Q317" s="67">
        <f t="shared" si="0"/>
        <v>5664485.2686200002</v>
      </c>
      <c r="R317" s="67">
        <f t="shared" si="0"/>
        <v>5463108.4730000021</v>
      </c>
      <c r="S317" s="67">
        <f t="shared" si="0"/>
        <v>5402094.7432299973</v>
      </c>
      <c r="T317" s="67">
        <f t="shared" si="0"/>
        <v>5268284.8027199982</v>
      </c>
      <c r="U317" s="67">
        <f t="shared" si="0"/>
        <v>5219275.0429199999</v>
      </c>
      <c r="V317" s="67">
        <f t="shared" si="0"/>
        <v>5116987.9817600008</v>
      </c>
      <c r="W317" s="67">
        <f t="shared" si="0"/>
        <v>5042311.1652000006</v>
      </c>
      <c r="X317" s="67">
        <f t="shared" si="0"/>
        <v>6834748.447300001</v>
      </c>
      <c r="Y317" s="67">
        <f t="shared" si="0"/>
        <v>6725416.0906099975</v>
      </c>
      <c r="Z317" s="67">
        <f t="shared" si="0"/>
        <v>6689574.9510699995</v>
      </c>
      <c r="AA317" s="67">
        <f t="shared" si="0"/>
        <v>6599435.1646200027</v>
      </c>
      <c r="AB317" s="67">
        <f t="shared" si="0"/>
        <v>6409418.9179300005</v>
      </c>
      <c r="AC317" s="67">
        <f t="shared" si="0"/>
        <v>6148879.3133300059</v>
      </c>
      <c r="AD317" s="67">
        <f t="shared" si="0"/>
        <v>5885539.8045700006</v>
      </c>
      <c r="AE317" s="67">
        <f t="shared" si="0"/>
        <v>5751063.3119100006</v>
      </c>
      <c r="AF317" s="67">
        <f t="shared" si="0"/>
        <v>5604068.7123100022</v>
      </c>
      <c r="AG317" s="67">
        <f t="shared" si="0"/>
        <v>5449662.0349800019</v>
      </c>
      <c r="AH317" s="67">
        <f t="shared" si="0"/>
        <v>5525424.4511900051</v>
      </c>
      <c r="AI317" s="67">
        <f t="shared" si="0"/>
        <v>5376239.9321199926</v>
      </c>
      <c r="AJ317" s="67">
        <f t="shared" ref="AJ317:BO317" si="1">SUM(AJ17:AJ316)</f>
        <v>5336804.9703200031</v>
      </c>
      <c r="AK317" s="67">
        <f t="shared" si="1"/>
        <v>5315218.5673299981</v>
      </c>
      <c r="AL317" s="67">
        <f t="shared" si="1"/>
        <v>5124082.3855399983</v>
      </c>
      <c r="AM317" s="67">
        <f t="shared" si="1"/>
        <v>5074480.8965900028</v>
      </c>
      <c r="AN317" s="67">
        <f t="shared" si="1"/>
        <v>4944234.1540199993</v>
      </c>
      <c r="AO317" s="67">
        <f t="shared" si="1"/>
        <v>4907751.8039499978</v>
      </c>
      <c r="AP317" s="67">
        <f t="shared" si="1"/>
        <v>4801136.5599000016</v>
      </c>
      <c r="AQ317" s="67">
        <f t="shared" si="1"/>
        <v>4724097.0900500016</v>
      </c>
      <c r="AR317" s="67">
        <f t="shared" si="1"/>
        <v>674371.03759000008</v>
      </c>
      <c r="AS317" s="67">
        <f t="shared" si="1"/>
        <v>719039.60425999982</v>
      </c>
      <c r="AT317" s="67">
        <f t="shared" si="1"/>
        <v>641499.82322999975</v>
      </c>
      <c r="AU317" s="67">
        <f t="shared" si="1"/>
        <v>719403.2276400004</v>
      </c>
      <c r="AV317" s="67">
        <f t="shared" si="1"/>
        <v>676902.47261999978</v>
      </c>
      <c r="AW317" s="67">
        <f t="shared" si="1"/>
        <v>672730.62546999974</v>
      </c>
      <c r="AX317" s="67">
        <f t="shared" si="1"/>
        <v>690337.37589000002</v>
      </c>
      <c r="AY317" s="67">
        <f t="shared" si="1"/>
        <v>761292.97297000012</v>
      </c>
      <c r="AZ317" s="67">
        <f t="shared" si="1"/>
        <v>684267.09549999982</v>
      </c>
      <c r="BA317" s="67">
        <f t="shared" si="1"/>
        <v>636697.39917999995</v>
      </c>
      <c r="BB317" s="67">
        <f t="shared" si="1"/>
        <v>595287.52337999991</v>
      </c>
      <c r="BC317" s="67">
        <f t="shared" si="1"/>
        <v>606838.96666999976</v>
      </c>
      <c r="BD317" s="67">
        <f t="shared" si="1"/>
        <v>527515.97794000001</v>
      </c>
      <c r="BE317" s="67">
        <f t="shared" si="1"/>
        <v>615364.14858000015</v>
      </c>
      <c r="BF317" s="67">
        <f t="shared" si="1"/>
        <v>575939.99853999994</v>
      </c>
      <c r="BG317" s="67">
        <f t="shared" si="1"/>
        <v>590271.63144999999</v>
      </c>
      <c r="BH317" s="67">
        <f t="shared" si="1"/>
        <v>578141.32912999962</v>
      </c>
      <c r="BI317" s="67">
        <f t="shared" si="1"/>
        <v>578103.46111000027</v>
      </c>
      <c r="BJ317" s="67">
        <f t="shared" si="1"/>
        <v>603836.61330999993</v>
      </c>
      <c r="BK317" s="67">
        <f t="shared" si="1"/>
        <v>548952.28359000036</v>
      </c>
      <c r="BL317" s="67">
        <f t="shared" si="1"/>
        <v>6199795.4887800002</v>
      </c>
      <c r="BM317" s="67">
        <f t="shared" si="1"/>
        <v>6095279.5363799985</v>
      </c>
      <c r="BN317" s="67">
        <f t="shared" si="1"/>
        <v>5978304.7935499968</v>
      </c>
      <c r="BO317" s="67">
        <f t="shared" si="1"/>
        <v>6034621.7949700039</v>
      </c>
      <c r="BP317" s="67">
        <f t="shared" ref="BP317:CU317" si="2">SUM(BP17:BP316)</f>
        <v>5800984.8581600031</v>
      </c>
      <c r="BQ317" s="67">
        <f t="shared" si="2"/>
        <v>5747211.5220600003</v>
      </c>
      <c r="BR317" s="67">
        <f t="shared" si="2"/>
        <v>5634571.5299100019</v>
      </c>
      <c r="BS317" s="67">
        <f t="shared" si="2"/>
        <v>5669044.7769199954</v>
      </c>
      <c r="BT317" s="67">
        <f t="shared" si="2"/>
        <v>5485403.6554000052</v>
      </c>
      <c r="BU317" s="67">
        <f t="shared" si="2"/>
        <v>5360794.4892300004</v>
      </c>
      <c r="BV317" s="67">
        <f t="shared" si="2"/>
        <v>7801224.8493899945</v>
      </c>
      <c r="BW317" s="67">
        <f t="shared" si="2"/>
        <v>7627246.7139199954</v>
      </c>
      <c r="BX317" s="67">
        <f t="shared" si="2"/>
        <v>7603731.1945499992</v>
      </c>
      <c r="BY317" s="67">
        <f t="shared" si="2"/>
        <v>7358017.8717399994</v>
      </c>
      <c r="BZ317" s="67">
        <f t="shared" si="2"/>
        <v>7141277.2360499986</v>
      </c>
      <c r="CA317" s="67">
        <f t="shared" si="2"/>
        <v>6932525.5029299986</v>
      </c>
      <c r="CB317" s="67">
        <f t="shared" si="2"/>
        <v>6600896.3626000006</v>
      </c>
      <c r="CC317" s="67">
        <f t="shared" si="2"/>
        <v>6437437.0523499949</v>
      </c>
      <c r="CD317" s="67">
        <f t="shared" si="2"/>
        <v>6279618.2747499943</v>
      </c>
      <c r="CE317" s="67">
        <f t="shared" si="2"/>
        <v>6117434.8420599978</v>
      </c>
      <c r="CF317" s="67">
        <f t="shared" si="2"/>
        <v>-255507.55707999985</v>
      </c>
      <c r="CG317" s="67">
        <f t="shared" si="2"/>
        <v>-257155.96101999984</v>
      </c>
      <c r="CH317" s="67">
        <f t="shared" si="2"/>
        <v>-127686.28854999988</v>
      </c>
      <c r="CI317" s="67">
        <f t="shared" si="2"/>
        <v>-71539.840990000055</v>
      </c>
      <c r="CJ317" s="67">
        <f t="shared" si="2"/>
        <v>-128135.93392000007</v>
      </c>
      <c r="CK317" s="67">
        <f t="shared" si="2"/>
        <v>-117840.02810999993</v>
      </c>
      <c r="CL317" s="67">
        <f t="shared" si="2"/>
        <v>-124139.02725999997</v>
      </c>
      <c r="CM317" s="67">
        <f t="shared" si="2"/>
        <v>-208979.40893000003</v>
      </c>
      <c r="CN317" s="67">
        <f t="shared" si="2"/>
        <v>-165296.02086999989</v>
      </c>
      <c r="CO317" s="67">
        <f t="shared" si="2"/>
        <v>-251556.57501999984</v>
      </c>
      <c r="CP317" s="67">
        <f t="shared" si="2"/>
        <v>3190524.6107599982</v>
      </c>
      <c r="CQ317" s="67">
        <f t="shared" si="2"/>
        <v>3220539.0174899995</v>
      </c>
      <c r="CR317" s="67">
        <f t="shared" si="2"/>
        <v>3210880.125779998</v>
      </c>
      <c r="CS317" s="67">
        <f t="shared" si="2"/>
        <v>3179091.6808500001</v>
      </c>
      <c r="CT317" s="67">
        <f t="shared" si="2"/>
        <v>2970335.6452600001</v>
      </c>
      <c r="CU317" s="67">
        <f t="shared" si="2"/>
        <v>2866148.7962399991</v>
      </c>
      <c r="CV317" s="67">
        <f t="shared" ref="CV317:EA317" si="3">SUM(CV17:CV316)</f>
        <v>2721620.9437499982</v>
      </c>
      <c r="CW317" s="67">
        <f t="shared" si="3"/>
        <v>2589467.4909499995</v>
      </c>
      <c r="CX317" s="67">
        <f t="shared" si="3"/>
        <v>2528968.3078000005</v>
      </c>
      <c r="CY317" s="67">
        <f t="shared" si="3"/>
        <v>2414335.6411200021</v>
      </c>
      <c r="CZ317" s="67">
        <f t="shared" si="3"/>
        <v>830791</v>
      </c>
      <c r="DA317" s="67">
        <f t="shared" si="3"/>
        <v>823879</v>
      </c>
      <c r="DB317" s="67">
        <f t="shared" si="3"/>
        <v>815300</v>
      </c>
      <c r="DC317" s="67">
        <f t="shared" si="3"/>
        <v>806088</v>
      </c>
      <c r="DD317" s="67">
        <f t="shared" si="3"/>
        <v>800162</v>
      </c>
      <c r="DE317" s="67">
        <f t="shared" si="3"/>
        <v>794384</v>
      </c>
      <c r="DF317" s="67">
        <f t="shared" si="3"/>
        <v>778251</v>
      </c>
      <c r="DG317" s="67">
        <f t="shared" si="3"/>
        <v>767496</v>
      </c>
      <c r="DH317" s="67">
        <f t="shared" si="3"/>
        <v>755369</v>
      </c>
      <c r="DI317" s="67">
        <f t="shared" si="3"/>
        <v>743379</v>
      </c>
      <c r="DJ317" s="67">
        <f t="shared" si="3"/>
        <v>-38617.469400000024</v>
      </c>
      <c r="DK317" s="67">
        <f t="shared" si="3"/>
        <v>-23455.775609999986</v>
      </c>
      <c r="DL317" s="67">
        <f t="shared" si="3"/>
        <v>46302.29935999999</v>
      </c>
      <c r="DM317" s="67">
        <f t="shared" si="3"/>
        <v>194557.60629999993</v>
      </c>
      <c r="DN317" s="67">
        <f t="shared" si="3"/>
        <v>108777.97716000001</v>
      </c>
      <c r="DO317" s="67">
        <f t="shared" si="3"/>
        <v>144817.7567</v>
      </c>
      <c r="DP317" s="67">
        <f t="shared" si="3"/>
        <v>129951.65316999995</v>
      </c>
      <c r="DQ317" s="67">
        <f t="shared" si="3"/>
        <v>57600.813209999986</v>
      </c>
      <c r="DR317" s="67">
        <f t="shared" si="3"/>
        <v>122689.17058000001</v>
      </c>
      <c r="DS317" s="67">
        <f t="shared" si="3"/>
        <v>-20818.366580000005</v>
      </c>
      <c r="DT317" s="67">
        <f t="shared" si="3"/>
        <v>21523.380899999982</v>
      </c>
      <c r="DU317" s="67">
        <f t="shared" si="3"/>
        <v>21768.21006999999</v>
      </c>
      <c r="DV317" s="67">
        <f t="shared" si="3"/>
        <v>40132.921159999984</v>
      </c>
      <c r="DW317" s="67">
        <f t="shared" si="3"/>
        <v>47386.480360000038</v>
      </c>
      <c r="DX317" s="67">
        <f t="shared" si="3"/>
        <v>54047.448359999958</v>
      </c>
      <c r="DY317" s="67">
        <f t="shared" si="3"/>
        <v>62868.738610000008</v>
      </c>
      <c r="DZ317" s="67">
        <f t="shared" si="3"/>
        <v>70539.031839999996</v>
      </c>
      <c r="EA317" s="67">
        <f t="shared" si="3"/>
        <v>85548.807169999971</v>
      </c>
      <c r="EB317" s="67">
        <f t="shared" ref="EB317:FG317" si="4">SUM(EB17:EB316)</f>
        <v>93275.065829999978</v>
      </c>
      <c r="EC317" s="67">
        <f t="shared" si="4"/>
        <v>98447.871880000021</v>
      </c>
      <c r="ED317" s="67">
        <f t="shared" si="4"/>
        <v>633904.99277999985</v>
      </c>
      <c r="EE317" s="67">
        <f t="shared" si="4"/>
        <v>630294.74228000047</v>
      </c>
      <c r="EF317" s="67">
        <f t="shared" si="4"/>
        <v>481213.67857999989</v>
      </c>
      <c r="EG317" s="67">
        <f t="shared" si="4"/>
        <v>420806.54227999976</v>
      </c>
      <c r="EH317" s="67">
        <f t="shared" si="4"/>
        <v>467162.02137999999</v>
      </c>
      <c r="EI317" s="67">
        <f t="shared" si="4"/>
        <v>445453.87475000019</v>
      </c>
      <c r="EJ317" s="67">
        <f t="shared" si="4"/>
        <v>448189.67596000008</v>
      </c>
      <c r="EK317" s="67">
        <f t="shared" si="4"/>
        <v>520502.64789999987</v>
      </c>
      <c r="EL317" s="67">
        <f t="shared" si="4"/>
        <v>481147.44272999995</v>
      </c>
      <c r="EM317" s="67">
        <f t="shared" si="4"/>
        <v>569770.65017000004</v>
      </c>
      <c r="EN317" s="67">
        <f t="shared" si="4"/>
        <v>4610700.2386300005</v>
      </c>
      <c r="EO317" s="67">
        <f t="shared" si="4"/>
        <v>4406707.6964299986</v>
      </c>
      <c r="EP317" s="67">
        <f t="shared" si="4"/>
        <v>4392851.0687699979</v>
      </c>
      <c r="EQ317" s="67">
        <f t="shared" si="4"/>
        <v>4178926.1908900002</v>
      </c>
      <c r="ER317" s="67">
        <f t="shared" si="4"/>
        <v>4170941.5907899989</v>
      </c>
      <c r="ES317" s="67">
        <f t="shared" si="4"/>
        <v>4066376.7066900004</v>
      </c>
      <c r="ET317" s="67">
        <f t="shared" si="4"/>
        <v>3879275.4188500047</v>
      </c>
      <c r="EU317" s="67">
        <f t="shared" si="4"/>
        <v>3847969.5614000009</v>
      </c>
      <c r="EV317" s="67">
        <f t="shared" si="4"/>
        <v>3750649.9669500012</v>
      </c>
      <c r="EW317" s="67">
        <f t="shared" si="4"/>
        <v>3703099.2009399985</v>
      </c>
      <c r="EX317" s="67">
        <f t="shared" si="4"/>
        <v>6159329443</v>
      </c>
      <c r="EY317" s="67">
        <f t="shared" si="4"/>
        <v>6006534671</v>
      </c>
      <c r="EZ317" s="67">
        <f t="shared" si="4"/>
        <v>5818018654</v>
      </c>
      <c r="FA317" s="67">
        <f t="shared" si="4"/>
        <v>5736025113</v>
      </c>
      <c r="FB317" s="67">
        <f t="shared" si="4"/>
        <v>5591244406</v>
      </c>
      <c r="FC317" s="67">
        <f t="shared" si="4"/>
        <v>5519934779</v>
      </c>
      <c r="FD317" s="67">
        <f t="shared" si="4"/>
        <v>5392423826</v>
      </c>
      <c r="FE317" s="67">
        <f t="shared" si="4"/>
        <v>5428254458</v>
      </c>
      <c r="FF317" s="67">
        <f t="shared" si="4"/>
        <v>5282284019</v>
      </c>
      <c r="FG317" s="67">
        <f t="shared" si="4"/>
        <v>5293867732</v>
      </c>
      <c r="FH317" s="67">
        <f t="shared" ref="FH317:FQ317" si="5">SUM(FH17:FH316)</f>
        <v>79083.514209999965</v>
      </c>
      <c r="FI317" s="67">
        <f t="shared" si="5"/>
        <v>112200.63759000003</v>
      </c>
      <c r="FJ317" s="67">
        <f t="shared" si="5"/>
        <v>113983.84529000007</v>
      </c>
      <c r="FK317" s="67">
        <f t="shared" si="5"/>
        <v>104039.07906000008</v>
      </c>
      <c r="FL317" s="67">
        <f t="shared" si="5"/>
        <v>100962.47408000001</v>
      </c>
      <c r="FM317" s="67">
        <f t="shared" si="5"/>
        <v>82458.994020000027</v>
      </c>
      <c r="FN317" s="67">
        <f t="shared" si="5"/>
        <v>112196.04676</v>
      </c>
      <c r="FO317" s="67">
        <f t="shared" si="5"/>
        <v>183189.51185999997</v>
      </c>
      <c r="FP317" s="67">
        <f t="shared" si="5"/>
        <v>80430.482189999995</v>
      </c>
      <c r="FQ317" s="67">
        <f t="shared" si="5"/>
        <v>87745.115590000001</v>
      </c>
    </row>
    <row r="318" spans="1:173" ht="22.5" x14ac:dyDescent="0.25">
      <c r="A318" s="66" t="s">
        <v>413</v>
      </c>
      <c r="D318" s="67">
        <f t="shared" ref="D318:AI318" si="6">D317-D171</f>
        <v>399486.48194000003</v>
      </c>
      <c r="E318" s="67">
        <f t="shared" si="6"/>
        <v>392068.76133000024</v>
      </c>
      <c r="F318" s="67">
        <f t="shared" si="6"/>
        <v>393177.31629000005</v>
      </c>
      <c r="G318" s="67">
        <f t="shared" si="6"/>
        <v>396247.06053999951</v>
      </c>
      <c r="H318" s="67">
        <f t="shared" si="6"/>
        <v>391440.54209000029</v>
      </c>
      <c r="I318" s="67">
        <f t="shared" si="6"/>
        <v>387177.91071999981</v>
      </c>
      <c r="J318" s="67">
        <f t="shared" si="6"/>
        <v>393046.63496000011</v>
      </c>
      <c r="K318" s="67">
        <f t="shared" si="6"/>
        <v>394907.88591000013</v>
      </c>
      <c r="L318" s="67">
        <f t="shared" si="6"/>
        <v>407899.60386000015</v>
      </c>
      <c r="M318" s="67">
        <f t="shared" si="6"/>
        <v>415821.11862999992</v>
      </c>
      <c r="N318" s="67">
        <f t="shared" si="6"/>
        <v>5897032.6923899977</v>
      </c>
      <c r="O318" s="67">
        <f t="shared" si="6"/>
        <v>5743042.7923399927</v>
      </c>
      <c r="P318" s="67">
        <f t="shared" si="6"/>
        <v>5684232.4270099988</v>
      </c>
      <c r="Q318" s="67">
        <f t="shared" si="6"/>
        <v>5658255.4574800003</v>
      </c>
      <c r="R318" s="67">
        <f t="shared" si="6"/>
        <v>5455994.2730100024</v>
      </c>
      <c r="S318" s="67">
        <f t="shared" si="6"/>
        <v>5395777.0708999969</v>
      </c>
      <c r="T318" s="67">
        <f t="shared" si="6"/>
        <v>5261507.081199998</v>
      </c>
      <c r="U318" s="67">
        <f t="shared" si="6"/>
        <v>5212760.8054400003</v>
      </c>
      <c r="V318" s="67">
        <f t="shared" si="6"/>
        <v>5111610.2963100011</v>
      </c>
      <c r="W318" s="67">
        <f t="shared" si="6"/>
        <v>5036016.0989200007</v>
      </c>
      <c r="X318" s="67">
        <f t="shared" si="6"/>
        <v>6830798.447350001</v>
      </c>
      <c r="Y318" s="67">
        <f t="shared" si="6"/>
        <v>6720450.6533099972</v>
      </c>
      <c r="Z318" s="67">
        <f t="shared" si="6"/>
        <v>6681593.5164199993</v>
      </c>
      <c r="AA318" s="67">
        <f t="shared" si="6"/>
        <v>6590626.9926200025</v>
      </c>
      <c r="AB318" s="67">
        <f t="shared" si="6"/>
        <v>6400070.0210300004</v>
      </c>
      <c r="AC318" s="67">
        <f t="shared" si="6"/>
        <v>6139470.4008300062</v>
      </c>
      <c r="AD318" s="67">
        <f t="shared" si="6"/>
        <v>5875942.2795700002</v>
      </c>
      <c r="AE318" s="67">
        <f t="shared" si="6"/>
        <v>5742664.9744100003</v>
      </c>
      <c r="AF318" s="67">
        <f t="shared" si="6"/>
        <v>5596730.230510002</v>
      </c>
      <c r="AG318" s="67">
        <f t="shared" si="6"/>
        <v>5443325.6031800015</v>
      </c>
      <c r="AH318" s="67">
        <f t="shared" si="6"/>
        <v>5518786.8286200054</v>
      </c>
      <c r="AI318" s="67">
        <f t="shared" si="6"/>
        <v>5370152.0823799921</v>
      </c>
      <c r="AJ318" s="67">
        <f t="shared" ref="AJ318:BO318" si="7">AJ317-AJ171</f>
        <v>5330998.4516600035</v>
      </c>
      <c r="AK318" s="67">
        <f t="shared" si="7"/>
        <v>5309370.9230899978</v>
      </c>
      <c r="AL318" s="67">
        <f t="shared" si="7"/>
        <v>5118077.7271999987</v>
      </c>
      <c r="AM318" s="67">
        <f t="shared" si="7"/>
        <v>5068761.4233600032</v>
      </c>
      <c r="AN318" s="67">
        <f t="shared" si="7"/>
        <v>4937680.8674999997</v>
      </c>
      <c r="AO318" s="67">
        <f t="shared" si="7"/>
        <v>4901430.8314699978</v>
      </c>
      <c r="AP318" s="67">
        <f t="shared" si="7"/>
        <v>4795988.5714500016</v>
      </c>
      <c r="AQ318" s="67">
        <f t="shared" si="7"/>
        <v>4718097.468770002</v>
      </c>
      <c r="AR318" s="67">
        <f t="shared" si="7"/>
        <v>673746.97571000003</v>
      </c>
      <c r="AS318" s="67">
        <f t="shared" si="7"/>
        <v>718817.41862999985</v>
      </c>
      <c r="AT318" s="67">
        <f t="shared" si="7"/>
        <v>641267.91906999971</v>
      </c>
      <c r="AU318" s="67">
        <f t="shared" si="7"/>
        <v>719233.1029300004</v>
      </c>
      <c r="AV318" s="67">
        <f t="shared" si="7"/>
        <v>676388.63506999973</v>
      </c>
      <c r="AW318" s="67">
        <f t="shared" si="7"/>
        <v>672140.22481999977</v>
      </c>
      <c r="AX318" s="67">
        <f t="shared" si="7"/>
        <v>688909.25618999999</v>
      </c>
      <c r="AY318" s="67">
        <f t="shared" si="7"/>
        <v>759049.63487000007</v>
      </c>
      <c r="AZ318" s="67">
        <f t="shared" si="7"/>
        <v>681352.09178999986</v>
      </c>
      <c r="BA318" s="67">
        <f t="shared" si="7"/>
        <v>634726.71467999998</v>
      </c>
      <c r="BB318" s="67">
        <f t="shared" si="7"/>
        <v>594665.85219999996</v>
      </c>
      <c r="BC318" s="67">
        <f t="shared" si="7"/>
        <v>610237.52135999978</v>
      </c>
      <c r="BD318" s="67">
        <f t="shared" si="7"/>
        <v>527286.73548000003</v>
      </c>
      <c r="BE318" s="67">
        <f t="shared" si="7"/>
        <v>615357.44392000011</v>
      </c>
      <c r="BF318" s="67">
        <f t="shared" si="7"/>
        <v>575492.57633999991</v>
      </c>
      <c r="BG318" s="67">
        <f t="shared" si="7"/>
        <v>590491.85774999997</v>
      </c>
      <c r="BH318" s="67">
        <f t="shared" si="7"/>
        <v>577112.79457999964</v>
      </c>
      <c r="BI318" s="67">
        <f t="shared" si="7"/>
        <v>576533.13431000023</v>
      </c>
      <c r="BJ318" s="67">
        <f t="shared" si="7"/>
        <v>601527.26179999998</v>
      </c>
      <c r="BK318" s="67">
        <f t="shared" si="7"/>
        <v>547715.15719000041</v>
      </c>
      <c r="BL318" s="67">
        <f t="shared" si="7"/>
        <v>6192533.8043300007</v>
      </c>
      <c r="BM318" s="67">
        <f t="shared" si="7"/>
        <v>6088969.5010099988</v>
      </c>
      <c r="BN318" s="67">
        <f t="shared" si="7"/>
        <v>5972266.3707299968</v>
      </c>
      <c r="BO318" s="67">
        <f t="shared" si="7"/>
        <v>6028604.0260200035</v>
      </c>
      <c r="BP318" s="67">
        <f t="shared" ref="BP318:CU318" si="8">BP317-BP171</f>
        <v>5794466.3622700032</v>
      </c>
      <c r="BQ318" s="67">
        <f t="shared" si="8"/>
        <v>5740901.6481800005</v>
      </c>
      <c r="BR318" s="67">
        <f t="shared" si="8"/>
        <v>5626590.1236900017</v>
      </c>
      <c r="BS318" s="67">
        <f t="shared" si="8"/>
        <v>5660480.4663399952</v>
      </c>
      <c r="BT318" s="67">
        <f t="shared" si="8"/>
        <v>5477340.6632400053</v>
      </c>
      <c r="BU318" s="67">
        <f t="shared" si="8"/>
        <v>5352824.1834500004</v>
      </c>
      <c r="BV318" s="67">
        <f t="shared" si="8"/>
        <v>7795873.3197999941</v>
      </c>
      <c r="BW318" s="67">
        <f t="shared" si="8"/>
        <v>7621062.2964699958</v>
      </c>
      <c r="BX318" s="67">
        <f t="shared" si="8"/>
        <v>7594780.5737199988</v>
      </c>
      <c r="BY318" s="67">
        <f t="shared" si="8"/>
        <v>7348504.2221899992</v>
      </c>
      <c r="BZ318" s="67">
        <f t="shared" si="8"/>
        <v>7130912.6466899989</v>
      </c>
      <c r="CA318" s="67">
        <f t="shared" si="8"/>
        <v>6922264.4989999989</v>
      </c>
      <c r="CB318" s="67">
        <f t="shared" si="8"/>
        <v>6589980.0131900003</v>
      </c>
      <c r="CC318" s="67">
        <f t="shared" si="8"/>
        <v>6428326.7424699953</v>
      </c>
      <c r="CD318" s="67">
        <f t="shared" si="8"/>
        <v>6271384.3174099941</v>
      </c>
      <c r="CE318" s="67">
        <f t="shared" si="8"/>
        <v>6110695.8072799975</v>
      </c>
      <c r="CF318" s="67">
        <f t="shared" si="8"/>
        <v>-254097.72073999984</v>
      </c>
      <c r="CG318" s="67">
        <f t="shared" si="8"/>
        <v>-256817.13027999984</v>
      </c>
      <c r="CH318" s="67">
        <f t="shared" si="8"/>
        <v>-127155.64437999988</v>
      </c>
      <c r="CI318" s="67">
        <f t="shared" si="8"/>
        <v>-71489.199680000049</v>
      </c>
      <c r="CJ318" s="67">
        <f t="shared" si="8"/>
        <v>-129007.33628000008</v>
      </c>
      <c r="CK318" s="67">
        <f t="shared" si="8"/>
        <v>-118184.59037999992</v>
      </c>
      <c r="CL318" s="67">
        <f t="shared" si="8"/>
        <v>-124864.24735999998</v>
      </c>
      <c r="CM318" s="67">
        <f t="shared" si="8"/>
        <v>-209366.09140000003</v>
      </c>
      <c r="CN318" s="67">
        <f t="shared" si="8"/>
        <v>-163872.30561999988</v>
      </c>
      <c r="CO318" s="67">
        <f t="shared" si="8"/>
        <v>-252007.82726999983</v>
      </c>
      <c r="CP318" s="67">
        <f t="shared" si="8"/>
        <v>3189448.7995399982</v>
      </c>
      <c r="CQ318" s="67">
        <f t="shared" si="8"/>
        <v>3218523.4691799995</v>
      </c>
      <c r="CR318" s="67">
        <f t="shared" si="8"/>
        <v>3204879.1207399978</v>
      </c>
      <c r="CS318" s="67">
        <f t="shared" si="8"/>
        <v>3172441.63057</v>
      </c>
      <c r="CT318" s="67">
        <f t="shared" si="8"/>
        <v>2963259.4914299999</v>
      </c>
      <c r="CU318" s="67">
        <f t="shared" si="8"/>
        <v>2859281.925319999</v>
      </c>
      <c r="CV318" s="67">
        <f t="shared" ref="CV318:EA318" si="9">CV317-CV171</f>
        <v>2714280.2096999981</v>
      </c>
      <c r="CW318" s="67">
        <f t="shared" si="9"/>
        <v>2583656.0765499994</v>
      </c>
      <c r="CX318" s="67">
        <f t="shared" si="9"/>
        <v>2524920.6376700005</v>
      </c>
      <c r="CY318" s="67">
        <f t="shared" si="9"/>
        <v>2410943.9102500021</v>
      </c>
      <c r="CZ318" s="67">
        <f t="shared" si="9"/>
        <v>829905</v>
      </c>
      <c r="DA318" s="67">
        <f t="shared" si="9"/>
        <v>822998</v>
      </c>
      <c r="DB318" s="67">
        <f t="shared" si="9"/>
        <v>814412</v>
      </c>
      <c r="DC318" s="67">
        <f t="shared" si="9"/>
        <v>805188</v>
      </c>
      <c r="DD318" s="67">
        <f t="shared" si="9"/>
        <v>799287</v>
      </c>
      <c r="DE318" s="67">
        <f t="shared" si="9"/>
        <v>793515</v>
      </c>
      <c r="DF318" s="67">
        <f t="shared" si="9"/>
        <v>777378</v>
      </c>
      <c r="DG318" s="67">
        <f t="shared" si="9"/>
        <v>766637</v>
      </c>
      <c r="DH318" s="67">
        <f t="shared" si="9"/>
        <v>754513</v>
      </c>
      <c r="DI318" s="67">
        <f t="shared" si="9"/>
        <v>742523</v>
      </c>
      <c r="DJ318" s="67">
        <f t="shared" si="9"/>
        <v>-37677.732310000021</v>
      </c>
      <c r="DK318" s="67">
        <f t="shared" si="9"/>
        <v>-19470.318879999984</v>
      </c>
      <c r="DL318" s="67">
        <f t="shared" si="9"/>
        <v>46897.11574999999</v>
      </c>
      <c r="DM318" s="67">
        <f t="shared" si="9"/>
        <v>194983.70984999993</v>
      </c>
      <c r="DN318" s="67">
        <f t="shared" si="9"/>
        <v>108568.69425000002</v>
      </c>
      <c r="DO318" s="67">
        <f t="shared" si="9"/>
        <v>145291.61983000001</v>
      </c>
      <c r="DP318" s="67">
        <f t="shared" si="9"/>
        <v>128422.33351999994</v>
      </c>
      <c r="DQ318" s="67">
        <f t="shared" si="9"/>
        <v>55837.068939999983</v>
      </c>
      <c r="DR318" s="67">
        <f t="shared" si="9"/>
        <v>122033.23132000001</v>
      </c>
      <c r="DS318" s="67">
        <f t="shared" si="9"/>
        <v>-22211.300230000004</v>
      </c>
      <c r="DT318" s="67">
        <f t="shared" si="9"/>
        <v>21640.615939999981</v>
      </c>
      <c r="DU318" s="67">
        <f t="shared" si="9"/>
        <v>21884.31532999999</v>
      </c>
      <c r="DV318" s="67">
        <f t="shared" si="9"/>
        <v>40199.34828999998</v>
      </c>
      <c r="DW318" s="67">
        <f t="shared" si="9"/>
        <v>47445.664540000034</v>
      </c>
      <c r="DX318" s="67">
        <f t="shared" si="9"/>
        <v>54100.47608999996</v>
      </c>
      <c r="DY318" s="67">
        <f t="shared" si="9"/>
        <v>62912.35472000001</v>
      </c>
      <c r="DZ318" s="67">
        <f t="shared" si="9"/>
        <v>70565.395959999994</v>
      </c>
      <c r="EA318" s="67">
        <f t="shared" si="9"/>
        <v>85563.104909999965</v>
      </c>
      <c r="EB318" s="67">
        <f t="shared" ref="EB318:FG318" si="10">EB317-EB171</f>
        <v>93299.964859999978</v>
      </c>
      <c r="EC318" s="67">
        <f t="shared" si="10"/>
        <v>98461.063630000019</v>
      </c>
      <c r="ED318" s="67">
        <f t="shared" si="10"/>
        <v>632343.58450999984</v>
      </c>
      <c r="EE318" s="67">
        <f t="shared" si="10"/>
        <v>629707.84024000051</v>
      </c>
      <c r="EF318" s="67">
        <f t="shared" si="10"/>
        <v>480389.61972999992</v>
      </c>
      <c r="EG318" s="67">
        <f t="shared" si="10"/>
        <v>420373.73406999977</v>
      </c>
      <c r="EH318" s="67">
        <f t="shared" si="10"/>
        <v>466923.88208999997</v>
      </c>
      <c r="EI318" s="67">
        <f t="shared" si="10"/>
        <v>445200.23792000022</v>
      </c>
      <c r="EJ318" s="67">
        <f t="shared" si="10"/>
        <v>448690.46106000006</v>
      </c>
      <c r="EK318" s="67">
        <f t="shared" si="10"/>
        <v>520696.06536999985</v>
      </c>
      <c r="EL318" s="67">
        <f t="shared" si="10"/>
        <v>479494.03047999996</v>
      </c>
      <c r="EM318" s="67">
        <f t="shared" si="10"/>
        <v>569926.45741999999</v>
      </c>
      <c r="EN318" s="67">
        <f t="shared" si="10"/>
        <v>4606424.5202600006</v>
      </c>
      <c r="EO318" s="67">
        <f t="shared" si="10"/>
        <v>4402538.8272899985</v>
      </c>
      <c r="EP318" s="67">
        <f t="shared" si="10"/>
        <v>4389901.4529799977</v>
      </c>
      <c r="EQ318" s="67">
        <f t="shared" si="10"/>
        <v>4176062.5916200001</v>
      </c>
      <c r="ER318" s="67">
        <f t="shared" si="10"/>
        <v>4167653.155259999</v>
      </c>
      <c r="ES318" s="67">
        <f t="shared" si="10"/>
        <v>4062982.5736800004</v>
      </c>
      <c r="ET318" s="67">
        <f t="shared" si="10"/>
        <v>3875699.8034900045</v>
      </c>
      <c r="EU318" s="67">
        <f t="shared" si="10"/>
        <v>3844670.665920001</v>
      </c>
      <c r="EV318" s="67">
        <f t="shared" si="10"/>
        <v>3746463.679740001</v>
      </c>
      <c r="EW318" s="67">
        <f t="shared" si="10"/>
        <v>3699751.8970299987</v>
      </c>
      <c r="EX318" s="67">
        <f t="shared" si="10"/>
        <v>6151130412</v>
      </c>
      <c r="EY318" s="67">
        <f t="shared" si="10"/>
        <v>5999859919</v>
      </c>
      <c r="EZ318" s="67">
        <f t="shared" si="10"/>
        <v>5811388076</v>
      </c>
      <c r="FA318" s="67">
        <f t="shared" si="10"/>
        <v>5729744661</v>
      </c>
      <c r="FB318" s="67">
        <f t="shared" si="10"/>
        <v>5585001608</v>
      </c>
      <c r="FC318" s="67">
        <f t="shared" si="10"/>
        <v>5513961669</v>
      </c>
      <c r="FD318" s="67">
        <f t="shared" si="10"/>
        <v>5386371325</v>
      </c>
      <c r="FE318" s="67">
        <f t="shared" si="10"/>
        <v>5422126903</v>
      </c>
      <c r="FF318" s="67">
        <f t="shared" si="10"/>
        <v>5275482618</v>
      </c>
      <c r="FG318" s="67">
        <f t="shared" si="10"/>
        <v>5288023918</v>
      </c>
      <c r="FH318" s="67">
        <f t="shared" ref="FH318:FQ318" si="11">FH317-FH171</f>
        <v>79081.123509999961</v>
      </c>
      <c r="FI318" s="67">
        <f t="shared" si="11"/>
        <v>108579.89727000003</v>
      </c>
      <c r="FJ318" s="67">
        <f t="shared" si="11"/>
        <v>113981.18359000007</v>
      </c>
      <c r="FK318" s="67">
        <f t="shared" si="11"/>
        <v>103875.65901000008</v>
      </c>
      <c r="FL318" s="67">
        <f t="shared" si="11"/>
        <v>100896.05873000002</v>
      </c>
      <c r="FM318" s="67">
        <f t="shared" si="11"/>
        <v>81648.367070000022</v>
      </c>
      <c r="FN318" s="67">
        <f t="shared" si="11"/>
        <v>111796.46161</v>
      </c>
      <c r="FO318" s="67">
        <f t="shared" si="11"/>
        <v>182516.50055999996</v>
      </c>
      <c r="FP318" s="67">
        <f t="shared" si="11"/>
        <v>79824.829989999998</v>
      </c>
      <c r="FQ318" s="67">
        <f t="shared" si="11"/>
        <v>87011.557490000007</v>
      </c>
    </row>
  </sheetData>
  <sheetProtection sheet="1" objects="1" scenarios="1"/>
  <sortState xmlns:xlrd2="http://schemas.microsoft.com/office/spreadsheetml/2017/richdata2" columnSort="1" ref="D14:FQ318">
    <sortCondition ref="D14:FQ14"/>
    <sortCondition descending="1" ref="D15:FQ15"/>
  </sortState>
  <mergeCells count="2">
    <mergeCell ref="A14:B15"/>
    <mergeCell ref="A16:B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4908D-4013-45A8-80E7-D52C511C466D}">
  <dimension ref="A1:H3313"/>
  <sheetViews>
    <sheetView workbookViewId="0"/>
  </sheetViews>
  <sheetFormatPr baseColWidth="10" defaultRowHeight="15" x14ac:dyDescent="0.25"/>
  <cols>
    <col min="2" max="2" width="21.28515625" customWidth="1"/>
    <col min="3" max="3" width="6.42578125" bestFit="1" customWidth="1"/>
    <col min="4" max="4" width="32" bestFit="1" customWidth="1"/>
    <col min="5" max="5" width="32.140625" bestFit="1" customWidth="1"/>
    <col min="6" max="6" width="17.7109375" bestFit="1" customWidth="1"/>
  </cols>
  <sheetData>
    <row r="1" spans="1:8" s="109" customFormat="1" x14ac:dyDescent="0.25">
      <c r="A1" s="109" t="s">
        <v>421</v>
      </c>
      <c r="B1" s="110" t="s">
        <v>417</v>
      </c>
      <c r="C1" s="110" t="s">
        <v>461</v>
      </c>
      <c r="D1" s="110" t="s">
        <v>460</v>
      </c>
      <c r="E1" s="110" t="s">
        <v>459</v>
      </c>
      <c r="F1" s="110" t="s">
        <v>425</v>
      </c>
      <c r="G1" s="109" t="s">
        <v>466</v>
      </c>
      <c r="H1" s="109" t="s">
        <v>465</v>
      </c>
    </row>
    <row r="2" spans="1:8" x14ac:dyDescent="0.25">
      <c r="A2">
        <f>_xlfn.XLOOKUP(B2,'Données-péréquation'!$B$2:$B$301,'Données-péréquation'!$A$2:$A$301)</f>
        <v>5621</v>
      </c>
      <c r="B2" s="108" t="s">
        <v>401</v>
      </c>
      <c r="C2" s="107">
        <v>2012</v>
      </c>
      <c r="D2" s="107" t="s">
        <v>458</v>
      </c>
      <c r="E2" s="107" t="s">
        <v>458</v>
      </c>
      <c r="F2" s="107" t="s">
        <v>458</v>
      </c>
      <c r="G2">
        <v>0</v>
      </c>
      <c r="H2" t="e">
        <f>F2+G2</f>
        <v>#VALUE!</v>
      </c>
    </row>
    <row r="3" spans="1:8" x14ac:dyDescent="0.25">
      <c r="A3">
        <f>_xlfn.XLOOKUP(B3,'Données-péréquation'!$B$2:$B$301,'Données-péréquation'!$A$2:$A$301)</f>
        <v>5621</v>
      </c>
      <c r="B3" s="108" t="s">
        <v>401</v>
      </c>
      <c r="C3" s="107">
        <v>2013</v>
      </c>
      <c r="D3" s="107" t="s">
        <v>458</v>
      </c>
      <c r="E3" s="107" t="s">
        <v>458</v>
      </c>
      <c r="F3" s="107" t="s">
        <v>458</v>
      </c>
      <c r="G3">
        <v>0</v>
      </c>
      <c r="H3" t="e">
        <f t="shared" ref="H3:H66" si="0">F3+G3</f>
        <v>#VALUE!</v>
      </c>
    </row>
    <row r="4" spans="1:8" x14ac:dyDescent="0.25">
      <c r="A4">
        <f>_xlfn.XLOOKUP(B4,'Données-péréquation'!$B$2:$B$301,'Données-péréquation'!$A$2:$A$301)</f>
        <v>5621</v>
      </c>
      <c r="B4" s="108" t="s">
        <v>401</v>
      </c>
      <c r="C4" s="107">
        <v>2014</v>
      </c>
      <c r="D4" s="107" t="s">
        <v>458</v>
      </c>
      <c r="E4" s="107" t="s">
        <v>458</v>
      </c>
      <c r="F4" s="107" t="s">
        <v>458</v>
      </c>
      <c r="G4">
        <v>0</v>
      </c>
      <c r="H4" t="e">
        <f t="shared" si="0"/>
        <v>#VALUE!</v>
      </c>
    </row>
    <row r="5" spans="1:8" x14ac:dyDescent="0.25">
      <c r="A5">
        <f>_xlfn.XLOOKUP(B5,'Données-péréquation'!$B$2:$B$301,'Données-péréquation'!$A$2:$A$301)</f>
        <v>5621</v>
      </c>
      <c r="B5" s="108" t="s">
        <v>401</v>
      </c>
      <c r="C5" s="107">
        <v>2015</v>
      </c>
      <c r="D5" s="107" t="s">
        <v>458</v>
      </c>
      <c r="E5" s="107" t="s">
        <v>458</v>
      </c>
      <c r="F5" s="107" t="s">
        <v>458</v>
      </c>
      <c r="G5">
        <v>0</v>
      </c>
      <c r="H5" t="e">
        <f t="shared" si="0"/>
        <v>#VALUE!</v>
      </c>
    </row>
    <row r="6" spans="1:8" x14ac:dyDescent="0.25">
      <c r="A6">
        <f>_xlfn.XLOOKUP(B6,'Données-péréquation'!$B$2:$B$301,'Données-péréquation'!$A$2:$A$301)</f>
        <v>5621</v>
      </c>
      <c r="B6" s="108" t="s">
        <v>401</v>
      </c>
      <c r="C6" s="107">
        <v>2016</v>
      </c>
      <c r="D6" s="105">
        <v>-9422.5592680209993</v>
      </c>
      <c r="E6" s="107">
        <v>69.233853006999993</v>
      </c>
      <c r="F6" s="107" t="s">
        <v>458</v>
      </c>
      <c r="G6">
        <v>0</v>
      </c>
      <c r="H6" t="e">
        <f t="shared" si="0"/>
        <v>#VALUE!</v>
      </c>
    </row>
    <row r="7" spans="1:8" x14ac:dyDescent="0.25">
      <c r="A7">
        <f>_xlfn.XLOOKUP(B7,'Données-péréquation'!$B$2:$B$301,'Données-péréquation'!$A$2:$A$301)</f>
        <v>5621</v>
      </c>
      <c r="B7" s="108" t="s">
        <v>401</v>
      </c>
      <c r="C7" s="107">
        <v>2017</v>
      </c>
      <c r="D7" s="105">
        <v>-7467.1516562699999</v>
      </c>
      <c r="E7" s="107">
        <v>57.247321274000001</v>
      </c>
      <c r="F7" s="105">
        <v>-908681.83039006998</v>
      </c>
      <c r="G7">
        <v>0</v>
      </c>
      <c r="H7">
        <f t="shared" si="0"/>
        <v>-908681.83039006998</v>
      </c>
    </row>
    <row r="8" spans="1:8" x14ac:dyDescent="0.25">
      <c r="A8">
        <f>_xlfn.XLOOKUP(B8,'Données-péréquation'!$B$2:$B$301,'Données-péréquation'!$A$2:$A$301)</f>
        <v>5621</v>
      </c>
      <c r="B8" s="108" t="s">
        <v>401</v>
      </c>
      <c r="C8" s="107">
        <v>2018</v>
      </c>
      <c r="D8" s="105">
        <v>29520.193625651998</v>
      </c>
      <c r="E8" s="105">
        <v>38726.173114767997</v>
      </c>
      <c r="F8" s="105">
        <v>-1171899.3164745399</v>
      </c>
      <c r="G8">
        <v>0</v>
      </c>
      <c r="H8">
        <f t="shared" si="0"/>
        <v>-1171899.3164745399</v>
      </c>
    </row>
    <row r="9" spans="1:8" x14ac:dyDescent="0.25">
      <c r="A9">
        <f>_xlfn.XLOOKUP(B9,'Données-péréquation'!$B$2:$B$301,'Données-péréquation'!$A$2:$A$301)</f>
        <v>5621</v>
      </c>
      <c r="B9" s="108" t="s">
        <v>401</v>
      </c>
      <c r="C9" s="107">
        <v>2019</v>
      </c>
      <c r="D9" s="105">
        <v>30859.517785694999</v>
      </c>
      <c r="E9" s="105">
        <v>37396.097659357001</v>
      </c>
      <c r="F9" s="105">
        <v>-503675.855576801</v>
      </c>
      <c r="G9">
        <v>70885.45</v>
      </c>
      <c r="H9">
        <f t="shared" si="0"/>
        <v>-432790.40557680099</v>
      </c>
    </row>
    <row r="10" spans="1:8" x14ac:dyDescent="0.25">
      <c r="A10">
        <f>_xlfn.XLOOKUP(B10,'Données-péréquation'!$B$2:$B$301,'Données-péréquation'!$A$2:$A$301)</f>
        <v>5621</v>
      </c>
      <c r="B10" s="108" t="s">
        <v>401</v>
      </c>
      <c r="C10" s="107">
        <v>2020</v>
      </c>
      <c r="D10" s="105">
        <v>30886.088810431</v>
      </c>
      <c r="E10" s="105">
        <v>39607.923765214997</v>
      </c>
      <c r="F10" s="105">
        <v>-691160.82046657102</v>
      </c>
      <c r="G10">
        <v>50640.04</v>
      </c>
      <c r="H10">
        <f t="shared" si="0"/>
        <v>-640520.78046657098</v>
      </c>
    </row>
    <row r="11" spans="1:8" x14ac:dyDescent="0.25">
      <c r="A11">
        <f>_xlfn.XLOOKUP(B11,'Données-péréquation'!$B$2:$B$301,'Données-péréquation'!$A$2:$A$301)</f>
        <v>5621</v>
      </c>
      <c r="B11" s="108" t="s">
        <v>401</v>
      </c>
      <c r="C11" s="107">
        <v>2021</v>
      </c>
      <c r="D11" s="105">
        <v>27682.192483341001</v>
      </c>
      <c r="E11" s="105">
        <v>38100.521515663</v>
      </c>
      <c r="F11" s="105">
        <v>-751153.37114231696</v>
      </c>
      <c r="G11">
        <v>53518.400000000001</v>
      </c>
      <c r="H11">
        <f t="shared" si="0"/>
        <v>-697634.97114231694</v>
      </c>
    </row>
    <row r="12" spans="1:8" x14ac:dyDescent="0.25">
      <c r="A12">
        <f>_xlfn.XLOOKUP(B12,'Données-péréquation'!$B$2:$B$301,'Données-péréquation'!$A$2:$A$301)</f>
        <v>5621</v>
      </c>
      <c r="B12" s="108" t="s">
        <v>401</v>
      </c>
      <c r="C12" s="107">
        <v>2022</v>
      </c>
      <c r="D12" s="105">
        <v>25632.741032800001</v>
      </c>
      <c r="E12" s="105">
        <v>36580.296174775998</v>
      </c>
      <c r="F12" s="105">
        <v>-980800.26002094802</v>
      </c>
      <c r="G12">
        <v>59146.559999999998</v>
      </c>
      <c r="H12">
        <f t="shared" si="0"/>
        <v>-921653.70002094796</v>
      </c>
    </row>
    <row r="13" spans="1:8" x14ac:dyDescent="0.25">
      <c r="A13">
        <f>_xlfn.XLOOKUP(B13,'Données-péréquation'!$B$2:$B$301,'Données-péréquation'!$A$2:$A$301)</f>
        <v>5742</v>
      </c>
      <c r="B13" s="108" t="s">
        <v>400</v>
      </c>
      <c r="C13" s="107">
        <v>2012</v>
      </c>
      <c r="D13" s="107" t="s">
        <v>458</v>
      </c>
      <c r="E13" s="107" t="s">
        <v>458</v>
      </c>
      <c r="F13" s="107" t="s">
        <v>458</v>
      </c>
      <c r="G13">
        <v>0</v>
      </c>
      <c r="H13" t="e">
        <f t="shared" si="0"/>
        <v>#VALUE!</v>
      </c>
    </row>
    <row r="14" spans="1:8" x14ac:dyDescent="0.25">
      <c r="A14">
        <f>_xlfn.XLOOKUP(B14,'Données-péréquation'!$B$2:$B$301,'Données-péréquation'!$A$2:$A$301)</f>
        <v>5742</v>
      </c>
      <c r="B14" s="108" t="s">
        <v>400</v>
      </c>
      <c r="C14" s="107">
        <v>2013</v>
      </c>
      <c r="D14" s="107" t="s">
        <v>458</v>
      </c>
      <c r="E14" s="107" t="s">
        <v>458</v>
      </c>
      <c r="F14" s="107" t="s">
        <v>458</v>
      </c>
      <c r="G14">
        <v>0</v>
      </c>
      <c r="H14" t="e">
        <f t="shared" si="0"/>
        <v>#VALUE!</v>
      </c>
    </row>
    <row r="15" spans="1:8" x14ac:dyDescent="0.25">
      <c r="A15">
        <f>_xlfn.XLOOKUP(B15,'Données-péréquation'!$B$2:$B$301,'Données-péréquation'!$A$2:$A$301)</f>
        <v>5742</v>
      </c>
      <c r="B15" s="108" t="s">
        <v>400</v>
      </c>
      <c r="C15" s="107">
        <v>2014</v>
      </c>
      <c r="D15" s="107" t="s">
        <v>458</v>
      </c>
      <c r="E15" s="107" t="s">
        <v>458</v>
      </c>
      <c r="F15" s="107" t="s">
        <v>458</v>
      </c>
      <c r="G15">
        <v>0</v>
      </c>
      <c r="H15" t="e">
        <f t="shared" si="0"/>
        <v>#VALUE!</v>
      </c>
    </row>
    <row r="16" spans="1:8" x14ac:dyDescent="0.25">
      <c r="A16">
        <f>_xlfn.XLOOKUP(B16,'Données-péréquation'!$B$2:$B$301,'Données-péréquation'!$A$2:$A$301)</f>
        <v>5742</v>
      </c>
      <c r="B16" s="108" t="s">
        <v>400</v>
      </c>
      <c r="C16" s="107">
        <v>2015</v>
      </c>
      <c r="D16" s="107" t="s">
        <v>458</v>
      </c>
      <c r="E16" s="107" t="s">
        <v>458</v>
      </c>
      <c r="F16" s="107" t="s">
        <v>458</v>
      </c>
      <c r="G16">
        <v>0</v>
      </c>
      <c r="H16" t="e">
        <f t="shared" si="0"/>
        <v>#VALUE!</v>
      </c>
    </row>
    <row r="17" spans="1:8" x14ac:dyDescent="0.25">
      <c r="A17">
        <f>_xlfn.XLOOKUP(B17,'Données-péréquation'!$B$2:$B$301,'Données-péréquation'!$A$2:$A$301)</f>
        <v>5742</v>
      </c>
      <c r="B17" s="108" t="s">
        <v>400</v>
      </c>
      <c r="C17" s="107">
        <v>2016</v>
      </c>
      <c r="D17" s="105">
        <v>7929.299693125</v>
      </c>
      <c r="E17" s="105">
        <v>41551.984994496001</v>
      </c>
      <c r="F17" s="107" t="s">
        <v>458</v>
      </c>
      <c r="G17">
        <v>0</v>
      </c>
      <c r="H17" t="e">
        <f t="shared" si="0"/>
        <v>#VALUE!</v>
      </c>
    </row>
    <row r="18" spans="1:8" x14ac:dyDescent="0.25">
      <c r="A18">
        <f>_xlfn.XLOOKUP(B18,'Données-péréquation'!$B$2:$B$301,'Données-péréquation'!$A$2:$A$301)</f>
        <v>5742</v>
      </c>
      <c r="B18" s="108" t="s">
        <v>400</v>
      </c>
      <c r="C18" s="107">
        <v>2017</v>
      </c>
      <c r="D18" s="105">
        <v>14422.580565218999</v>
      </c>
      <c r="E18" s="105">
        <v>37265.487862504</v>
      </c>
      <c r="F18" s="105">
        <v>89196.677691168996</v>
      </c>
      <c r="G18">
        <v>0</v>
      </c>
      <c r="H18">
        <f t="shared" si="0"/>
        <v>89196.677691168996</v>
      </c>
    </row>
    <row r="19" spans="1:8" x14ac:dyDescent="0.25">
      <c r="A19">
        <f>_xlfn.XLOOKUP(B19,'Données-péréquation'!$B$2:$B$301,'Données-péréquation'!$A$2:$A$301)</f>
        <v>5742</v>
      </c>
      <c r="B19" s="108" t="s">
        <v>400</v>
      </c>
      <c r="C19" s="107">
        <v>2018</v>
      </c>
      <c r="D19" s="105">
        <v>15868.821416930001</v>
      </c>
      <c r="E19" s="105">
        <v>36233.208696109003</v>
      </c>
      <c r="F19" s="105">
        <v>166050.529580167</v>
      </c>
      <c r="G19">
        <v>0</v>
      </c>
      <c r="H19">
        <f t="shared" si="0"/>
        <v>166050.529580167</v>
      </c>
    </row>
    <row r="20" spans="1:8" x14ac:dyDescent="0.25">
      <c r="A20">
        <f>_xlfn.XLOOKUP(B20,'Données-péréquation'!$B$2:$B$301,'Données-péréquation'!$A$2:$A$301)</f>
        <v>5742</v>
      </c>
      <c r="B20" s="108" t="s">
        <v>400</v>
      </c>
      <c r="C20" s="107">
        <v>2019</v>
      </c>
      <c r="D20" s="105">
        <v>5275.1039356589999</v>
      </c>
      <c r="E20" s="105">
        <v>39373.400804174998</v>
      </c>
      <c r="F20" s="105">
        <v>235659.918299368</v>
      </c>
      <c r="G20">
        <v>1920.45</v>
      </c>
      <c r="H20">
        <f t="shared" si="0"/>
        <v>237580.36829936801</v>
      </c>
    </row>
    <row r="21" spans="1:8" x14ac:dyDescent="0.25">
      <c r="A21">
        <f>_xlfn.XLOOKUP(B21,'Données-péréquation'!$B$2:$B$301,'Données-péréquation'!$A$2:$A$301)</f>
        <v>5742</v>
      </c>
      <c r="B21" s="108" t="s">
        <v>400</v>
      </c>
      <c r="C21" s="107">
        <v>2020</v>
      </c>
      <c r="D21" s="105">
        <v>5193.5704924259999</v>
      </c>
      <c r="E21" s="105">
        <v>33844.425811497997</v>
      </c>
      <c r="F21" s="105">
        <v>341601.23546201002</v>
      </c>
      <c r="G21">
        <v>375.9</v>
      </c>
      <c r="H21">
        <f t="shared" si="0"/>
        <v>341977.13546201005</v>
      </c>
    </row>
    <row r="22" spans="1:8" x14ac:dyDescent="0.25">
      <c r="A22">
        <f>_xlfn.XLOOKUP(B22,'Données-péréquation'!$B$2:$B$301,'Données-péréquation'!$A$2:$A$301)</f>
        <v>5742</v>
      </c>
      <c r="B22" s="108" t="s">
        <v>400</v>
      </c>
      <c r="C22" s="107">
        <v>2021</v>
      </c>
      <c r="D22" s="105">
        <v>-6718.0528494030004</v>
      </c>
      <c r="E22" s="105">
        <v>30330.092583604001</v>
      </c>
      <c r="F22" s="105">
        <v>277303.42255926598</v>
      </c>
      <c r="G22">
        <v>793.28</v>
      </c>
      <c r="H22">
        <f t="shared" si="0"/>
        <v>278096.70255926601</v>
      </c>
    </row>
    <row r="23" spans="1:8" x14ac:dyDescent="0.25">
      <c r="A23">
        <f>_xlfn.XLOOKUP(B23,'Données-péréquation'!$B$2:$B$301,'Données-péréquation'!$A$2:$A$301)</f>
        <v>5742</v>
      </c>
      <c r="B23" s="108" t="s">
        <v>400</v>
      </c>
      <c r="C23" s="107">
        <v>2022</v>
      </c>
      <c r="D23" s="105">
        <v>50470.204971902996</v>
      </c>
      <c r="E23" s="105">
        <v>91136.539239007994</v>
      </c>
      <c r="F23" s="105">
        <v>341759.832001962</v>
      </c>
      <c r="G23">
        <v>148.15</v>
      </c>
      <c r="H23">
        <f t="shared" si="0"/>
        <v>341907.98200196202</v>
      </c>
    </row>
    <row r="24" spans="1:8" x14ac:dyDescent="0.25">
      <c r="A24">
        <f>_xlfn.XLOOKUP(B24,'Données-péréquation'!$B$2:$B$301,'Données-péréquation'!$A$2:$A$301)</f>
        <v>5401</v>
      </c>
      <c r="B24" s="108" t="s">
        <v>399</v>
      </c>
      <c r="C24" s="107">
        <v>2012</v>
      </c>
      <c r="D24" s="107" t="s">
        <v>458</v>
      </c>
      <c r="E24" s="107" t="s">
        <v>458</v>
      </c>
      <c r="F24" s="107" t="s">
        <v>458</v>
      </c>
      <c r="G24">
        <v>0</v>
      </c>
      <c r="H24" t="e">
        <f t="shared" si="0"/>
        <v>#VALUE!</v>
      </c>
    </row>
    <row r="25" spans="1:8" x14ac:dyDescent="0.25">
      <c r="A25">
        <f>_xlfn.XLOOKUP(B25,'Données-péréquation'!$B$2:$B$301,'Données-péréquation'!$A$2:$A$301)</f>
        <v>5401</v>
      </c>
      <c r="B25" s="108" t="s">
        <v>399</v>
      </c>
      <c r="C25" s="107">
        <v>2013</v>
      </c>
      <c r="D25" s="107" t="s">
        <v>458</v>
      </c>
      <c r="E25" s="107" t="s">
        <v>458</v>
      </c>
      <c r="F25" s="107" t="s">
        <v>458</v>
      </c>
      <c r="G25">
        <v>0</v>
      </c>
      <c r="H25" t="e">
        <f t="shared" si="0"/>
        <v>#VALUE!</v>
      </c>
    </row>
    <row r="26" spans="1:8" x14ac:dyDescent="0.25">
      <c r="A26">
        <f>_xlfn.XLOOKUP(B26,'Données-péréquation'!$B$2:$B$301,'Données-péréquation'!$A$2:$A$301)</f>
        <v>5401</v>
      </c>
      <c r="B26" s="108" t="s">
        <v>399</v>
      </c>
      <c r="C26" s="107">
        <v>2014</v>
      </c>
      <c r="D26" s="107" t="s">
        <v>458</v>
      </c>
      <c r="E26" s="107" t="s">
        <v>458</v>
      </c>
      <c r="F26" s="107" t="s">
        <v>458</v>
      </c>
      <c r="G26">
        <v>0</v>
      </c>
      <c r="H26" t="e">
        <f t="shared" si="0"/>
        <v>#VALUE!</v>
      </c>
    </row>
    <row r="27" spans="1:8" x14ac:dyDescent="0.25">
      <c r="A27">
        <f>_xlfn.XLOOKUP(B27,'Données-péréquation'!$B$2:$B$301,'Données-péréquation'!$A$2:$A$301)</f>
        <v>5401</v>
      </c>
      <c r="B27" s="108" t="s">
        <v>399</v>
      </c>
      <c r="C27" s="107">
        <v>2015</v>
      </c>
      <c r="D27" s="107" t="s">
        <v>458</v>
      </c>
      <c r="E27" s="107" t="s">
        <v>458</v>
      </c>
      <c r="F27" s="107" t="s">
        <v>458</v>
      </c>
      <c r="G27">
        <v>0</v>
      </c>
      <c r="H27" t="e">
        <f t="shared" si="0"/>
        <v>#VALUE!</v>
      </c>
    </row>
    <row r="28" spans="1:8" x14ac:dyDescent="0.25">
      <c r="A28">
        <f>_xlfn.XLOOKUP(B28,'Données-péréquation'!$B$2:$B$301,'Données-péréquation'!$A$2:$A$301)</f>
        <v>5401</v>
      </c>
      <c r="B28" s="108" t="s">
        <v>399</v>
      </c>
      <c r="C28" s="107">
        <v>2016</v>
      </c>
      <c r="D28" s="105">
        <v>-139482.97400300001</v>
      </c>
      <c r="E28" s="106">
        <v>471129</v>
      </c>
      <c r="F28" s="107" t="s">
        <v>458</v>
      </c>
      <c r="G28">
        <v>0</v>
      </c>
      <c r="H28" t="e">
        <f t="shared" si="0"/>
        <v>#VALUE!</v>
      </c>
    </row>
    <row r="29" spans="1:8" x14ac:dyDescent="0.25">
      <c r="A29">
        <f>_xlfn.XLOOKUP(B29,'Données-péréquation'!$B$2:$B$301,'Données-péréquation'!$A$2:$A$301)</f>
        <v>5401</v>
      </c>
      <c r="B29" s="108" t="s">
        <v>399</v>
      </c>
      <c r="C29" s="107">
        <v>2017</v>
      </c>
      <c r="D29" s="105">
        <v>-393655.84765000001</v>
      </c>
      <c r="E29" s="106">
        <v>395313</v>
      </c>
      <c r="F29" s="105">
        <v>7451130.2968907598</v>
      </c>
      <c r="G29">
        <v>0</v>
      </c>
      <c r="H29">
        <f t="shared" si="0"/>
        <v>7451130.2968907598</v>
      </c>
    </row>
    <row r="30" spans="1:8" x14ac:dyDescent="0.25">
      <c r="A30">
        <f>_xlfn.XLOOKUP(B30,'Données-péréquation'!$B$2:$B$301,'Données-péréquation'!$A$2:$A$301)</f>
        <v>5401</v>
      </c>
      <c r="B30" s="108" t="s">
        <v>399</v>
      </c>
      <c r="C30" s="107">
        <v>2018</v>
      </c>
      <c r="D30" s="105">
        <v>-521659.60535999999</v>
      </c>
      <c r="E30" s="106">
        <v>339495</v>
      </c>
      <c r="F30" s="105">
        <v>7920551.6126364702</v>
      </c>
      <c r="G30">
        <v>0</v>
      </c>
      <c r="H30">
        <f t="shared" si="0"/>
        <v>7920551.6126364702</v>
      </c>
    </row>
    <row r="31" spans="1:8" x14ac:dyDescent="0.25">
      <c r="A31">
        <f>_xlfn.XLOOKUP(B31,'Données-péréquation'!$B$2:$B$301,'Données-péréquation'!$A$2:$A$301)</f>
        <v>5401</v>
      </c>
      <c r="B31" s="108" t="s">
        <v>399</v>
      </c>
      <c r="C31" s="107">
        <v>2019</v>
      </c>
      <c r="D31" s="105">
        <v>-470786.59168000001</v>
      </c>
      <c r="E31" s="106">
        <v>450632</v>
      </c>
      <c r="F31" s="105">
        <v>8657562.7579702102</v>
      </c>
      <c r="G31">
        <v>468616.25</v>
      </c>
      <c r="H31">
        <f t="shared" si="0"/>
        <v>9126179.0079702102</v>
      </c>
    </row>
    <row r="32" spans="1:8" x14ac:dyDescent="0.25">
      <c r="A32">
        <f>_xlfn.XLOOKUP(B32,'Données-péréquation'!$B$2:$B$301,'Données-péréquation'!$A$2:$A$301)</f>
        <v>5401</v>
      </c>
      <c r="B32" s="108" t="s">
        <v>399</v>
      </c>
      <c r="C32" s="107">
        <v>2020</v>
      </c>
      <c r="D32" s="105">
        <v>-555662.28757000004</v>
      </c>
      <c r="E32" s="106">
        <v>323825</v>
      </c>
      <c r="F32" s="105">
        <v>9841298.9254290797</v>
      </c>
      <c r="G32">
        <v>277770.93</v>
      </c>
      <c r="H32">
        <f t="shared" si="0"/>
        <v>10119069.855429079</v>
      </c>
    </row>
    <row r="33" spans="1:8" x14ac:dyDescent="0.25">
      <c r="A33">
        <f>_xlfn.XLOOKUP(B33,'Données-péréquation'!$B$2:$B$301,'Données-péréquation'!$A$2:$A$301)</f>
        <v>5401</v>
      </c>
      <c r="B33" s="108" t="s">
        <v>399</v>
      </c>
      <c r="C33" s="107">
        <v>2021</v>
      </c>
      <c r="D33" s="105">
        <v>-783199.77188000001</v>
      </c>
      <c r="E33" s="106">
        <v>320480</v>
      </c>
      <c r="F33" s="105">
        <v>10316708.3696428</v>
      </c>
      <c r="G33">
        <v>163333.5</v>
      </c>
      <c r="H33">
        <f t="shared" si="0"/>
        <v>10480041.8696428</v>
      </c>
    </row>
    <row r="34" spans="1:8" x14ac:dyDescent="0.25">
      <c r="A34">
        <f>_xlfn.XLOOKUP(B34,'Données-péréquation'!$B$2:$B$301,'Données-péréquation'!$A$2:$A$301)</f>
        <v>5401</v>
      </c>
      <c r="B34" s="108" t="s">
        <v>399</v>
      </c>
      <c r="C34" s="107">
        <v>2022</v>
      </c>
      <c r="D34" s="105">
        <v>-907894.23358999996</v>
      </c>
      <c r="E34" s="106">
        <v>39520</v>
      </c>
      <c r="F34" s="105">
        <v>9923977.3577493504</v>
      </c>
      <c r="G34">
        <v>132694.57</v>
      </c>
      <c r="H34">
        <f t="shared" si="0"/>
        <v>10056671.927749351</v>
      </c>
    </row>
    <row r="35" spans="1:8" x14ac:dyDescent="0.25">
      <c r="A35">
        <f>_xlfn.XLOOKUP(B35,'Données-péréquation'!$B$2:$B$301,'Données-péréquation'!$A$2:$A$301)</f>
        <v>5851</v>
      </c>
      <c r="B35" s="108" t="s">
        <v>398</v>
      </c>
      <c r="C35" s="107">
        <v>2012</v>
      </c>
      <c r="D35" s="107" t="s">
        <v>458</v>
      </c>
      <c r="E35" s="107" t="s">
        <v>458</v>
      </c>
      <c r="F35" s="107" t="s">
        <v>458</v>
      </c>
      <c r="G35">
        <v>0</v>
      </c>
      <c r="H35" t="e">
        <f t="shared" si="0"/>
        <v>#VALUE!</v>
      </c>
    </row>
    <row r="36" spans="1:8" x14ac:dyDescent="0.25">
      <c r="A36">
        <f>_xlfn.XLOOKUP(B36,'Données-péréquation'!$B$2:$B$301,'Données-péréquation'!$A$2:$A$301)</f>
        <v>5851</v>
      </c>
      <c r="B36" s="108" t="s">
        <v>398</v>
      </c>
      <c r="C36" s="107">
        <v>2013</v>
      </c>
      <c r="D36" s="107" t="s">
        <v>458</v>
      </c>
      <c r="E36" s="107" t="s">
        <v>458</v>
      </c>
      <c r="F36" s="107" t="s">
        <v>458</v>
      </c>
      <c r="G36">
        <v>0</v>
      </c>
      <c r="H36" t="e">
        <f t="shared" si="0"/>
        <v>#VALUE!</v>
      </c>
    </row>
    <row r="37" spans="1:8" x14ac:dyDescent="0.25">
      <c r="A37">
        <f>_xlfn.XLOOKUP(B37,'Données-péréquation'!$B$2:$B$301,'Données-péréquation'!$A$2:$A$301)</f>
        <v>5851</v>
      </c>
      <c r="B37" s="108" t="s">
        <v>398</v>
      </c>
      <c r="C37" s="107">
        <v>2014</v>
      </c>
      <c r="D37" s="107" t="s">
        <v>458</v>
      </c>
      <c r="E37" s="107" t="s">
        <v>458</v>
      </c>
      <c r="F37" s="107" t="s">
        <v>458</v>
      </c>
      <c r="G37">
        <v>0</v>
      </c>
      <c r="H37" t="e">
        <f t="shared" si="0"/>
        <v>#VALUE!</v>
      </c>
    </row>
    <row r="38" spans="1:8" x14ac:dyDescent="0.25">
      <c r="A38">
        <f>_xlfn.XLOOKUP(B38,'Données-péréquation'!$B$2:$B$301,'Données-péréquation'!$A$2:$A$301)</f>
        <v>5851</v>
      </c>
      <c r="B38" s="108" t="s">
        <v>398</v>
      </c>
      <c r="C38" s="107">
        <v>2015</v>
      </c>
      <c r="D38" s="107" t="s">
        <v>458</v>
      </c>
      <c r="E38" s="107" t="s">
        <v>458</v>
      </c>
      <c r="F38" s="107" t="s">
        <v>458</v>
      </c>
      <c r="G38">
        <v>0</v>
      </c>
      <c r="H38" t="e">
        <f t="shared" si="0"/>
        <v>#VALUE!</v>
      </c>
    </row>
    <row r="39" spans="1:8" x14ac:dyDescent="0.25">
      <c r="A39">
        <f>_xlfn.XLOOKUP(B39,'Données-péréquation'!$B$2:$B$301,'Données-péréquation'!$A$2:$A$301)</f>
        <v>5851</v>
      </c>
      <c r="B39" s="108" t="s">
        <v>398</v>
      </c>
      <c r="C39" s="107">
        <v>2016</v>
      </c>
      <c r="D39" s="105">
        <v>16109.342635344001</v>
      </c>
      <c r="E39" s="105">
        <v>33795.532015589997</v>
      </c>
      <c r="F39" s="107" t="s">
        <v>458</v>
      </c>
      <c r="G39">
        <v>0</v>
      </c>
      <c r="H39" t="e">
        <f t="shared" si="0"/>
        <v>#VALUE!</v>
      </c>
    </row>
    <row r="40" spans="1:8" x14ac:dyDescent="0.25">
      <c r="A40">
        <f>_xlfn.XLOOKUP(B40,'Données-péréquation'!$B$2:$B$301,'Données-péréquation'!$A$2:$A$301)</f>
        <v>5851</v>
      </c>
      <c r="B40" s="108" t="s">
        <v>398</v>
      </c>
      <c r="C40" s="107">
        <v>2017</v>
      </c>
      <c r="D40" s="105">
        <v>11876.490266301</v>
      </c>
      <c r="E40" s="105">
        <v>28895.468028388001</v>
      </c>
      <c r="F40" s="105">
        <v>-587335.60792022804</v>
      </c>
      <c r="G40">
        <v>0</v>
      </c>
      <c r="H40">
        <f t="shared" si="0"/>
        <v>-587335.60792022804</v>
      </c>
    </row>
    <row r="41" spans="1:8" x14ac:dyDescent="0.25">
      <c r="A41">
        <f>_xlfn.XLOOKUP(B41,'Données-péréquation'!$B$2:$B$301,'Données-péréquation'!$A$2:$A$301)</f>
        <v>5851</v>
      </c>
      <c r="B41" s="108" t="s">
        <v>398</v>
      </c>
      <c r="C41" s="107">
        <v>2018</v>
      </c>
      <c r="D41" s="105">
        <v>13341.813652102999</v>
      </c>
      <c r="E41" s="105">
        <v>24000.021243903</v>
      </c>
      <c r="F41" s="105">
        <v>-892688.45763555798</v>
      </c>
      <c r="G41">
        <v>0</v>
      </c>
      <c r="H41">
        <f t="shared" si="0"/>
        <v>-892688.45763555798</v>
      </c>
    </row>
    <row r="42" spans="1:8" x14ac:dyDescent="0.25">
      <c r="A42">
        <f>_xlfn.XLOOKUP(B42,'Données-péréquation'!$B$2:$B$301,'Données-péréquation'!$A$2:$A$301)</f>
        <v>5851</v>
      </c>
      <c r="B42" s="108" t="s">
        <v>398</v>
      </c>
      <c r="C42" s="107">
        <v>2019</v>
      </c>
      <c r="D42" s="105">
        <v>7477.0460554800002</v>
      </c>
      <c r="E42" s="105">
        <v>19113.830426469001</v>
      </c>
      <c r="F42" s="105">
        <v>-529151.20310853596</v>
      </c>
      <c r="G42">
        <v>36720.949999999997</v>
      </c>
      <c r="H42">
        <f t="shared" si="0"/>
        <v>-492430.25310853595</v>
      </c>
    </row>
    <row r="43" spans="1:8" x14ac:dyDescent="0.25">
      <c r="A43">
        <f>_xlfn.XLOOKUP(B43,'Données-péréquation'!$B$2:$B$301,'Données-péréquation'!$A$2:$A$301)</f>
        <v>5851</v>
      </c>
      <c r="B43" s="108" t="s">
        <v>398</v>
      </c>
      <c r="C43" s="107">
        <v>2020</v>
      </c>
      <c r="D43" s="105">
        <v>1383.336766503</v>
      </c>
      <c r="E43" s="105">
        <v>14210.516070894</v>
      </c>
      <c r="F43" s="105">
        <v>-338701.766886561</v>
      </c>
      <c r="G43">
        <v>11336.5</v>
      </c>
      <c r="H43">
        <f t="shared" si="0"/>
        <v>-327365.266886561</v>
      </c>
    </row>
    <row r="44" spans="1:8" x14ac:dyDescent="0.25">
      <c r="A44">
        <f>_xlfn.XLOOKUP(B44,'Données-péréquation'!$B$2:$B$301,'Données-péréquation'!$A$2:$A$301)</f>
        <v>5851</v>
      </c>
      <c r="B44" s="108" t="s">
        <v>398</v>
      </c>
      <c r="C44" s="107">
        <v>2021</v>
      </c>
      <c r="D44" s="105">
        <v>-3403.998683712</v>
      </c>
      <c r="E44" s="105">
        <v>7957.8158555999998</v>
      </c>
      <c r="F44" s="105">
        <v>-401220.18825229799</v>
      </c>
      <c r="G44">
        <v>8685.86</v>
      </c>
      <c r="H44">
        <f t="shared" si="0"/>
        <v>-392534.328252298</v>
      </c>
    </row>
    <row r="45" spans="1:8" x14ac:dyDescent="0.25">
      <c r="A45">
        <f>_xlfn.XLOOKUP(B45,'Données-péréquation'!$B$2:$B$301,'Données-péréquation'!$A$2:$A$301)</f>
        <v>5851</v>
      </c>
      <c r="B45" s="108" t="s">
        <v>398</v>
      </c>
      <c r="C45" s="107">
        <v>2022</v>
      </c>
      <c r="D45" s="105">
        <v>-5535.0109207920004</v>
      </c>
      <c r="E45" s="105">
        <v>3675.206829022</v>
      </c>
      <c r="F45" s="105">
        <v>-678016.21424550295</v>
      </c>
      <c r="G45">
        <v>11667.68</v>
      </c>
      <c r="H45">
        <f t="shared" si="0"/>
        <v>-666348.5342455029</v>
      </c>
    </row>
    <row r="46" spans="1:8" x14ac:dyDescent="0.25">
      <c r="A46">
        <f>_xlfn.XLOOKUP(B46,'Données-péréquation'!$B$2:$B$301,'Données-péréquation'!$A$2:$A$301)</f>
        <v>5701</v>
      </c>
      <c r="B46" s="108" t="s">
        <v>397</v>
      </c>
      <c r="C46" s="107">
        <v>2012</v>
      </c>
      <c r="D46" s="107" t="s">
        <v>458</v>
      </c>
      <c r="E46" s="107" t="s">
        <v>458</v>
      </c>
      <c r="F46" s="107" t="s">
        <v>458</v>
      </c>
      <c r="G46">
        <v>0</v>
      </c>
      <c r="H46" t="e">
        <f t="shared" si="0"/>
        <v>#VALUE!</v>
      </c>
    </row>
    <row r="47" spans="1:8" x14ac:dyDescent="0.25">
      <c r="A47">
        <f>_xlfn.XLOOKUP(B47,'Données-péréquation'!$B$2:$B$301,'Données-péréquation'!$A$2:$A$301)</f>
        <v>5701</v>
      </c>
      <c r="B47" s="108" t="s">
        <v>397</v>
      </c>
      <c r="C47" s="107">
        <v>2013</v>
      </c>
      <c r="D47" s="107" t="s">
        <v>458</v>
      </c>
      <c r="E47" s="107" t="s">
        <v>458</v>
      </c>
      <c r="F47" s="107" t="s">
        <v>458</v>
      </c>
      <c r="G47">
        <v>0</v>
      </c>
      <c r="H47" t="e">
        <f t="shared" si="0"/>
        <v>#VALUE!</v>
      </c>
    </row>
    <row r="48" spans="1:8" x14ac:dyDescent="0.25">
      <c r="A48">
        <f>_xlfn.XLOOKUP(B48,'Données-péréquation'!$B$2:$B$301,'Données-péréquation'!$A$2:$A$301)</f>
        <v>5701</v>
      </c>
      <c r="B48" s="108" t="s">
        <v>397</v>
      </c>
      <c r="C48" s="107">
        <v>2014</v>
      </c>
      <c r="D48" s="107" t="s">
        <v>458</v>
      </c>
      <c r="E48" s="107" t="s">
        <v>458</v>
      </c>
      <c r="F48" s="107" t="s">
        <v>458</v>
      </c>
      <c r="G48">
        <v>0</v>
      </c>
      <c r="H48" t="e">
        <f t="shared" si="0"/>
        <v>#VALUE!</v>
      </c>
    </row>
    <row r="49" spans="1:8" x14ac:dyDescent="0.25">
      <c r="A49">
        <f>_xlfn.XLOOKUP(B49,'Données-péréquation'!$B$2:$B$301,'Données-péréquation'!$A$2:$A$301)</f>
        <v>5701</v>
      </c>
      <c r="B49" s="108" t="s">
        <v>397</v>
      </c>
      <c r="C49" s="107">
        <v>2015</v>
      </c>
      <c r="D49" s="107" t="s">
        <v>458</v>
      </c>
      <c r="E49" s="107" t="s">
        <v>458</v>
      </c>
      <c r="F49" s="107" t="s">
        <v>458</v>
      </c>
      <c r="G49">
        <v>0</v>
      </c>
      <c r="H49" t="e">
        <f t="shared" si="0"/>
        <v>#VALUE!</v>
      </c>
    </row>
    <row r="50" spans="1:8" x14ac:dyDescent="0.25">
      <c r="A50">
        <f>_xlfn.XLOOKUP(B50,'Données-péréquation'!$B$2:$B$301,'Données-péréquation'!$A$2:$A$301)</f>
        <v>5701</v>
      </c>
      <c r="B50" s="108" t="s">
        <v>397</v>
      </c>
      <c r="C50" s="107">
        <v>2016</v>
      </c>
      <c r="D50" s="105">
        <v>715437.91005733795</v>
      </c>
      <c r="E50" s="105">
        <v>741631.55</v>
      </c>
      <c r="F50" s="107" t="s">
        <v>458</v>
      </c>
      <c r="G50">
        <v>0</v>
      </c>
      <c r="H50" t="e">
        <f t="shared" si="0"/>
        <v>#VALUE!</v>
      </c>
    </row>
    <row r="51" spans="1:8" x14ac:dyDescent="0.25">
      <c r="A51">
        <f>_xlfn.XLOOKUP(B51,'Données-péréquation'!$B$2:$B$301,'Données-péréquation'!$A$2:$A$301)</f>
        <v>5701</v>
      </c>
      <c r="B51" s="108" t="s">
        <v>397</v>
      </c>
      <c r="C51" s="107">
        <v>2017</v>
      </c>
      <c r="D51" s="105">
        <v>757039.12586688902</v>
      </c>
      <c r="E51" s="105">
        <v>770367.75</v>
      </c>
      <c r="F51" s="105">
        <v>-300628.95954542799</v>
      </c>
      <c r="G51">
        <v>0</v>
      </c>
      <c r="H51">
        <f t="shared" si="0"/>
        <v>-300628.95954542799</v>
      </c>
    </row>
    <row r="52" spans="1:8" x14ac:dyDescent="0.25">
      <c r="A52">
        <f>_xlfn.XLOOKUP(B52,'Données-péréquation'!$B$2:$B$301,'Données-péréquation'!$A$2:$A$301)</f>
        <v>5701</v>
      </c>
      <c r="B52" s="108" t="s">
        <v>397</v>
      </c>
      <c r="C52" s="107">
        <v>2018</v>
      </c>
      <c r="D52" s="105">
        <v>893238.97663854202</v>
      </c>
      <c r="E52" s="105">
        <v>913467.1</v>
      </c>
      <c r="F52" s="105">
        <v>-281910.62642568903</v>
      </c>
      <c r="G52">
        <v>0</v>
      </c>
      <c r="H52">
        <f t="shared" si="0"/>
        <v>-281910.62642568903</v>
      </c>
    </row>
    <row r="53" spans="1:8" x14ac:dyDescent="0.25">
      <c r="A53">
        <f>_xlfn.XLOOKUP(B53,'Données-péréquation'!$B$2:$B$301,'Données-péréquation'!$A$2:$A$301)</f>
        <v>5701</v>
      </c>
      <c r="B53" s="108" t="s">
        <v>397</v>
      </c>
      <c r="C53" s="107">
        <v>2019</v>
      </c>
      <c r="D53" s="105">
        <v>902673.30251145596</v>
      </c>
      <c r="E53" s="105">
        <v>926288.4</v>
      </c>
      <c r="F53" s="105">
        <v>-194339.35995842001</v>
      </c>
      <c r="G53">
        <v>1941.5</v>
      </c>
      <c r="H53">
        <f t="shared" si="0"/>
        <v>-192397.85995842001</v>
      </c>
    </row>
    <row r="54" spans="1:8" x14ac:dyDescent="0.25">
      <c r="A54">
        <f>_xlfn.XLOOKUP(B54,'Données-péréquation'!$B$2:$B$301,'Données-péréquation'!$A$2:$A$301)</f>
        <v>5701</v>
      </c>
      <c r="B54" s="108" t="s">
        <v>397</v>
      </c>
      <c r="C54" s="107">
        <v>2020</v>
      </c>
      <c r="D54" s="105">
        <v>828068.66094219603</v>
      </c>
      <c r="E54" s="105">
        <v>852944.709891857</v>
      </c>
      <c r="F54" s="105">
        <v>-224482.365692016</v>
      </c>
      <c r="G54">
        <v>653.4</v>
      </c>
      <c r="H54">
        <f t="shared" si="0"/>
        <v>-223828.96569201601</v>
      </c>
    </row>
    <row r="55" spans="1:8" x14ac:dyDescent="0.25">
      <c r="A55">
        <f>_xlfn.XLOOKUP(B55,'Données-péréquation'!$B$2:$B$301,'Données-péréquation'!$A$2:$A$301)</f>
        <v>5701</v>
      </c>
      <c r="B55" s="108" t="s">
        <v>397</v>
      </c>
      <c r="C55" s="107">
        <v>2021</v>
      </c>
      <c r="D55" s="105">
        <v>788674.57465666102</v>
      </c>
      <c r="E55" s="105">
        <v>810695.9</v>
      </c>
      <c r="F55" s="105">
        <v>-341620.83096159698</v>
      </c>
      <c r="G55">
        <v>190.85</v>
      </c>
      <c r="H55">
        <f t="shared" si="0"/>
        <v>-341429.980961597</v>
      </c>
    </row>
    <row r="56" spans="1:8" x14ac:dyDescent="0.25">
      <c r="A56">
        <f>_xlfn.XLOOKUP(B56,'Données-péréquation'!$B$2:$B$301,'Données-péréquation'!$A$2:$A$301)</f>
        <v>5701</v>
      </c>
      <c r="B56" s="108" t="s">
        <v>397</v>
      </c>
      <c r="C56" s="107">
        <v>2022</v>
      </c>
      <c r="D56" s="105">
        <v>713525.80005267996</v>
      </c>
      <c r="E56" s="106">
        <v>741750</v>
      </c>
      <c r="F56" s="105">
        <v>-370933.76445435197</v>
      </c>
      <c r="G56">
        <v>404.76</v>
      </c>
      <c r="H56">
        <f t="shared" si="0"/>
        <v>-370529.00445435196</v>
      </c>
    </row>
    <row r="57" spans="1:8" x14ac:dyDescent="0.25">
      <c r="A57">
        <f>_xlfn.XLOOKUP(B57,'Données-péréquation'!$B$2:$B$301,'Données-péréquation'!$A$2:$A$301)</f>
        <v>5743</v>
      </c>
      <c r="B57" s="108" t="s">
        <v>396</v>
      </c>
      <c r="C57" s="107">
        <v>2012</v>
      </c>
      <c r="D57" s="107" t="s">
        <v>458</v>
      </c>
      <c r="E57" s="107" t="s">
        <v>458</v>
      </c>
      <c r="F57" s="107" t="s">
        <v>458</v>
      </c>
      <c r="G57">
        <v>0</v>
      </c>
      <c r="H57" t="e">
        <f t="shared" si="0"/>
        <v>#VALUE!</v>
      </c>
    </row>
    <row r="58" spans="1:8" x14ac:dyDescent="0.25">
      <c r="A58">
        <f>_xlfn.XLOOKUP(B58,'Données-péréquation'!$B$2:$B$301,'Données-péréquation'!$A$2:$A$301)</f>
        <v>5743</v>
      </c>
      <c r="B58" s="108" t="s">
        <v>396</v>
      </c>
      <c r="C58" s="107">
        <v>2013</v>
      </c>
      <c r="D58" s="107" t="s">
        <v>458</v>
      </c>
      <c r="E58" s="107" t="s">
        <v>458</v>
      </c>
      <c r="F58" s="107" t="s">
        <v>458</v>
      </c>
      <c r="G58">
        <v>0</v>
      </c>
      <c r="H58" t="e">
        <f t="shared" si="0"/>
        <v>#VALUE!</v>
      </c>
    </row>
    <row r="59" spans="1:8" x14ac:dyDescent="0.25">
      <c r="A59">
        <f>_xlfn.XLOOKUP(B59,'Données-péréquation'!$B$2:$B$301,'Données-péréquation'!$A$2:$A$301)</f>
        <v>5743</v>
      </c>
      <c r="B59" s="108" t="s">
        <v>396</v>
      </c>
      <c r="C59" s="107">
        <v>2014</v>
      </c>
      <c r="D59" s="107" t="s">
        <v>458</v>
      </c>
      <c r="E59" s="107" t="s">
        <v>458</v>
      </c>
      <c r="F59" s="107" t="s">
        <v>458</v>
      </c>
      <c r="G59">
        <v>0</v>
      </c>
      <c r="H59" t="e">
        <f t="shared" si="0"/>
        <v>#VALUE!</v>
      </c>
    </row>
    <row r="60" spans="1:8" x14ac:dyDescent="0.25">
      <c r="A60">
        <f>_xlfn.XLOOKUP(B60,'Données-péréquation'!$B$2:$B$301,'Données-péréquation'!$A$2:$A$301)</f>
        <v>5743</v>
      </c>
      <c r="B60" s="108" t="s">
        <v>396</v>
      </c>
      <c r="C60" s="107">
        <v>2015</v>
      </c>
      <c r="D60" s="107" t="s">
        <v>458</v>
      </c>
      <c r="E60" s="107" t="s">
        <v>458</v>
      </c>
      <c r="F60" s="107" t="s">
        <v>458</v>
      </c>
      <c r="G60">
        <v>0</v>
      </c>
      <c r="H60" t="e">
        <f t="shared" si="0"/>
        <v>#VALUE!</v>
      </c>
    </row>
    <row r="61" spans="1:8" x14ac:dyDescent="0.25">
      <c r="A61">
        <f>_xlfn.XLOOKUP(B61,'Données-péréquation'!$B$2:$B$301,'Données-péréquation'!$A$2:$A$301)</f>
        <v>5743</v>
      </c>
      <c r="B61" s="108" t="s">
        <v>396</v>
      </c>
      <c r="C61" s="107">
        <v>2016</v>
      </c>
      <c r="D61" s="105">
        <v>36989.317541074997</v>
      </c>
      <c r="E61" s="105">
        <v>83074.05886135</v>
      </c>
      <c r="F61" s="107" t="s">
        <v>458</v>
      </c>
      <c r="G61">
        <v>0</v>
      </c>
      <c r="H61" t="e">
        <f t="shared" si="0"/>
        <v>#VALUE!</v>
      </c>
    </row>
    <row r="62" spans="1:8" x14ac:dyDescent="0.25">
      <c r="A62">
        <f>_xlfn.XLOOKUP(B62,'Données-péréquation'!$B$2:$B$301,'Données-péréquation'!$A$2:$A$301)</f>
        <v>5743</v>
      </c>
      <c r="B62" s="108" t="s">
        <v>396</v>
      </c>
      <c r="C62" s="107">
        <v>2017</v>
      </c>
      <c r="D62" s="105">
        <v>44325.045431929997</v>
      </c>
      <c r="E62" s="105">
        <v>83320.901343060003</v>
      </c>
      <c r="F62" s="105">
        <v>246140.79664261299</v>
      </c>
      <c r="G62">
        <v>0</v>
      </c>
      <c r="H62">
        <f t="shared" si="0"/>
        <v>246140.79664261299</v>
      </c>
    </row>
    <row r="63" spans="1:8" x14ac:dyDescent="0.25">
      <c r="A63">
        <f>_xlfn.XLOOKUP(B63,'Données-péréquation'!$B$2:$B$301,'Données-péréquation'!$A$2:$A$301)</f>
        <v>5743</v>
      </c>
      <c r="B63" s="108" t="s">
        <v>396</v>
      </c>
      <c r="C63" s="107">
        <v>2018</v>
      </c>
      <c r="D63" s="105">
        <v>47725.968994342002</v>
      </c>
      <c r="E63" s="105">
        <v>74619.465091249003</v>
      </c>
      <c r="F63" s="105">
        <v>131789.22043051399</v>
      </c>
      <c r="G63">
        <v>0</v>
      </c>
      <c r="H63">
        <f t="shared" si="0"/>
        <v>131789.22043051399</v>
      </c>
    </row>
    <row r="64" spans="1:8" x14ac:dyDescent="0.25">
      <c r="A64">
        <f>_xlfn.XLOOKUP(B64,'Données-péréquation'!$B$2:$B$301,'Données-péréquation'!$A$2:$A$301)</f>
        <v>5743</v>
      </c>
      <c r="B64" s="108" t="s">
        <v>396</v>
      </c>
      <c r="C64" s="107">
        <v>2019</v>
      </c>
      <c r="D64" s="105">
        <v>33945.290701732003</v>
      </c>
      <c r="E64" s="105">
        <v>74162.248934860996</v>
      </c>
      <c r="F64" s="105">
        <v>187730.18969904899</v>
      </c>
      <c r="G64">
        <v>2469.5</v>
      </c>
      <c r="H64">
        <f t="shared" si="0"/>
        <v>190199.68969904899</v>
      </c>
    </row>
    <row r="65" spans="1:8" x14ac:dyDescent="0.25">
      <c r="A65">
        <f>_xlfn.XLOOKUP(B65,'Données-péréquation'!$B$2:$B$301,'Données-péréquation'!$A$2:$A$301)</f>
        <v>5743</v>
      </c>
      <c r="B65" s="108" t="s">
        <v>396</v>
      </c>
      <c r="C65" s="107">
        <v>2020</v>
      </c>
      <c r="D65" s="105">
        <v>11157.088191295999</v>
      </c>
      <c r="E65" s="105">
        <v>55567.678654563999</v>
      </c>
      <c r="F65" s="105">
        <v>239093.14212695701</v>
      </c>
      <c r="G65">
        <v>1400.44</v>
      </c>
      <c r="H65">
        <f t="shared" si="0"/>
        <v>240493.58212695702</v>
      </c>
    </row>
    <row r="66" spans="1:8" x14ac:dyDescent="0.25">
      <c r="A66">
        <f>_xlfn.XLOOKUP(B66,'Données-péréquation'!$B$2:$B$301,'Données-péréquation'!$A$2:$A$301)</f>
        <v>5743</v>
      </c>
      <c r="B66" s="108" t="s">
        <v>396</v>
      </c>
      <c r="C66" s="107">
        <v>2021</v>
      </c>
      <c r="D66" s="105">
        <v>1070.8178159040001</v>
      </c>
      <c r="E66" s="105">
        <v>49187.298450292001</v>
      </c>
      <c r="F66" s="105">
        <v>380687.71753593697</v>
      </c>
      <c r="G66">
        <v>265.45</v>
      </c>
      <c r="H66">
        <f t="shared" si="0"/>
        <v>380953.16753593698</v>
      </c>
    </row>
    <row r="67" spans="1:8" x14ac:dyDescent="0.25">
      <c r="A67">
        <f>_xlfn.XLOOKUP(B67,'Données-péréquation'!$B$2:$B$301,'Données-péréquation'!$A$2:$A$301)</f>
        <v>5743</v>
      </c>
      <c r="B67" s="108" t="s">
        <v>396</v>
      </c>
      <c r="C67" s="107">
        <v>2022</v>
      </c>
      <c r="D67" s="105">
        <v>98365.931844338003</v>
      </c>
      <c r="E67" s="105">
        <v>149074.59288277201</v>
      </c>
      <c r="F67" s="105">
        <v>330972.45962047501</v>
      </c>
      <c r="G67">
        <v>925.34</v>
      </c>
      <c r="H67">
        <f t="shared" ref="H67:H130" si="1">F67+G67</f>
        <v>331897.79962047504</v>
      </c>
    </row>
    <row r="68" spans="1:8" x14ac:dyDescent="0.25">
      <c r="A68">
        <f>_xlfn.XLOOKUP(B68,'Données-péréquation'!$B$2:$B$301,'Données-péréquation'!$A$2:$A$301)</f>
        <v>5702</v>
      </c>
      <c r="B68" s="108" t="s">
        <v>395</v>
      </c>
      <c r="C68" s="107">
        <v>2012</v>
      </c>
      <c r="D68" s="107" t="s">
        <v>458</v>
      </c>
      <c r="E68" s="107" t="s">
        <v>458</v>
      </c>
      <c r="F68" s="107" t="s">
        <v>458</v>
      </c>
      <c r="G68">
        <v>0</v>
      </c>
      <c r="H68" t="e">
        <f t="shared" si="1"/>
        <v>#VALUE!</v>
      </c>
    </row>
    <row r="69" spans="1:8" x14ac:dyDescent="0.25">
      <c r="A69">
        <f>_xlfn.XLOOKUP(B69,'Données-péréquation'!$B$2:$B$301,'Données-péréquation'!$A$2:$A$301)</f>
        <v>5702</v>
      </c>
      <c r="B69" s="108" t="s">
        <v>395</v>
      </c>
      <c r="C69" s="107">
        <v>2013</v>
      </c>
      <c r="D69" s="107" t="s">
        <v>458</v>
      </c>
      <c r="E69" s="107" t="s">
        <v>458</v>
      </c>
      <c r="F69" s="107" t="s">
        <v>458</v>
      </c>
      <c r="G69">
        <v>0</v>
      </c>
      <c r="H69" t="e">
        <f t="shared" si="1"/>
        <v>#VALUE!</v>
      </c>
    </row>
    <row r="70" spans="1:8" x14ac:dyDescent="0.25">
      <c r="A70">
        <f>_xlfn.XLOOKUP(B70,'Données-péréquation'!$B$2:$B$301,'Données-péréquation'!$A$2:$A$301)</f>
        <v>5702</v>
      </c>
      <c r="B70" s="108" t="s">
        <v>395</v>
      </c>
      <c r="C70" s="107">
        <v>2014</v>
      </c>
      <c r="D70" s="107" t="s">
        <v>458</v>
      </c>
      <c r="E70" s="107" t="s">
        <v>458</v>
      </c>
      <c r="F70" s="107" t="s">
        <v>458</v>
      </c>
      <c r="G70">
        <v>0</v>
      </c>
      <c r="H70" t="e">
        <f t="shared" si="1"/>
        <v>#VALUE!</v>
      </c>
    </row>
    <row r="71" spans="1:8" x14ac:dyDescent="0.25">
      <c r="A71">
        <f>_xlfn.XLOOKUP(B71,'Données-péréquation'!$B$2:$B$301,'Données-péréquation'!$A$2:$A$301)</f>
        <v>5702</v>
      </c>
      <c r="B71" s="108" t="s">
        <v>395</v>
      </c>
      <c r="C71" s="107">
        <v>2015</v>
      </c>
      <c r="D71" s="107" t="s">
        <v>458</v>
      </c>
      <c r="E71" s="107" t="s">
        <v>458</v>
      </c>
      <c r="F71" s="107" t="s">
        <v>458</v>
      </c>
      <c r="G71">
        <v>0</v>
      </c>
      <c r="H71" t="e">
        <f t="shared" si="1"/>
        <v>#VALUE!</v>
      </c>
    </row>
    <row r="72" spans="1:8" x14ac:dyDescent="0.25">
      <c r="A72">
        <f>_xlfn.XLOOKUP(B72,'Données-péréquation'!$B$2:$B$301,'Données-péréquation'!$A$2:$A$301)</f>
        <v>5702</v>
      </c>
      <c r="B72" s="108" t="s">
        <v>395</v>
      </c>
      <c r="C72" s="107">
        <v>2016</v>
      </c>
      <c r="D72" s="105">
        <v>6112176.2808256503</v>
      </c>
      <c r="E72" s="105">
        <v>6694206.4705499997</v>
      </c>
      <c r="F72" s="107" t="s">
        <v>458</v>
      </c>
      <c r="G72">
        <v>0</v>
      </c>
      <c r="H72" t="e">
        <f t="shared" si="1"/>
        <v>#VALUE!</v>
      </c>
    </row>
    <row r="73" spans="1:8" x14ac:dyDescent="0.25">
      <c r="A73">
        <f>_xlfn.XLOOKUP(B73,'Données-péréquation'!$B$2:$B$301,'Données-péréquation'!$A$2:$A$301)</f>
        <v>5702</v>
      </c>
      <c r="B73" s="108" t="s">
        <v>395</v>
      </c>
      <c r="C73" s="107">
        <v>2017</v>
      </c>
      <c r="D73" s="105">
        <v>4500204.3921592403</v>
      </c>
      <c r="E73" s="105">
        <v>4917661.3436000003</v>
      </c>
      <c r="F73" s="105">
        <v>-2705084.3266158602</v>
      </c>
      <c r="G73">
        <v>0</v>
      </c>
      <c r="H73">
        <f t="shared" si="1"/>
        <v>-2705084.3266158602</v>
      </c>
    </row>
    <row r="74" spans="1:8" x14ac:dyDescent="0.25">
      <c r="A74">
        <f>_xlfn.XLOOKUP(B74,'Données-péréquation'!$B$2:$B$301,'Données-péréquation'!$A$2:$A$301)</f>
        <v>5702</v>
      </c>
      <c r="B74" s="108" t="s">
        <v>395</v>
      </c>
      <c r="C74" s="107">
        <v>2018</v>
      </c>
      <c r="D74" s="105">
        <v>4334543.9912755601</v>
      </c>
      <c r="E74" s="105">
        <v>4675337.2594999997</v>
      </c>
      <c r="F74" s="105">
        <v>-3684656.6720504002</v>
      </c>
      <c r="G74">
        <v>0</v>
      </c>
      <c r="H74">
        <f t="shared" si="1"/>
        <v>-3684656.6720504002</v>
      </c>
    </row>
    <row r="75" spans="1:8" x14ac:dyDescent="0.25">
      <c r="A75">
        <f>_xlfn.XLOOKUP(B75,'Données-péréquation'!$B$2:$B$301,'Données-péréquation'!$A$2:$A$301)</f>
        <v>5702</v>
      </c>
      <c r="B75" s="108" t="s">
        <v>395</v>
      </c>
      <c r="C75" s="107">
        <v>2019</v>
      </c>
      <c r="D75" s="105">
        <v>4199411.4036913197</v>
      </c>
      <c r="E75" s="106">
        <v>4761895</v>
      </c>
      <c r="F75" s="105">
        <v>-3716405.5131421001</v>
      </c>
      <c r="G75">
        <v>20339.900000000001</v>
      </c>
      <c r="H75">
        <f t="shared" si="1"/>
        <v>-3696065.6131421002</v>
      </c>
    </row>
    <row r="76" spans="1:8" x14ac:dyDescent="0.25">
      <c r="A76">
        <f>_xlfn.XLOOKUP(B76,'Données-péréquation'!$B$2:$B$301,'Données-péréquation'!$A$2:$A$301)</f>
        <v>5702</v>
      </c>
      <c r="B76" s="108" t="s">
        <v>395</v>
      </c>
      <c r="C76" s="107">
        <v>2020</v>
      </c>
      <c r="D76" s="105">
        <v>4262398.2957759397</v>
      </c>
      <c r="E76" s="105">
        <v>4768585.79095833</v>
      </c>
      <c r="F76" s="105">
        <v>-2523127.57839958</v>
      </c>
      <c r="G76">
        <v>11528.22</v>
      </c>
      <c r="H76">
        <f t="shared" si="1"/>
        <v>-2511599.3583995798</v>
      </c>
    </row>
    <row r="77" spans="1:8" x14ac:dyDescent="0.25">
      <c r="A77">
        <f>_xlfn.XLOOKUP(B77,'Données-péréquation'!$B$2:$B$301,'Données-péréquation'!$A$2:$A$301)</f>
        <v>5702</v>
      </c>
      <c r="B77" s="108" t="s">
        <v>395</v>
      </c>
      <c r="C77" s="107">
        <v>2021</v>
      </c>
      <c r="D77" s="105">
        <v>4081297.2281577601</v>
      </c>
      <c r="E77" s="105">
        <v>4576710.5895339996</v>
      </c>
      <c r="F77" s="105">
        <v>-2938212.83910979</v>
      </c>
      <c r="G77">
        <v>15992.57</v>
      </c>
      <c r="H77">
        <f t="shared" si="1"/>
        <v>-2922220.2691097902</v>
      </c>
    </row>
    <row r="78" spans="1:8" x14ac:dyDescent="0.25">
      <c r="A78">
        <f>_xlfn.XLOOKUP(B78,'Données-péréquation'!$B$2:$B$301,'Données-péréquation'!$A$2:$A$301)</f>
        <v>5702</v>
      </c>
      <c r="B78" s="108" t="s">
        <v>395</v>
      </c>
      <c r="C78" s="107">
        <v>2022</v>
      </c>
      <c r="D78" s="105">
        <v>3607573.2530346499</v>
      </c>
      <c r="E78" s="105">
        <v>4406124.9245999996</v>
      </c>
      <c r="F78" s="105">
        <v>-3721577.08179464</v>
      </c>
      <c r="G78">
        <v>13612.98</v>
      </c>
      <c r="H78">
        <f t="shared" si="1"/>
        <v>-3707964.1017946401</v>
      </c>
    </row>
    <row r="79" spans="1:8" x14ac:dyDescent="0.25">
      <c r="A79">
        <f>_xlfn.XLOOKUP(B79,'Données-péréquation'!$B$2:$B$301,'Données-péréquation'!$A$2:$A$301)</f>
        <v>5511</v>
      </c>
      <c r="B79" s="108" t="s">
        <v>394</v>
      </c>
      <c r="C79" s="107">
        <v>2012</v>
      </c>
      <c r="D79" s="107" t="s">
        <v>458</v>
      </c>
      <c r="E79" s="107" t="s">
        <v>458</v>
      </c>
      <c r="F79" s="107" t="s">
        <v>458</v>
      </c>
      <c r="G79">
        <v>0</v>
      </c>
      <c r="H79" t="e">
        <f t="shared" si="1"/>
        <v>#VALUE!</v>
      </c>
    </row>
    <row r="80" spans="1:8" x14ac:dyDescent="0.25">
      <c r="A80">
        <f>_xlfn.XLOOKUP(B80,'Données-péréquation'!$B$2:$B$301,'Données-péréquation'!$A$2:$A$301)</f>
        <v>5511</v>
      </c>
      <c r="B80" s="108" t="s">
        <v>394</v>
      </c>
      <c r="C80" s="107">
        <v>2013</v>
      </c>
      <c r="D80" s="107" t="s">
        <v>458</v>
      </c>
      <c r="E80" s="107" t="s">
        <v>458</v>
      </c>
      <c r="F80" s="107" t="s">
        <v>458</v>
      </c>
      <c r="G80">
        <v>0</v>
      </c>
      <c r="H80" t="e">
        <f t="shared" si="1"/>
        <v>#VALUE!</v>
      </c>
    </row>
    <row r="81" spans="1:8" x14ac:dyDescent="0.25">
      <c r="A81">
        <f>_xlfn.XLOOKUP(B81,'Données-péréquation'!$B$2:$B$301,'Données-péréquation'!$A$2:$A$301)</f>
        <v>5511</v>
      </c>
      <c r="B81" s="108" t="s">
        <v>394</v>
      </c>
      <c r="C81" s="107">
        <v>2014</v>
      </c>
      <c r="D81" s="107" t="s">
        <v>458</v>
      </c>
      <c r="E81" s="107" t="s">
        <v>458</v>
      </c>
      <c r="F81" s="107" t="s">
        <v>458</v>
      </c>
      <c r="G81">
        <v>0</v>
      </c>
      <c r="H81" t="e">
        <f t="shared" si="1"/>
        <v>#VALUE!</v>
      </c>
    </row>
    <row r="82" spans="1:8" x14ac:dyDescent="0.25">
      <c r="A82">
        <f>_xlfn.XLOOKUP(B82,'Données-péréquation'!$B$2:$B$301,'Données-péréquation'!$A$2:$A$301)</f>
        <v>5511</v>
      </c>
      <c r="B82" s="108" t="s">
        <v>394</v>
      </c>
      <c r="C82" s="107">
        <v>2015</v>
      </c>
      <c r="D82" s="107" t="s">
        <v>458</v>
      </c>
      <c r="E82" s="107" t="s">
        <v>458</v>
      </c>
      <c r="F82" s="107" t="s">
        <v>458</v>
      </c>
      <c r="G82">
        <v>0</v>
      </c>
      <c r="H82" t="e">
        <f t="shared" si="1"/>
        <v>#VALUE!</v>
      </c>
    </row>
    <row r="83" spans="1:8" x14ac:dyDescent="0.25">
      <c r="A83">
        <f>_xlfn.XLOOKUP(B83,'Données-péréquation'!$B$2:$B$301,'Données-péréquation'!$A$2:$A$301)</f>
        <v>5511</v>
      </c>
      <c r="B83" s="108" t="s">
        <v>394</v>
      </c>
      <c r="C83" s="107">
        <v>2016</v>
      </c>
      <c r="D83" s="105">
        <v>3031110.0757579198</v>
      </c>
      <c r="E83" s="105">
        <v>3255382.4953233302</v>
      </c>
      <c r="F83" s="107" t="s">
        <v>458</v>
      </c>
      <c r="G83">
        <v>0</v>
      </c>
      <c r="H83" t="e">
        <f t="shared" si="1"/>
        <v>#VALUE!</v>
      </c>
    </row>
    <row r="84" spans="1:8" x14ac:dyDescent="0.25">
      <c r="A84">
        <f>_xlfn.XLOOKUP(B84,'Données-péréquation'!$B$2:$B$301,'Données-péréquation'!$A$2:$A$301)</f>
        <v>5511</v>
      </c>
      <c r="B84" s="108" t="s">
        <v>394</v>
      </c>
      <c r="C84" s="107">
        <v>2017</v>
      </c>
      <c r="D84" s="105">
        <v>3198827.1917011901</v>
      </c>
      <c r="E84" s="105">
        <v>3224371.0686232201</v>
      </c>
      <c r="F84" s="105">
        <v>-999772.92919715901</v>
      </c>
      <c r="G84">
        <v>0</v>
      </c>
      <c r="H84">
        <f t="shared" si="1"/>
        <v>-999772.92919715901</v>
      </c>
    </row>
    <row r="85" spans="1:8" x14ac:dyDescent="0.25">
      <c r="A85">
        <f>_xlfn.XLOOKUP(B85,'Données-péréquation'!$B$2:$B$301,'Données-péréquation'!$A$2:$A$301)</f>
        <v>5511</v>
      </c>
      <c r="B85" s="108" t="s">
        <v>394</v>
      </c>
      <c r="C85" s="107">
        <v>2018</v>
      </c>
      <c r="D85" s="105">
        <v>3790061.5690732002</v>
      </c>
      <c r="E85" s="105">
        <v>3826027.1163357599</v>
      </c>
      <c r="F85" s="105">
        <v>-648298.18160530098</v>
      </c>
      <c r="G85">
        <v>0</v>
      </c>
      <c r="H85">
        <f t="shared" si="1"/>
        <v>-648298.18160530098</v>
      </c>
    </row>
    <row r="86" spans="1:8" x14ac:dyDescent="0.25">
      <c r="A86">
        <f>_xlfn.XLOOKUP(B86,'Données-péréquation'!$B$2:$B$301,'Données-péréquation'!$A$2:$A$301)</f>
        <v>5511</v>
      </c>
      <c r="B86" s="108" t="s">
        <v>394</v>
      </c>
      <c r="C86" s="107">
        <v>2019</v>
      </c>
      <c r="D86" s="105">
        <v>3890354.6583353998</v>
      </c>
      <c r="E86" s="105">
        <v>4200008.8977780901</v>
      </c>
      <c r="F86" s="105">
        <v>-781282.32847277506</v>
      </c>
      <c r="G86">
        <v>131609.29999999999</v>
      </c>
      <c r="H86">
        <f t="shared" si="1"/>
        <v>-649673.02847277513</v>
      </c>
    </row>
    <row r="87" spans="1:8" x14ac:dyDescent="0.25">
      <c r="A87">
        <f>_xlfn.XLOOKUP(B87,'Données-péréquation'!$B$2:$B$301,'Données-péréquation'!$A$2:$A$301)</f>
        <v>5511</v>
      </c>
      <c r="B87" s="108" t="s">
        <v>394</v>
      </c>
      <c r="C87" s="107">
        <v>2020</v>
      </c>
      <c r="D87" s="105">
        <v>4060150.3925042101</v>
      </c>
      <c r="E87" s="105">
        <v>4258472.0434272299</v>
      </c>
      <c r="F87" s="105">
        <v>-166513.60179910899</v>
      </c>
      <c r="G87">
        <v>58113.58</v>
      </c>
      <c r="H87">
        <f t="shared" si="1"/>
        <v>-108400.02179910899</v>
      </c>
    </row>
    <row r="88" spans="1:8" x14ac:dyDescent="0.25">
      <c r="A88">
        <f>_xlfn.XLOOKUP(B88,'Données-péréquation'!$B$2:$B$301,'Données-péréquation'!$A$2:$A$301)</f>
        <v>5511</v>
      </c>
      <c r="B88" s="108" t="s">
        <v>394</v>
      </c>
      <c r="C88" s="107">
        <v>2021</v>
      </c>
      <c r="D88" s="105">
        <v>3913611.2269274802</v>
      </c>
      <c r="E88" s="105">
        <v>4107262.1074795099</v>
      </c>
      <c r="F88" s="105">
        <v>-693362.05351597001</v>
      </c>
      <c r="G88">
        <v>44222.520000000004</v>
      </c>
      <c r="H88">
        <f t="shared" si="1"/>
        <v>-649139.53351596999</v>
      </c>
    </row>
    <row r="89" spans="1:8" x14ac:dyDescent="0.25">
      <c r="A89">
        <f>_xlfn.XLOOKUP(B89,'Données-péréquation'!$B$2:$B$301,'Données-péréquation'!$A$2:$A$301)</f>
        <v>5511</v>
      </c>
      <c r="B89" s="108" t="s">
        <v>394</v>
      </c>
      <c r="C89" s="107">
        <v>2022</v>
      </c>
      <c r="D89" s="105">
        <v>3961556.9417773001</v>
      </c>
      <c r="E89" s="105">
        <v>4245345.4951071702</v>
      </c>
      <c r="F89" s="105">
        <v>-319087.37814957101</v>
      </c>
      <c r="G89">
        <v>55386.78</v>
      </c>
      <c r="H89">
        <f t="shared" si="1"/>
        <v>-263700.59814957099</v>
      </c>
    </row>
    <row r="90" spans="1:8" x14ac:dyDescent="0.25">
      <c r="A90">
        <f>_xlfn.XLOOKUP(B90,'Données-péréquation'!$B$2:$B$301,'Données-péréquation'!$A$2:$A$301)</f>
        <v>5422</v>
      </c>
      <c r="B90" s="108" t="s">
        <v>393</v>
      </c>
      <c r="C90" s="107">
        <v>2012</v>
      </c>
      <c r="D90" s="107" t="s">
        <v>458</v>
      </c>
      <c r="E90" s="107" t="s">
        <v>458</v>
      </c>
      <c r="F90" s="107" t="s">
        <v>458</v>
      </c>
      <c r="G90">
        <v>0</v>
      </c>
      <c r="H90" t="e">
        <f t="shared" si="1"/>
        <v>#VALUE!</v>
      </c>
    </row>
    <row r="91" spans="1:8" x14ac:dyDescent="0.25">
      <c r="A91">
        <f>_xlfn.XLOOKUP(B91,'Données-péréquation'!$B$2:$B$301,'Données-péréquation'!$A$2:$A$301)</f>
        <v>5422</v>
      </c>
      <c r="B91" s="108" t="s">
        <v>393</v>
      </c>
      <c r="C91" s="107">
        <v>2013</v>
      </c>
      <c r="D91" s="107" t="s">
        <v>458</v>
      </c>
      <c r="E91" s="107" t="s">
        <v>458</v>
      </c>
      <c r="F91" s="107" t="s">
        <v>458</v>
      </c>
      <c r="G91">
        <v>0</v>
      </c>
      <c r="H91" t="e">
        <f t="shared" si="1"/>
        <v>#VALUE!</v>
      </c>
    </row>
    <row r="92" spans="1:8" x14ac:dyDescent="0.25">
      <c r="A92">
        <f>_xlfn.XLOOKUP(B92,'Données-péréquation'!$B$2:$B$301,'Données-péréquation'!$A$2:$A$301)</f>
        <v>5422</v>
      </c>
      <c r="B92" s="108" t="s">
        <v>393</v>
      </c>
      <c r="C92" s="107">
        <v>2014</v>
      </c>
      <c r="D92" s="107" t="s">
        <v>458</v>
      </c>
      <c r="E92" s="107" t="s">
        <v>458</v>
      </c>
      <c r="F92" s="107" t="s">
        <v>458</v>
      </c>
      <c r="G92">
        <v>0</v>
      </c>
      <c r="H92" t="e">
        <f t="shared" si="1"/>
        <v>#VALUE!</v>
      </c>
    </row>
    <row r="93" spans="1:8" x14ac:dyDescent="0.25">
      <c r="A93">
        <f>_xlfn.XLOOKUP(B93,'Données-péréquation'!$B$2:$B$301,'Données-péréquation'!$A$2:$A$301)</f>
        <v>5422</v>
      </c>
      <c r="B93" s="108" t="s">
        <v>393</v>
      </c>
      <c r="C93" s="107">
        <v>2015</v>
      </c>
      <c r="D93" s="107" t="s">
        <v>458</v>
      </c>
      <c r="E93" s="107" t="s">
        <v>458</v>
      </c>
      <c r="F93" s="107" t="s">
        <v>458</v>
      </c>
      <c r="G93">
        <v>0</v>
      </c>
      <c r="H93" t="e">
        <f t="shared" si="1"/>
        <v>#VALUE!</v>
      </c>
    </row>
    <row r="94" spans="1:8" x14ac:dyDescent="0.25">
      <c r="A94">
        <f>_xlfn.XLOOKUP(B94,'Données-péréquation'!$B$2:$B$301,'Données-péréquation'!$A$2:$A$301)</f>
        <v>5422</v>
      </c>
      <c r="B94" s="108" t="s">
        <v>393</v>
      </c>
      <c r="C94" s="107">
        <v>2016</v>
      </c>
      <c r="D94" s="105">
        <v>134006.41676522899</v>
      </c>
      <c r="E94" s="105">
        <v>292939.06208240503</v>
      </c>
      <c r="F94" s="107" t="s">
        <v>458</v>
      </c>
      <c r="G94">
        <v>0</v>
      </c>
      <c r="H94" t="e">
        <f t="shared" si="1"/>
        <v>#VALUE!</v>
      </c>
    </row>
    <row r="95" spans="1:8" x14ac:dyDescent="0.25">
      <c r="A95">
        <f>_xlfn.XLOOKUP(B95,'Données-péréquation'!$B$2:$B$301,'Données-péréquation'!$A$2:$A$301)</f>
        <v>5422</v>
      </c>
      <c r="B95" s="108" t="s">
        <v>393</v>
      </c>
      <c r="C95" s="107">
        <v>2017</v>
      </c>
      <c r="D95" s="105">
        <v>107605.812917006</v>
      </c>
      <c r="E95" s="105">
        <v>260048.88356413401</v>
      </c>
      <c r="F95" s="105">
        <v>-6995891.6464942601</v>
      </c>
      <c r="G95">
        <v>0</v>
      </c>
      <c r="H95">
        <f t="shared" si="1"/>
        <v>-6995891.6464942601</v>
      </c>
    </row>
    <row r="96" spans="1:8" x14ac:dyDescent="0.25">
      <c r="A96">
        <f>_xlfn.XLOOKUP(B96,'Données-péréquation'!$B$2:$B$301,'Données-péréquation'!$A$2:$A$301)</f>
        <v>5422</v>
      </c>
      <c r="B96" s="108" t="s">
        <v>393</v>
      </c>
      <c r="C96" s="107">
        <v>2018</v>
      </c>
      <c r="D96" s="105">
        <v>115727.16499347999</v>
      </c>
      <c r="E96" s="105">
        <v>207997.178259195</v>
      </c>
      <c r="F96" s="105">
        <v>-6414796.3669213597</v>
      </c>
      <c r="G96">
        <v>0</v>
      </c>
      <c r="H96">
        <f t="shared" si="1"/>
        <v>-6414796.3669213597</v>
      </c>
    </row>
    <row r="97" spans="1:8" x14ac:dyDescent="0.25">
      <c r="A97">
        <f>_xlfn.XLOOKUP(B97,'Données-péréquation'!$B$2:$B$301,'Données-péréquation'!$A$2:$A$301)</f>
        <v>5422</v>
      </c>
      <c r="B97" s="108" t="s">
        <v>393</v>
      </c>
      <c r="C97" s="107">
        <v>2019</v>
      </c>
      <c r="D97" s="105">
        <v>64648.593386111002</v>
      </c>
      <c r="E97" s="105">
        <v>165655.41785990901</v>
      </c>
      <c r="F97" s="105">
        <v>-5530912.97955966</v>
      </c>
      <c r="G97">
        <v>514088.75</v>
      </c>
      <c r="H97">
        <f t="shared" si="1"/>
        <v>-5016824.22955966</v>
      </c>
    </row>
    <row r="98" spans="1:8" x14ac:dyDescent="0.25">
      <c r="A98">
        <f>_xlfn.XLOOKUP(B98,'Données-péréquation'!$B$2:$B$301,'Données-péréquation'!$A$2:$A$301)</f>
        <v>5422</v>
      </c>
      <c r="B98" s="108" t="s">
        <v>393</v>
      </c>
      <c r="C98" s="107">
        <v>2020</v>
      </c>
      <c r="D98" s="105">
        <v>13140.069223173001</v>
      </c>
      <c r="E98" s="105">
        <v>123147.53845366499</v>
      </c>
      <c r="F98" s="105">
        <v>-5857907.7072893297</v>
      </c>
      <c r="G98">
        <v>624747.43000000005</v>
      </c>
      <c r="H98">
        <f t="shared" si="1"/>
        <v>-5233160.27728933</v>
      </c>
    </row>
    <row r="99" spans="1:8" x14ac:dyDescent="0.25">
      <c r="A99">
        <f>_xlfn.XLOOKUP(B99,'Données-péréquation'!$B$2:$B$301,'Données-péréquation'!$A$2:$A$301)</f>
        <v>5422</v>
      </c>
      <c r="B99" s="108" t="s">
        <v>393</v>
      </c>
      <c r="C99" s="107">
        <v>2021</v>
      </c>
      <c r="D99" s="105">
        <v>-21167.272518279999</v>
      </c>
      <c r="E99" s="105">
        <v>80975.119772599995</v>
      </c>
      <c r="F99" s="105">
        <v>-11601418.550336201</v>
      </c>
      <c r="G99">
        <v>1238793.07</v>
      </c>
      <c r="H99">
        <f t="shared" si="1"/>
        <v>-10362625.4803362</v>
      </c>
    </row>
    <row r="100" spans="1:8" x14ac:dyDescent="0.25">
      <c r="A100">
        <f>_xlfn.XLOOKUP(B100,'Données-péréquation'!$B$2:$B$301,'Données-péréquation'!$A$2:$A$301)</f>
        <v>5422</v>
      </c>
      <c r="B100" s="108" t="s">
        <v>393</v>
      </c>
      <c r="C100" s="107">
        <v>2022</v>
      </c>
      <c r="D100" s="105">
        <v>-46166.229683871999</v>
      </c>
      <c r="E100" s="105">
        <v>37636.821905550998</v>
      </c>
      <c r="F100" s="105">
        <v>-8172976.7560841702</v>
      </c>
      <c r="G100">
        <v>661731.16</v>
      </c>
      <c r="H100">
        <f t="shared" si="1"/>
        <v>-7511245.59608417</v>
      </c>
    </row>
    <row r="101" spans="1:8" x14ac:dyDescent="0.25">
      <c r="A101">
        <f>_xlfn.XLOOKUP(B101,'Données-péréquation'!$B$2:$B$301,'Données-péréquation'!$A$2:$A$301)</f>
        <v>5451</v>
      </c>
      <c r="B101" s="108" t="s">
        <v>392</v>
      </c>
      <c r="C101" s="107">
        <v>2012</v>
      </c>
      <c r="D101" s="107" t="s">
        <v>458</v>
      </c>
      <c r="E101" s="107" t="s">
        <v>458</v>
      </c>
      <c r="F101" s="107" t="s">
        <v>458</v>
      </c>
      <c r="G101">
        <v>0</v>
      </c>
      <c r="H101" t="e">
        <f t="shared" si="1"/>
        <v>#VALUE!</v>
      </c>
    </row>
    <row r="102" spans="1:8" x14ac:dyDescent="0.25">
      <c r="A102">
        <f>_xlfn.XLOOKUP(B102,'Données-péréquation'!$B$2:$B$301,'Données-péréquation'!$A$2:$A$301)</f>
        <v>5451</v>
      </c>
      <c r="B102" s="108" t="s">
        <v>392</v>
      </c>
      <c r="C102" s="107">
        <v>2013</v>
      </c>
      <c r="D102" s="107" t="s">
        <v>458</v>
      </c>
      <c r="E102" s="107" t="s">
        <v>458</v>
      </c>
      <c r="F102" s="107" t="s">
        <v>458</v>
      </c>
      <c r="G102">
        <v>0</v>
      </c>
      <c r="H102" t="e">
        <f t="shared" si="1"/>
        <v>#VALUE!</v>
      </c>
    </row>
    <row r="103" spans="1:8" x14ac:dyDescent="0.25">
      <c r="A103">
        <f>_xlfn.XLOOKUP(B103,'Données-péréquation'!$B$2:$B$301,'Données-péréquation'!$A$2:$A$301)</f>
        <v>5451</v>
      </c>
      <c r="B103" s="108" t="s">
        <v>392</v>
      </c>
      <c r="C103" s="107">
        <v>2014</v>
      </c>
      <c r="D103" s="107" t="s">
        <v>458</v>
      </c>
      <c r="E103" s="107" t="s">
        <v>458</v>
      </c>
      <c r="F103" s="107" t="s">
        <v>458</v>
      </c>
      <c r="G103">
        <v>0</v>
      </c>
      <c r="H103" t="e">
        <f t="shared" si="1"/>
        <v>#VALUE!</v>
      </c>
    </row>
    <row r="104" spans="1:8" x14ac:dyDescent="0.25">
      <c r="A104">
        <f>_xlfn.XLOOKUP(B104,'Données-péréquation'!$B$2:$B$301,'Données-péréquation'!$A$2:$A$301)</f>
        <v>5451</v>
      </c>
      <c r="B104" s="108" t="s">
        <v>392</v>
      </c>
      <c r="C104" s="107">
        <v>2015</v>
      </c>
      <c r="D104" s="107" t="s">
        <v>458</v>
      </c>
      <c r="E104" s="107" t="s">
        <v>458</v>
      </c>
      <c r="F104" s="107" t="s">
        <v>458</v>
      </c>
      <c r="G104">
        <v>0</v>
      </c>
      <c r="H104" t="e">
        <f t="shared" si="1"/>
        <v>#VALUE!</v>
      </c>
    </row>
    <row r="105" spans="1:8" x14ac:dyDescent="0.25">
      <c r="A105">
        <f>_xlfn.XLOOKUP(B105,'Données-péréquation'!$B$2:$B$301,'Données-péréquation'!$A$2:$A$301)</f>
        <v>5451</v>
      </c>
      <c r="B105" s="108" t="s">
        <v>392</v>
      </c>
      <c r="C105" s="107">
        <v>2016</v>
      </c>
      <c r="D105" s="105">
        <v>5630951.3046281096</v>
      </c>
      <c r="E105" s="105">
        <v>5972767.3708407097</v>
      </c>
      <c r="F105" s="107" t="s">
        <v>458</v>
      </c>
      <c r="G105">
        <v>0</v>
      </c>
      <c r="H105" t="e">
        <f t="shared" si="1"/>
        <v>#VALUE!</v>
      </c>
    </row>
    <row r="106" spans="1:8" x14ac:dyDescent="0.25">
      <c r="A106">
        <f>_xlfn.XLOOKUP(B106,'Données-péréquation'!$B$2:$B$301,'Données-péréquation'!$A$2:$A$301)</f>
        <v>5451</v>
      </c>
      <c r="B106" s="108" t="s">
        <v>392</v>
      </c>
      <c r="C106" s="107">
        <v>2017</v>
      </c>
      <c r="D106" s="105">
        <v>10091286.7600562</v>
      </c>
      <c r="E106" s="105">
        <v>10439725.5</v>
      </c>
      <c r="F106" s="105">
        <v>3430710.5251145</v>
      </c>
      <c r="G106">
        <v>0</v>
      </c>
      <c r="H106">
        <f t="shared" si="1"/>
        <v>3430710.5251145</v>
      </c>
    </row>
    <row r="107" spans="1:8" x14ac:dyDescent="0.25">
      <c r="A107">
        <f>_xlfn.XLOOKUP(B107,'Données-péréquation'!$B$2:$B$301,'Données-péréquation'!$A$2:$A$301)</f>
        <v>5451</v>
      </c>
      <c r="B107" s="108" t="s">
        <v>392</v>
      </c>
      <c r="C107" s="107">
        <v>2018</v>
      </c>
      <c r="D107" s="105">
        <v>13758954.074252199</v>
      </c>
      <c r="E107" s="106">
        <v>14355378</v>
      </c>
      <c r="F107" s="105">
        <v>682586.24528773595</v>
      </c>
      <c r="G107">
        <v>0</v>
      </c>
      <c r="H107">
        <f t="shared" si="1"/>
        <v>682586.24528773595</v>
      </c>
    </row>
    <row r="108" spans="1:8" x14ac:dyDescent="0.25">
      <c r="A108">
        <f>_xlfn.XLOOKUP(B108,'Données-péréquation'!$B$2:$B$301,'Données-péréquation'!$A$2:$A$301)</f>
        <v>5451</v>
      </c>
      <c r="B108" s="108" t="s">
        <v>392</v>
      </c>
      <c r="C108" s="107">
        <v>2019</v>
      </c>
      <c r="D108" s="105">
        <v>13598063.7799752</v>
      </c>
      <c r="E108" s="105">
        <v>14069191.5</v>
      </c>
      <c r="F108" s="105">
        <v>2252008.4370793998</v>
      </c>
      <c r="G108">
        <v>75529.2</v>
      </c>
      <c r="H108">
        <f t="shared" si="1"/>
        <v>2327537.6370794</v>
      </c>
    </row>
    <row r="109" spans="1:8" x14ac:dyDescent="0.25">
      <c r="A109">
        <f>_xlfn.XLOOKUP(B109,'Données-péréquation'!$B$2:$B$301,'Données-péréquation'!$A$2:$A$301)</f>
        <v>5451</v>
      </c>
      <c r="B109" s="108" t="s">
        <v>392</v>
      </c>
      <c r="C109" s="107">
        <v>2020</v>
      </c>
      <c r="D109" s="105">
        <v>13073967.7431817</v>
      </c>
      <c r="E109" s="105">
        <v>13919496.5</v>
      </c>
      <c r="F109" s="105">
        <v>3023603.0117301499</v>
      </c>
      <c r="G109">
        <v>185817.96</v>
      </c>
      <c r="H109">
        <f t="shared" si="1"/>
        <v>3209420.9717301498</v>
      </c>
    </row>
    <row r="110" spans="1:8" x14ac:dyDescent="0.25">
      <c r="A110">
        <f>_xlfn.XLOOKUP(B110,'Données-péréquation'!$B$2:$B$301,'Données-péréquation'!$A$2:$A$301)</f>
        <v>5451</v>
      </c>
      <c r="B110" s="108" t="s">
        <v>392</v>
      </c>
      <c r="C110" s="107">
        <v>2021</v>
      </c>
      <c r="D110" s="105">
        <v>12859424.385232599</v>
      </c>
      <c r="E110" s="106">
        <v>13586370</v>
      </c>
      <c r="F110" s="105">
        <v>2775548.1863003802</v>
      </c>
      <c r="G110">
        <v>223873.7</v>
      </c>
      <c r="H110">
        <f t="shared" si="1"/>
        <v>2999421.8863003803</v>
      </c>
    </row>
    <row r="111" spans="1:8" x14ac:dyDescent="0.25">
      <c r="A111">
        <f>_xlfn.XLOOKUP(B111,'Données-péréquation'!$B$2:$B$301,'Données-péréquation'!$A$2:$A$301)</f>
        <v>5451</v>
      </c>
      <c r="B111" s="108" t="s">
        <v>392</v>
      </c>
      <c r="C111" s="107">
        <v>2022</v>
      </c>
      <c r="D111" s="105">
        <v>12388211.581448801</v>
      </c>
      <c r="E111" s="105">
        <v>12562858.5</v>
      </c>
      <c r="F111" s="105">
        <v>2607950.6385779502</v>
      </c>
      <c r="G111">
        <v>232155</v>
      </c>
      <c r="H111">
        <f t="shared" si="1"/>
        <v>2840105.6385779502</v>
      </c>
    </row>
    <row r="112" spans="1:8" x14ac:dyDescent="0.25">
      <c r="A112">
        <f>_xlfn.XLOOKUP(B112,'Données-péréquation'!$B$2:$B$301,'Données-péréquation'!$A$2:$A$301)</f>
        <v>5744</v>
      </c>
      <c r="B112" s="108" t="s">
        <v>391</v>
      </c>
      <c r="C112" s="107">
        <v>2012</v>
      </c>
      <c r="D112" s="107" t="s">
        <v>458</v>
      </c>
      <c r="E112" s="107" t="s">
        <v>458</v>
      </c>
      <c r="F112" s="107" t="s">
        <v>458</v>
      </c>
      <c r="G112">
        <v>0</v>
      </c>
      <c r="H112" t="e">
        <f t="shared" si="1"/>
        <v>#VALUE!</v>
      </c>
    </row>
    <row r="113" spans="1:8" x14ac:dyDescent="0.25">
      <c r="A113">
        <f>_xlfn.XLOOKUP(B113,'Données-péréquation'!$B$2:$B$301,'Données-péréquation'!$A$2:$A$301)</f>
        <v>5744</v>
      </c>
      <c r="B113" s="108" t="s">
        <v>391</v>
      </c>
      <c r="C113" s="107">
        <v>2013</v>
      </c>
      <c r="D113" s="107" t="s">
        <v>458</v>
      </c>
      <c r="E113" s="107" t="s">
        <v>458</v>
      </c>
      <c r="F113" s="107" t="s">
        <v>458</v>
      </c>
      <c r="G113">
        <v>0</v>
      </c>
      <c r="H113" t="e">
        <f t="shared" si="1"/>
        <v>#VALUE!</v>
      </c>
    </row>
    <row r="114" spans="1:8" x14ac:dyDescent="0.25">
      <c r="A114">
        <f>_xlfn.XLOOKUP(B114,'Données-péréquation'!$B$2:$B$301,'Données-péréquation'!$A$2:$A$301)</f>
        <v>5744</v>
      </c>
      <c r="B114" s="108" t="s">
        <v>391</v>
      </c>
      <c r="C114" s="107">
        <v>2014</v>
      </c>
      <c r="D114" s="107" t="s">
        <v>458</v>
      </c>
      <c r="E114" s="107" t="s">
        <v>458</v>
      </c>
      <c r="F114" s="107" t="s">
        <v>458</v>
      </c>
      <c r="G114">
        <v>0</v>
      </c>
      <c r="H114" t="e">
        <f t="shared" si="1"/>
        <v>#VALUE!</v>
      </c>
    </row>
    <row r="115" spans="1:8" x14ac:dyDescent="0.25">
      <c r="A115">
        <f>_xlfn.XLOOKUP(B115,'Données-péréquation'!$B$2:$B$301,'Données-péréquation'!$A$2:$A$301)</f>
        <v>5744</v>
      </c>
      <c r="B115" s="108" t="s">
        <v>391</v>
      </c>
      <c r="C115" s="107">
        <v>2015</v>
      </c>
      <c r="D115" s="107" t="s">
        <v>458</v>
      </c>
      <c r="E115" s="107" t="s">
        <v>458</v>
      </c>
      <c r="F115" s="107" t="s">
        <v>458</v>
      </c>
      <c r="G115">
        <v>0</v>
      </c>
      <c r="H115" t="e">
        <f t="shared" si="1"/>
        <v>#VALUE!</v>
      </c>
    </row>
    <row r="116" spans="1:8" x14ac:dyDescent="0.25">
      <c r="A116">
        <f>_xlfn.XLOOKUP(B116,'Données-péréquation'!$B$2:$B$301,'Données-péréquation'!$A$2:$A$301)</f>
        <v>5744</v>
      </c>
      <c r="B116" s="108" t="s">
        <v>391</v>
      </c>
      <c r="C116" s="107">
        <v>2016</v>
      </c>
      <c r="D116" s="105">
        <v>1154538.3661658601</v>
      </c>
      <c r="E116" s="105">
        <v>1199486.7534728199</v>
      </c>
      <c r="F116" s="107" t="s">
        <v>458</v>
      </c>
      <c r="G116">
        <v>0</v>
      </c>
      <c r="H116" t="e">
        <f t="shared" si="1"/>
        <v>#VALUE!</v>
      </c>
    </row>
    <row r="117" spans="1:8" x14ac:dyDescent="0.25">
      <c r="A117">
        <f>_xlfn.XLOOKUP(B117,'Données-péréquation'!$B$2:$B$301,'Données-péréquation'!$A$2:$A$301)</f>
        <v>5744</v>
      </c>
      <c r="B117" s="108" t="s">
        <v>391</v>
      </c>
      <c r="C117" s="107">
        <v>2017</v>
      </c>
      <c r="D117" s="105">
        <v>1132929.2574161601</v>
      </c>
      <c r="E117" s="105">
        <v>1199446.57228835</v>
      </c>
      <c r="F117" s="105">
        <v>-1298696.76310705</v>
      </c>
      <c r="G117">
        <v>0</v>
      </c>
      <c r="H117">
        <f t="shared" si="1"/>
        <v>-1298696.76310705</v>
      </c>
    </row>
    <row r="118" spans="1:8" x14ac:dyDescent="0.25">
      <c r="A118">
        <f>_xlfn.XLOOKUP(B118,'Données-péréquation'!$B$2:$B$301,'Données-péréquation'!$A$2:$A$301)</f>
        <v>5744</v>
      </c>
      <c r="B118" s="108" t="s">
        <v>391</v>
      </c>
      <c r="C118" s="107">
        <v>2018</v>
      </c>
      <c r="D118" s="105">
        <v>1019386.31961622</v>
      </c>
      <c r="E118" s="105">
        <v>1019343.2912471601</v>
      </c>
      <c r="F118" s="105">
        <v>-753952.48450144206</v>
      </c>
      <c r="G118">
        <v>0</v>
      </c>
      <c r="H118">
        <f t="shared" si="1"/>
        <v>-753952.48450144206</v>
      </c>
    </row>
    <row r="119" spans="1:8" x14ac:dyDescent="0.25">
      <c r="A119">
        <f>_xlfn.XLOOKUP(B119,'Données-péréquation'!$B$2:$B$301,'Données-péréquation'!$A$2:$A$301)</f>
        <v>5744</v>
      </c>
      <c r="B119" s="108" t="s">
        <v>391</v>
      </c>
      <c r="C119" s="107">
        <v>2019</v>
      </c>
      <c r="D119" s="105">
        <v>887898.30212200002</v>
      </c>
      <c r="E119" s="105">
        <v>923243.38026714302</v>
      </c>
      <c r="F119" s="105">
        <v>-1616841.47827488</v>
      </c>
      <c r="G119">
        <v>488303.35</v>
      </c>
      <c r="H119">
        <f t="shared" si="1"/>
        <v>-1128538.1282748799</v>
      </c>
    </row>
    <row r="120" spans="1:8" x14ac:dyDescent="0.25">
      <c r="A120">
        <f>_xlfn.XLOOKUP(B120,'Données-péréquation'!$B$2:$B$301,'Données-péréquation'!$A$2:$A$301)</f>
        <v>5744</v>
      </c>
      <c r="B120" s="108" t="s">
        <v>391</v>
      </c>
      <c r="C120" s="107">
        <v>2020</v>
      </c>
      <c r="D120" s="105">
        <v>914692.39277330996</v>
      </c>
      <c r="E120" s="105">
        <v>884018.346291002</v>
      </c>
      <c r="F120" s="105">
        <v>-178394.570726823</v>
      </c>
      <c r="G120">
        <v>93050.62</v>
      </c>
      <c r="H120">
        <f t="shared" si="1"/>
        <v>-85343.950726823008</v>
      </c>
    </row>
    <row r="121" spans="1:8" x14ac:dyDescent="0.25">
      <c r="A121">
        <f>_xlfn.XLOOKUP(B121,'Données-péréquation'!$B$2:$B$301,'Données-péréquation'!$A$2:$A$301)</f>
        <v>5744</v>
      </c>
      <c r="B121" s="108" t="s">
        <v>391</v>
      </c>
      <c r="C121" s="107">
        <v>2021</v>
      </c>
      <c r="D121" s="105">
        <v>794965.17127531697</v>
      </c>
      <c r="E121" s="105">
        <v>796952.41250317497</v>
      </c>
      <c r="F121" s="105">
        <v>-670738.12739931</v>
      </c>
      <c r="G121">
        <v>138345.47</v>
      </c>
      <c r="H121">
        <f t="shared" si="1"/>
        <v>-532392.65739931003</v>
      </c>
    </row>
    <row r="122" spans="1:8" x14ac:dyDescent="0.25">
      <c r="A122">
        <f>_xlfn.XLOOKUP(B122,'Données-péréquation'!$B$2:$B$301,'Données-péréquation'!$A$2:$A$301)</f>
        <v>5744</v>
      </c>
      <c r="B122" s="108" t="s">
        <v>391</v>
      </c>
      <c r="C122" s="107">
        <v>2022</v>
      </c>
      <c r="D122" s="105">
        <v>779205.19417209504</v>
      </c>
      <c r="E122" s="105">
        <v>866847.94910740503</v>
      </c>
      <c r="F122" s="105">
        <v>-957042.15552147198</v>
      </c>
      <c r="G122">
        <v>164739.15</v>
      </c>
      <c r="H122">
        <f t="shared" si="1"/>
        <v>-792303.00552147196</v>
      </c>
    </row>
    <row r="123" spans="1:8" x14ac:dyDescent="0.25">
      <c r="A123">
        <f>_xlfn.XLOOKUP(B123,'Données-péréquation'!$B$2:$B$301,'Données-péréquation'!$A$2:$A$301)</f>
        <v>5423</v>
      </c>
      <c r="B123" s="108" t="s">
        <v>390</v>
      </c>
      <c r="C123" s="107">
        <v>2012</v>
      </c>
      <c r="D123" s="107" t="s">
        <v>458</v>
      </c>
      <c r="E123" s="107" t="s">
        <v>458</v>
      </c>
      <c r="F123" s="107" t="s">
        <v>458</v>
      </c>
      <c r="G123">
        <v>0</v>
      </c>
      <c r="H123" t="e">
        <f t="shared" si="1"/>
        <v>#VALUE!</v>
      </c>
    </row>
    <row r="124" spans="1:8" x14ac:dyDescent="0.25">
      <c r="A124">
        <f>_xlfn.XLOOKUP(B124,'Données-péréquation'!$B$2:$B$301,'Données-péréquation'!$A$2:$A$301)</f>
        <v>5423</v>
      </c>
      <c r="B124" s="108" t="s">
        <v>390</v>
      </c>
      <c r="C124" s="107">
        <v>2013</v>
      </c>
      <c r="D124" s="107" t="s">
        <v>458</v>
      </c>
      <c r="E124" s="107" t="s">
        <v>458</v>
      </c>
      <c r="F124" s="107" t="s">
        <v>458</v>
      </c>
      <c r="G124">
        <v>0</v>
      </c>
      <c r="H124" t="e">
        <f t="shared" si="1"/>
        <v>#VALUE!</v>
      </c>
    </row>
    <row r="125" spans="1:8" x14ac:dyDescent="0.25">
      <c r="A125">
        <f>_xlfn.XLOOKUP(B125,'Données-péréquation'!$B$2:$B$301,'Données-péréquation'!$A$2:$A$301)</f>
        <v>5423</v>
      </c>
      <c r="B125" s="108" t="s">
        <v>390</v>
      </c>
      <c r="C125" s="107">
        <v>2014</v>
      </c>
      <c r="D125" s="107" t="s">
        <v>458</v>
      </c>
      <c r="E125" s="107" t="s">
        <v>458</v>
      </c>
      <c r="F125" s="107" t="s">
        <v>458</v>
      </c>
      <c r="G125">
        <v>0</v>
      </c>
      <c r="H125" t="e">
        <f t="shared" si="1"/>
        <v>#VALUE!</v>
      </c>
    </row>
    <row r="126" spans="1:8" x14ac:dyDescent="0.25">
      <c r="A126">
        <f>_xlfn.XLOOKUP(B126,'Données-péréquation'!$B$2:$B$301,'Données-péréquation'!$A$2:$A$301)</f>
        <v>5423</v>
      </c>
      <c r="B126" s="108" t="s">
        <v>390</v>
      </c>
      <c r="C126" s="107">
        <v>2015</v>
      </c>
      <c r="D126" s="107" t="s">
        <v>458</v>
      </c>
      <c r="E126" s="107" t="s">
        <v>458</v>
      </c>
      <c r="F126" s="107" t="s">
        <v>458</v>
      </c>
      <c r="G126">
        <v>0</v>
      </c>
      <c r="H126" t="e">
        <f t="shared" si="1"/>
        <v>#VALUE!</v>
      </c>
    </row>
    <row r="127" spans="1:8" x14ac:dyDescent="0.25">
      <c r="A127">
        <f>_xlfn.XLOOKUP(B127,'Données-péréquation'!$B$2:$B$301,'Données-péréquation'!$A$2:$A$301)</f>
        <v>5423</v>
      </c>
      <c r="B127" s="108" t="s">
        <v>390</v>
      </c>
      <c r="C127" s="107">
        <v>2016</v>
      </c>
      <c r="D127" s="105">
        <v>545368.61250059097</v>
      </c>
      <c r="E127" s="105">
        <v>583127.70589329605</v>
      </c>
      <c r="F127" s="107" t="s">
        <v>458</v>
      </c>
      <c r="G127">
        <v>0</v>
      </c>
      <c r="H127" t="e">
        <f t="shared" si="1"/>
        <v>#VALUE!</v>
      </c>
    </row>
    <row r="128" spans="1:8" x14ac:dyDescent="0.25">
      <c r="A128">
        <f>_xlfn.XLOOKUP(B128,'Données-péréquation'!$B$2:$B$301,'Données-péréquation'!$A$2:$A$301)</f>
        <v>5423</v>
      </c>
      <c r="B128" s="108" t="s">
        <v>390</v>
      </c>
      <c r="C128" s="107">
        <v>2017</v>
      </c>
      <c r="D128" s="105">
        <v>485923.856936767</v>
      </c>
      <c r="E128" s="105">
        <v>520776.58532523498</v>
      </c>
      <c r="F128" s="105">
        <v>65172.976467868997</v>
      </c>
      <c r="G128">
        <v>0</v>
      </c>
      <c r="H128">
        <f t="shared" si="1"/>
        <v>65172.976467868997</v>
      </c>
    </row>
    <row r="129" spans="1:8" x14ac:dyDescent="0.25">
      <c r="A129">
        <f>_xlfn.XLOOKUP(B129,'Données-péréquation'!$B$2:$B$301,'Données-péréquation'!$A$2:$A$301)</f>
        <v>5423</v>
      </c>
      <c r="B129" s="108" t="s">
        <v>390</v>
      </c>
      <c r="C129" s="107">
        <v>2018</v>
      </c>
      <c r="D129" s="105">
        <v>413073.74163547403</v>
      </c>
      <c r="E129" s="105">
        <v>443598.83976349997</v>
      </c>
      <c r="F129" s="105">
        <v>313587.587005081</v>
      </c>
      <c r="G129">
        <v>0</v>
      </c>
      <c r="H129">
        <f t="shared" si="1"/>
        <v>313587.587005081</v>
      </c>
    </row>
    <row r="130" spans="1:8" x14ac:dyDescent="0.25">
      <c r="A130">
        <f>_xlfn.XLOOKUP(B130,'Données-péréquation'!$B$2:$B$301,'Données-péréquation'!$A$2:$A$301)</f>
        <v>5423</v>
      </c>
      <c r="B130" s="108" t="s">
        <v>390</v>
      </c>
      <c r="C130" s="107">
        <v>2019</v>
      </c>
      <c r="D130" s="105">
        <v>385231.24097972998</v>
      </c>
      <c r="E130" s="105">
        <v>416623.89170418802</v>
      </c>
      <c r="F130" s="105">
        <v>211148.354747359</v>
      </c>
      <c r="G130">
        <v>2119.25</v>
      </c>
      <c r="H130">
        <f t="shared" si="1"/>
        <v>213267.604747359</v>
      </c>
    </row>
    <row r="131" spans="1:8" x14ac:dyDescent="0.25">
      <c r="A131">
        <f>_xlfn.XLOOKUP(B131,'Données-péréquation'!$B$2:$B$301,'Données-péréquation'!$A$2:$A$301)</f>
        <v>5423</v>
      </c>
      <c r="B131" s="108" t="s">
        <v>390</v>
      </c>
      <c r="C131" s="107">
        <v>2020</v>
      </c>
      <c r="D131" s="105">
        <v>372613.24759966502</v>
      </c>
      <c r="E131" s="105">
        <v>379889.65011437301</v>
      </c>
      <c r="F131" s="105">
        <v>266507.904166058</v>
      </c>
      <c r="G131">
        <v>471.79</v>
      </c>
      <c r="H131">
        <f t="shared" ref="H131:H194" si="2">F131+G131</f>
        <v>266979.69416605798</v>
      </c>
    </row>
    <row r="132" spans="1:8" x14ac:dyDescent="0.25">
      <c r="A132">
        <f>_xlfn.XLOOKUP(B132,'Données-péréquation'!$B$2:$B$301,'Données-péréquation'!$A$2:$A$301)</f>
        <v>5423</v>
      </c>
      <c r="B132" s="108" t="s">
        <v>390</v>
      </c>
      <c r="C132" s="107">
        <v>2021</v>
      </c>
      <c r="D132" s="105">
        <v>356134.69442170701</v>
      </c>
      <c r="E132" s="105">
        <v>364542.373507354</v>
      </c>
      <c r="F132" s="105">
        <v>277697.654041139</v>
      </c>
      <c r="G132">
        <v>865.18</v>
      </c>
      <c r="H132">
        <f t="shared" si="2"/>
        <v>278562.83404113899</v>
      </c>
    </row>
    <row r="133" spans="1:8" x14ac:dyDescent="0.25">
      <c r="A133">
        <f>_xlfn.XLOOKUP(B133,'Données-péréquation'!$B$2:$B$301,'Données-péréquation'!$A$2:$A$301)</f>
        <v>5423</v>
      </c>
      <c r="B133" s="108" t="s">
        <v>390</v>
      </c>
      <c r="C133" s="107">
        <v>2022</v>
      </c>
      <c r="D133" s="105">
        <v>323258.51306876499</v>
      </c>
      <c r="E133" s="105">
        <v>332748.89564752701</v>
      </c>
      <c r="F133" s="105">
        <v>217441.08319785699</v>
      </c>
      <c r="G133">
        <v>2835.4</v>
      </c>
      <c r="H133">
        <f t="shared" si="2"/>
        <v>220276.48319785699</v>
      </c>
    </row>
    <row r="134" spans="1:8" x14ac:dyDescent="0.25">
      <c r="A134">
        <f>_xlfn.XLOOKUP(B134,'Données-péréquation'!$B$2:$B$301,'Données-péréquation'!$A$2:$A$301)</f>
        <v>5703</v>
      </c>
      <c r="B134" s="108" t="s">
        <v>389</v>
      </c>
      <c r="C134" s="107">
        <v>2012</v>
      </c>
      <c r="D134" s="107" t="s">
        <v>458</v>
      </c>
      <c r="E134" s="107" t="s">
        <v>458</v>
      </c>
      <c r="F134" s="107" t="s">
        <v>458</v>
      </c>
      <c r="G134">
        <v>0</v>
      </c>
      <c r="H134" t="e">
        <f t="shared" si="2"/>
        <v>#VALUE!</v>
      </c>
    </row>
    <row r="135" spans="1:8" x14ac:dyDescent="0.25">
      <c r="A135">
        <f>_xlfn.XLOOKUP(B135,'Données-péréquation'!$B$2:$B$301,'Données-péréquation'!$A$2:$A$301)</f>
        <v>5703</v>
      </c>
      <c r="B135" s="108" t="s">
        <v>389</v>
      </c>
      <c r="C135" s="107">
        <v>2013</v>
      </c>
      <c r="D135" s="107" t="s">
        <v>458</v>
      </c>
      <c r="E135" s="107" t="s">
        <v>458</v>
      </c>
      <c r="F135" s="107" t="s">
        <v>458</v>
      </c>
      <c r="G135">
        <v>0</v>
      </c>
      <c r="H135" t="e">
        <f t="shared" si="2"/>
        <v>#VALUE!</v>
      </c>
    </row>
    <row r="136" spans="1:8" x14ac:dyDescent="0.25">
      <c r="A136">
        <f>_xlfn.XLOOKUP(B136,'Données-péréquation'!$B$2:$B$301,'Données-péréquation'!$A$2:$A$301)</f>
        <v>5703</v>
      </c>
      <c r="B136" s="108" t="s">
        <v>389</v>
      </c>
      <c r="C136" s="107">
        <v>2014</v>
      </c>
      <c r="D136" s="107" t="s">
        <v>458</v>
      </c>
      <c r="E136" s="107" t="s">
        <v>458</v>
      </c>
      <c r="F136" s="107" t="s">
        <v>458</v>
      </c>
      <c r="G136">
        <v>0</v>
      </c>
      <c r="H136" t="e">
        <f t="shared" si="2"/>
        <v>#VALUE!</v>
      </c>
    </row>
    <row r="137" spans="1:8" x14ac:dyDescent="0.25">
      <c r="A137">
        <f>_xlfn.XLOOKUP(B137,'Données-péréquation'!$B$2:$B$301,'Données-péréquation'!$A$2:$A$301)</f>
        <v>5703</v>
      </c>
      <c r="B137" s="108" t="s">
        <v>389</v>
      </c>
      <c r="C137" s="107">
        <v>2015</v>
      </c>
      <c r="D137" s="107" t="s">
        <v>458</v>
      </c>
      <c r="E137" s="107" t="s">
        <v>458</v>
      </c>
      <c r="F137" s="107" t="s">
        <v>458</v>
      </c>
      <c r="G137">
        <v>0</v>
      </c>
      <c r="H137" t="e">
        <f t="shared" si="2"/>
        <v>#VALUE!</v>
      </c>
    </row>
    <row r="138" spans="1:8" x14ac:dyDescent="0.25">
      <c r="A138">
        <f>_xlfn.XLOOKUP(B138,'Données-péréquation'!$B$2:$B$301,'Données-péréquation'!$A$2:$A$301)</f>
        <v>5703</v>
      </c>
      <c r="B138" s="108" t="s">
        <v>389</v>
      </c>
      <c r="C138" s="107">
        <v>2016</v>
      </c>
      <c r="D138" s="105">
        <v>303805.72364557203</v>
      </c>
      <c r="E138" s="105">
        <v>486747.55117976799</v>
      </c>
      <c r="F138" s="107" t="s">
        <v>458</v>
      </c>
      <c r="G138">
        <v>0</v>
      </c>
      <c r="H138" t="e">
        <f t="shared" si="2"/>
        <v>#VALUE!</v>
      </c>
    </row>
    <row r="139" spans="1:8" x14ac:dyDescent="0.25">
      <c r="A139">
        <f>_xlfn.XLOOKUP(B139,'Données-péréquation'!$B$2:$B$301,'Données-péréquation'!$A$2:$A$301)</f>
        <v>5703</v>
      </c>
      <c r="B139" s="108" t="s">
        <v>389</v>
      </c>
      <c r="C139" s="107">
        <v>2017</v>
      </c>
      <c r="D139" s="105">
        <v>304769.25168118998</v>
      </c>
      <c r="E139" s="105">
        <v>427566.28123456199</v>
      </c>
      <c r="F139" s="105">
        <v>-480234.83502309403</v>
      </c>
      <c r="G139">
        <v>0</v>
      </c>
      <c r="H139">
        <f t="shared" si="2"/>
        <v>-480234.83502309403</v>
      </c>
    </row>
    <row r="140" spans="1:8" x14ac:dyDescent="0.25">
      <c r="A140">
        <f>_xlfn.XLOOKUP(B140,'Données-péréquation'!$B$2:$B$301,'Données-péréquation'!$A$2:$A$301)</f>
        <v>5703</v>
      </c>
      <c r="B140" s="108" t="s">
        <v>389</v>
      </c>
      <c r="C140" s="107">
        <v>2018</v>
      </c>
      <c r="D140" s="105">
        <v>287783.03923927899</v>
      </c>
      <c r="E140" s="105">
        <v>364137.7194</v>
      </c>
      <c r="F140" s="105">
        <v>-384124.87416601501</v>
      </c>
      <c r="G140">
        <v>0</v>
      </c>
      <c r="H140">
        <f t="shared" si="2"/>
        <v>-384124.87416601501</v>
      </c>
    </row>
    <row r="141" spans="1:8" x14ac:dyDescent="0.25">
      <c r="A141">
        <f>_xlfn.XLOOKUP(B141,'Données-péréquation'!$B$2:$B$301,'Données-péréquation'!$A$2:$A$301)</f>
        <v>5703</v>
      </c>
      <c r="B141" s="108" t="s">
        <v>389</v>
      </c>
      <c r="C141" s="107">
        <v>2019</v>
      </c>
      <c r="D141" s="105">
        <v>287330.14109606098</v>
      </c>
      <c r="E141" s="105">
        <v>359601.33439999999</v>
      </c>
      <c r="F141" s="105">
        <v>-382444.46412093</v>
      </c>
      <c r="G141">
        <v>6156.8</v>
      </c>
      <c r="H141">
        <f t="shared" si="2"/>
        <v>-376287.66412093001</v>
      </c>
    </row>
    <row r="142" spans="1:8" x14ac:dyDescent="0.25">
      <c r="A142">
        <f>_xlfn.XLOOKUP(B142,'Données-péréquation'!$B$2:$B$301,'Données-péréquation'!$A$2:$A$301)</f>
        <v>5703</v>
      </c>
      <c r="B142" s="108" t="s">
        <v>389</v>
      </c>
      <c r="C142" s="107">
        <v>2020</v>
      </c>
      <c r="D142" s="105">
        <v>279797.221556212</v>
      </c>
      <c r="E142" s="105">
        <v>333578.62540000002</v>
      </c>
      <c r="F142" s="105">
        <v>-545494.85037736699</v>
      </c>
      <c r="G142">
        <v>6921.91</v>
      </c>
      <c r="H142">
        <f t="shared" si="2"/>
        <v>-538572.94037736696</v>
      </c>
    </row>
    <row r="143" spans="1:8" x14ac:dyDescent="0.25">
      <c r="A143">
        <f>_xlfn.XLOOKUP(B143,'Données-péréquation'!$B$2:$B$301,'Données-péréquation'!$A$2:$A$301)</f>
        <v>5703</v>
      </c>
      <c r="B143" s="108" t="s">
        <v>389</v>
      </c>
      <c r="C143" s="107">
        <v>2021</v>
      </c>
      <c r="D143" s="105">
        <v>266854.86885491398</v>
      </c>
      <c r="E143" s="105">
        <v>354024.54979999998</v>
      </c>
      <c r="F143" s="105">
        <v>-471199.75993522099</v>
      </c>
      <c r="G143">
        <v>3518.05</v>
      </c>
      <c r="H143">
        <f t="shared" si="2"/>
        <v>-467681.70993522101</v>
      </c>
    </row>
    <row r="144" spans="1:8" x14ac:dyDescent="0.25">
      <c r="A144">
        <f>_xlfn.XLOOKUP(B144,'Données-péréquation'!$B$2:$B$301,'Données-péréquation'!$A$2:$A$301)</f>
        <v>5703</v>
      </c>
      <c r="B144" s="108" t="s">
        <v>389</v>
      </c>
      <c r="C144" s="107">
        <v>2022</v>
      </c>
      <c r="D144" s="105">
        <v>252132.01001974</v>
      </c>
      <c r="E144" s="105">
        <v>302488.91597999999</v>
      </c>
      <c r="F144" s="105">
        <v>-445947.10144938697</v>
      </c>
      <c r="G144">
        <v>4932.3900000000003</v>
      </c>
      <c r="H144">
        <f t="shared" si="2"/>
        <v>-441014.71144938696</v>
      </c>
    </row>
    <row r="145" spans="1:8" x14ac:dyDescent="0.25">
      <c r="A145">
        <f>_xlfn.XLOOKUP(B145,'Données-péréquation'!$B$2:$B$301,'Données-péréquation'!$A$2:$A$301)</f>
        <v>5745</v>
      </c>
      <c r="B145" s="108" t="s">
        <v>388</v>
      </c>
      <c r="C145" s="107">
        <v>2012</v>
      </c>
      <c r="D145" s="107" t="s">
        <v>458</v>
      </c>
      <c r="E145" s="107" t="s">
        <v>458</v>
      </c>
      <c r="F145" s="107" t="s">
        <v>458</v>
      </c>
      <c r="G145">
        <v>0</v>
      </c>
      <c r="H145" t="e">
        <f t="shared" si="2"/>
        <v>#VALUE!</v>
      </c>
    </row>
    <row r="146" spans="1:8" x14ac:dyDescent="0.25">
      <c r="A146">
        <f>_xlfn.XLOOKUP(B146,'Données-péréquation'!$B$2:$B$301,'Données-péréquation'!$A$2:$A$301)</f>
        <v>5745</v>
      </c>
      <c r="B146" s="108" t="s">
        <v>388</v>
      </c>
      <c r="C146" s="107">
        <v>2013</v>
      </c>
      <c r="D146" s="107" t="s">
        <v>458</v>
      </c>
      <c r="E146" s="107" t="s">
        <v>458</v>
      </c>
      <c r="F146" s="107" t="s">
        <v>458</v>
      </c>
      <c r="G146">
        <v>0</v>
      </c>
      <c r="H146" t="e">
        <f t="shared" si="2"/>
        <v>#VALUE!</v>
      </c>
    </row>
    <row r="147" spans="1:8" x14ac:dyDescent="0.25">
      <c r="A147">
        <f>_xlfn.XLOOKUP(B147,'Données-péréquation'!$B$2:$B$301,'Données-péréquation'!$A$2:$A$301)</f>
        <v>5745</v>
      </c>
      <c r="B147" s="108" t="s">
        <v>388</v>
      </c>
      <c r="C147" s="107">
        <v>2014</v>
      </c>
      <c r="D147" s="107" t="s">
        <v>458</v>
      </c>
      <c r="E147" s="107" t="s">
        <v>458</v>
      </c>
      <c r="F147" s="107" t="s">
        <v>458</v>
      </c>
      <c r="G147">
        <v>0</v>
      </c>
      <c r="H147" t="e">
        <f t="shared" si="2"/>
        <v>#VALUE!</v>
      </c>
    </row>
    <row r="148" spans="1:8" x14ac:dyDescent="0.25">
      <c r="A148">
        <f>_xlfn.XLOOKUP(B148,'Données-péréquation'!$B$2:$B$301,'Données-péréquation'!$A$2:$A$301)</f>
        <v>5745</v>
      </c>
      <c r="B148" s="108" t="s">
        <v>388</v>
      </c>
      <c r="C148" s="107">
        <v>2015</v>
      </c>
      <c r="D148" s="107" t="s">
        <v>458</v>
      </c>
      <c r="E148" s="107" t="s">
        <v>458</v>
      </c>
      <c r="F148" s="107" t="s">
        <v>458</v>
      </c>
      <c r="G148">
        <v>0</v>
      </c>
      <c r="H148" t="e">
        <f t="shared" si="2"/>
        <v>#VALUE!</v>
      </c>
    </row>
    <row r="149" spans="1:8" x14ac:dyDescent="0.25">
      <c r="A149">
        <f>_xlfn.XLOOKUP(B149,'Données-péréquation'!$B$2:$B$301,'Données-péréquation'!$A$2:$A$301)</f>
        <v>5745</v>
      </c>
      <c r="B149" s="108" t="s">
        <v>388</v>
      </c>
      <c r="C149" s="107">
        <v>2016</v>
      </c>
      <c r="D149" s="105">
        <v>-10349.690674097999</v>
      </c>
      <c r="E149" s="107">
        <v>51.774369020999998</v>
      </c>
      <c r="F149" s="107" t="s">
        <v>458</v>
      </c>
      <c r="G149">
        <v>0</v>
      </c>
      <c r="H149" t="e">
        <f t="shared" si="2"/>
        <v>#VALUE!</v>
      </c>
    </row>
    <row r="150" spans="1:8" x14ac:dyDescent="0.25">
      <c r="A150">
        <f>_xlfn.XLOOKUP(B150,'Données-péréquation'!$B$2:$B$301,'Données-péréquation'!$A$2:$A$301)</f>
        <v>5745</v>
      </c>
      <c r="B150" s="108" t="s">
        <v>388</v>
      </c>
      <c r="C150" s="107">
        <v>2017</v>
      </c>
      <c r="D150" s="105">
        <v>-8557.1313095869991</v>
      </c>
      <c r="E150" s="107">
        <v>68.217021779000007</v>
      </c>
      <c r="F150" s="105">
        <v>704038.75183368102</v>
      </c>
      <c r="G150">
        <v>0</v>
      </c>
      <c r="H150">
        <f t="shared" si="2"/>
        <v>704038.75183368102</v>
      </c>
    </row>
    <row r="151" spans="1:8" x14ac:dyDescent="0.25">
      <c r="A151">
        <f>_xlfn.XLOOKUP(B151,'Données-péréquation'!$B$2:$B$301,'Données-péréquation'!$A$2:$A$301)</f>
        <v>5745</v>
      </c>
      <c r="B151" s="108" t="s">
        <v>388</v>
      </c>
      <c r="C151" s="107">
        <v>2018</v>
      </c>
      <c r="D151" s="105">
        <v>-7810.8369565160001</v>
      </c>
      <c r="E151" s="107">
        <v>71.183807826000006</v>
      </c>
      <c r="F151" s="105">
        <v>465646.741879587</v>
      </c>
      <c r="G151">
        <v>0</v>
      </c>
      <c r="H151">
        <f t="shared" si="2"/>
        <v>465646.741879587</v>
      </c>
    </row>
    <row r="152" spans="1:8" x14ac:dyDescent="0.25">
      <c r="A152">
        <f>_xlfn.XLOOKUP(B152,'Données-péréquation'!$B$2:$B$301,'Données-péréquation'!$A$2:$A$301)</f>
        <v>5745</v>
      </c>
      <c r="B152" s="108" t="s">
        <v>388</v>
      </c>
      <c r="C152" s="107">
        <v>2019</v>
      </c>
      <c r="D152" s="105">
        <v>-11285.744345894</v>
      </c>
      <c r="E152" s="105">
        <v>11489.700876479999</v>
      </c>
      <c r="F152" s="105">
        <v>643445.77074670896</v>
      </c>
      <c r="G152">
        <v>15127.35</v>
      </c>
      <c r="H152">
        <f t="shared" si="2"/>
        <v>658573.12074670894</v>
      </c>
    </row>
    <row r="153" spans="1:8" x14ac:dyDescent="0.25">
      <c r="A153">
        <f>_xlfn.XLOOKUP(B153,'Données-péréquation'!$B$2:$B$301,'Données-péréquation'!$A$2:$A$301)</f>
        <v>5745</v>
      </c>
      <c r="B153" s="108" t="s">
        <v>388</v>
      </c>
      <c r="C153" s="107">
        <v>2020</v>
      </c>
      <c r="D153" s="105">
        <v>-8853.1767844229998</v>
      </c>
      <c r="E153" s="107">
        <v>61.409978297999999</v>
      </c>
      <c r="F153" s="105">
        <v>864195.16416842502</v>
      </c>
      <c r="G153">
        <v>1672.77</v>
      </c>
      <c r="H153">
        <f t="shared" si="2"/>
        <v>865867.93416842504</v>
      </c>
    </row>
    <row r="154" spans="1:8" x14ac:dyDescent="0.25">
      <c r="A154">
        <f>_xlfn.XLOOKUP(B154,'Données-péréquation'!$B$2:$B$301,'Données-péréquation'!$A$2:$A$301)</f>
        <v>5745</v>
      </c>
      <c r="B154" s="108" t="s">
        <v>388</v>
      </c>
      <c r="C154" s="107">
        <v>2021</v>
      </c>
      <c r="D154" s="105">
        <v>-12521.514110988001</v>
      </c>
      <c r="E154" s="107">
        <v>66.089903723999996</v>
      </c>
      <c r="F154" s="105">
        <v>815377.68290809996</v>
      </c>
      <c r="G154">
        <v>5975.31</v>
      </c>
      <c r="H154">
        <f t="shared" si="2"/>
        <v>821352.99290810002</v>
      </c>
    </row>
    <row r="155" spans="1:8" x14ac:dyDescent="0.25">
      <c r="A155">
        <f>_xlfn.XLOOKUP(B155,'Données-péréquation'!$B$2:$B$301,'Données-péréquation'!$A$2:$A$301)</f>
        <v>5745</v>
      </c>
      <c r="B155" s="108" t="s">
        <v>388</v>
      </c>
      <c r="C155" s="107">
        <v>2022</v>
      </c>
      <c r="D155" s="105">
        <v>-11068.465877250001</v>
      </c>
      <c r="E155" s="107">
        <v>41.542928068999998</v>
      </c>
      <c r="F155" s="105">
        <v>876224.71598842798</v>
      </c>
      <c r="G155">
        <v>4392.9399999999996</v>
      </c>
      <c r="H155">
        <f t="shared" si="2"/>
        <v>880617.65598842793</v>
      </c>
    </row>
    <row r="156" spans="1:8" x14ac:dyDescent="0.25">
      <c r="A156">
        <f>_xlfn.XLOOKUP(B156,'Données-péréquation'!$B$2:$B$301,'Données-péréquation'!$A$2:$A$301)</f>
        <v>5746</v>
      </c>
      <c r="B156" s="108" t="s">
        <v>387</v>
      </c>
      <c r="C156" s="107">
        <v>2012</v>
      </c>
      <c r="D156" s="107" t="s">
        <v>458</v>
      </c>
      <c r="E156" s="107" t="s">
        <v>458</v>
      </c>
      <c r="F156" s="107" t="s">
        <v>458</v>
      </c>
      <c r="G156">
        <v>0</v>
      </c>
      <c r="H156" t="e">
        <f t="shared" si="2"/>
        <v>#VALUE!</v>
      </c>
    </row>
    <row r="157" spans="1:8" x14ac:dyDescent="0.25">
      <c r="A157">
        <f>_xlfn.XLOOKUP(B157,'Données-péréquation'!$B$2:$B$301,'Données-péréquation'!$A$2:$A$301)</f>
        <v>5746</v>
      </c>
      <c r="B157" s="108" t="s">
        <v>387</v>
      </c>
      <c r="C157" s="107">
        <v>2013</v>
      </c>
      <c r="D157" s="107" t="s">
        <v>458</v>
      </c>
      <c r="E157" s="107" t="s">
        <v>458</v>
      </c>
      <c r="F157" s="107" t="s">
        <v>458</v>
      </c>
      <c r="G157">
        <v>0</v>
      </c>
      <c r="H157" t="e">
        <f t="shared" si="2"/>
        <v>#VALUE!</v>
      </c>
    </row>
    <row r="158" spans="1:8" x14ac:dyDescent="0.25">
      <c r="A158">
        <f>_xlfn.XLOOKUP(B158,'Données-péréquation'!$B$2:$B$301,'Données-péréquation'!$A$2:$A$301)</f>
        <v>5746</v>
      </c>
      <c r="B158" s="108" t="s">
        <v>387</v>
      </c>
      <c r="C158" s="107">
        <v>2014</v>
      </c>
      <c r="D158" s="107" t="s">
        <v>458</v>
      </c>
      <c r="E158" s="107" t="s">
        <v>458</v>
      </c>
      <c r="F158" s="107" t="s">
        <v>458</v>
      </c>
      <c r="G158">
        <v>0</v>
      </c>
      <c r="H158" t="e">
        <f t="shared" si="2"/>
        <v>#VALUE!</v>
      </c>
    </row>
    <row r="159" spans="1:8" x14ac:dyDescent="0.25">
      <c r="A159">
        <f>_xlfn.XLOOKUP(B159,'Données-péréquation'!$B$2:$B$301,'Données-péréquation'!$A$2:$A$301)</f>
        <v>5746</v>
      </c>
      <c r="B159" s="108" t="s">
        <v>387</v>
      </c>
      <c r="C159" s="107">
        <v>2015</v>
      </c>
      <c r="D159" s="107" t="s">
        <v>458</v>
      </c>
      <c r="E159" s="107" t="s">
        <v>458</v>
      </c>
      <c r="F159" s="107" t="s">
        <v>458</v>
      </c>
      <c r="G159">
        <v>0</v>
      </c>
      <c r="H159" t="e">
        <f t="shared" si="2"/>
        <v>#VALUE!</v>
      </c>
    </row>
    <row r="160" spans="1:8" x14ac:dyDescent="0.25">
      <c r="A160">
        <f>_xlfn.XLOOKUP(B160,'Données-péréquation'!$B$2:$B$301,'Données-péréquation'!$A$2:$A$301)</f>
        <v>5746</v>
      </c>
      <c r="B160" s="108" t="s">
        <v>387</v>
      </c>
      <c r="C160" s="107">
        <v>2016</v>
      </c>
      <c r="D160" s="105">
        <v>-75062.918633697001</v>
      </c>
      <c r="E160" s="107">
        <v>377.918270092</v>
      </c>
      <c r="F160" s="107" t="s">
        <v>458</v>
      </c>
      <c r="G160">
        <v>0</v>
      </c>
      <c r="H160" t="e">
        <f t="shared" si="2"/>
        <v>#VALUE!</v>
      </c>
    </row>
    <row r="161" spans="1:8" x14ac:dyDescent="0.25">
      <c r="A161">
        <f>_xlfn.XLOOKUP(B161,'Données-péréquation'!$B$2:$B$301,'Données-péréquation'!$A$2:$A$301)</f>
        <v>5746</v>
      </c>
      <c r="B161" s="108" t="s">
        <v>387</v>
      </c>
      <c r="C161" s="107">
        <v>2017</v>
      </c>
      <c r="D161" s="105">
        <v>-50885.408364581002</v>
      </c>
      <c r="E161" s="107">
        <v>397.623015877</v>
      </c>
      <c r="F161" s="105">
        <v>366123.61026671802</v>
      </c>
      <c r="G161">
        <v>0</v>
      </c>
      <c r="H161">
        <f t="shared" si="2"/>
        <v>366123.61026671802</v>
      </c>
    </row>
    <row r="162" spans="1:8" x14ac:dyDescent="0.25">
      <c r="A162">
        <f>_xlfn.XLOOKUP(B162,'Données-péréquation'!$B$2:$B$301,'Données-péréquation'!$A$2:$A$301)</f>
        <v>5746</v>
      </c>
      <c r="B162" s="108" t="s">
        <v>387</v>
      </c>
      <c r="C162" s="107">
        <v>2018</v>
      </c>
      <c r="D162" s="105">
        <v>-41364.700623265999</v>
      </c>
      <c r="E162" s="107">
        <v>364.37889029799999</v>
      </c>
      <c r="F162" s="105">
        <v>385237.52844117302</v>
      </c>
      <c r="G162">
        <v>0</v>
      </c>
      <c r="H162">
        <f t="shared" si="2"/>
        <v>385237.52844117302</v>
      </c>
    </row>
    <row r="163" spans="1:8" x14ac:dyDescent="0.25">
      <c r="A163">
        <f>_xlfn.XLOOKUP(B163,'Données-péréquation'!$B$2:$B$301,'Données-péréquation'!$A$2:$A$301)</f>
        <v>5746</v>
      </c>
      <c r="B163" s="108" t="s">
        <v>387</v>
      </c>
      <c r="C163" s="107">
        <v>2019</v>
      </c>
      <c r="D163" s="105">
        <v>-54926.680760406998</v>
      </c>
      <c r="E163" s="105">
        <v>10764.610129082999</v>
      </c>
      <c r="F163" s="105">
        <v>468793.36275454401</v>
      </c>
      <c r="G163">
        <v>11227.45</v>
      </c>
      <c r="H163">
        <f t="shared" si="2"/>
        <v>480020.81275454402</v>
      </c>
    </row>
    <row r="164" spans="1:8" x14ac:dyDescent="0.25">
      <c r="A164">
        <f>_xlfn.XLOOKUP(B164,'Données-péréquation'!$B$2:$B$301,'Données-péréquation'!$A$2:$A$301)</f>
        <v>5746</v>
      </c>
      <c r="B164" s="108" t="s">
        <v>387</v>
      </c>
      <c r="C164" s="107">
        <v>2020</v>
      </c>
      <c r="D164" s="105">
        <v>-79427.364922006003</v>
      </c>
      <c r="E164" s="107">
        <v>323.71841391200002</v>
      </c>
      <c r="F164" s="105">
        <v>324366.33398793102</v>
      </c>
      <c r="G164">
        <v>816.98</v>
      </c>
      <c r="H164">
        <f t="shared" si="2"/>
        <v>325183.313987931</v>
      </c>
    </row>
    <row r="165" spans="1:8" x14ac:dyDescent="0.25">
      <c r="A165">
        <f>_xlfn.XLOOKUP(B165,'Données-péréquation'!$B$2:$B$301,'Données-péréquation'!$A$2:$A$301)</f>
        <v>5746</v>
      </c>
      <c r="B165" s="108" t="s">
        <v>387</v>
      </c>
      <c r="C165" s="107">
        <v>2021</v>
      </c>
      <c r="D165" s="105">
        <v>-96920.502940769002</v>
      </c>
      <c r="E165" s="107">
        <v>354.74009049799997</v>
      </c>
      <c r="F165" s="105">
        <v>474511.46929381898</v>
      </c>
      <c r="G165">
        <v>-4278.8999999999996</v>
      </c>
      <c r="H165">
        <f t="shared" si="2"/>
        <v>470232.56929381896</v>
      </c>
    </row>
    <row r="166" spans="1:8" x14ac:dyDescent="0.25">
      <c r="A166">
        <f>_xlfn.XLOOKUP(B166,'Données-péréquation'!$B$2:$B$301,'Données-péréquation'!$A$2:$A$301)</f>
        <v>5746</v>
      </c>
      <c r="B166" s="108" t="s">
        <v>387</v>
      </c>
      <c r="C166" s="107">
        <v>2022</v>
      </c>
      <c r="D166" s="105">
        <v>-94160.874914929998</v>
      </c>
      <c r="E166" s="107">
        <v>345.96517310899998</v>
      </c>
      <c r="F166" s="105">
        <v>437652.50435960898</v>
      </c>
      <c r="G166">
        <v>4465.58</v>
      </c>
      <c r="H166">
        <f t="shared" si="2"/>
        <v>442118.084359609</v>
      </c>
    </row>
    <row r="167" spans="1:8" x14ac:dyDescent="0.25">
      <c r="A167">
        <f>_xlfn.XLOOKUP(B167,'Données-péréquation'!$B$2:$B$301,'Données-péréquation'!$A$2:$A$301)</f>
        <v>5704</v>
      </c>
      <c r="B167" s="108" t="s">
        <v>386</v>
      </c>
      <c r="C167" s="107">
        <v>2012</v>
      </c>
      <c r="D167" s="107" t="s">
        <v>458</v>
      </c>
      <c r="E167" s="107" t="s">
        <v>458</v>
      </c>
      <c r="F167" s="107" t="s">
        <v>458</v>
      </c>
      <c r="G167">
        <v>0</v>
      </c>
      <c r="H167" t="e">
        <f t="shared" si="2"/>
        <v>#VALUE!</v>
      </c>
    </row>
    <row r="168" spans="1:8" x14ac:dyDescent="0.25">
      <c r="A168">
        <f>_xlfn.XLOOKUP(B168,'Données-péréquation'!$B$2:$B$301,'Données-péréquation'!$A$2:$A$301)</f>
        <v>5704</v>
      </c>
      <c r="B168" s="108" t="s">
        <v>386</v>
      </c>
      <c r="C168" s="107">
        <v>2013</v>
      </c>
      <c r="D168" s="107" t="s">
        <v>458</v>
      </c>
      <c r="E168" s="107" t="s">
        <v>458</v>
      </c>
      <c r="F168" s="107" t="s">
        <v>458</v>
      </c>
      <c r="G168">
        <v>0</v>
      </c>
      <c r="H168" t="e">
        <f t="shared" si="2"/>
        <v>#VALUE!</v>
      </c>
    </row>
    <row r="169" spans="1:8" x14ac:dyDescent="0.25">
      <c r="A169">
        <f>_xlfn.XLOOKUP(B169,'Données-péréquation'!$B$2:$B$301,'Données-péréquation'!$A$2:$A$301)</f>
        <v>5704</v>
      </c>
      <c r="B169" s="108" t="s">
        <v>386</v>
      </c>
      <c r="C169" s="107">
        <v>2014</v>
      </c>
      <c r="D169" s="107" t="s">
        <v>458</v>
      </c>
      <c r="E169" s="107" t="s">
        <v>458</v>
      </c>
      <c r="F169" s="107" t="s">
        <v>458</v>
      </c>
      <c r="G169">
        <v>0</v>
      </c>
      <c r="H169" t="e">
        <f t="shared" si="2"/>
        <v>#VALUE!</v>
      </c>
    </row>
    <row r="170" spans="1:8" x14ac:dyDescent="0.25">
      <c r="A170">
        <f>_xlfn.XLOOKUP(B170,'Données-péréquation'!$B$2:$B$301,'Données-péréquation'!$A$2:$A$301)</f>
        <v>5704</v>
      </c>
      <c r="B170" s="108" t="s">
        <v>386</v>
      </c>
      <c r="C170" s="107">
        <v>2015</v>
      </c>
      <c r="D170" s="107" t="s">
        <v>458</v>
      </c>
      <c r="E170" s="107" t="s">
        <v>458</v>
      </c>
      <c r="F170" s="107" t="s">
        <v>458</v>
      </c>
      <c r="G170">
        <v>0</v>
      </c>
      <c r="H170" t="e">
        <f t="shared" si="2"/>
        <v>#VALUE!</v>
      </c>
    </row>
    <row r="171" spans="1:8" x14ac:dyDescent="0.25">
      <c r="A171">
        <f>_xlfn.XLOOKUP(B171,'Données-péréquation'!$B$2:$B$301,'Données-péréquation'!$A$2:$A$301)</f>
        <v>5704</v>
      </c>
      <c r="B171" s="108" t="s">
        <v>386</v>
      </c>
      <c r="C171" s="107">
        <v>2016</v>
      </c>
      <c r="D171" s="105">
        <v>282699.65432205901</v>
      </c>
      <c r="E171" s="105">
        <v>616957.38721401698</v>
      </c>
      <c r="F171" s="107" t="s">
        <v>458</v>
      </c>
      <c r="G171">
        <v>0</v>
      </c>
      <c r="H171" t="e">
        <f t="shared" si="2"/>
        <v>#VALUE!</v>
      </c>
    </row>
    <row r="172" spans="1:8" x14ac:dyDescent="0.25">
      <c r="A172">
        <f>_xlfn.XLOOKUP(B172,'Données-péréquation'!$B$2:$B$301,'Données-péréquation'!$A$2:$A$301)</f>
        <v>5704</v>
      </c>
      <c r="B172" s="108" t="s">
        <v>386</v>
      </c>
      <c r="C172" s="107">
        <v>2017</v>
      </c>
      <c r="D172" s="105">
        <v>272617.49020872201</v>
      </c>
      <c r="E172" s="105">
        <v>541810.12695673201</v>
      </c>
      <c r="F172" s="105">
        <v>-2843762.1747955601</v>
      </c>
      <c r="G172">
        <v>0</v>
      </c>
      <c r="H172">
        <f t="shared" si="2"/>
        <v>-2843762.1747955601</v>
      </c>
    </row>
    <row r="173" spans="1:8" x14ac:dyDescent="0.25">
      <c r="A173">
        <f>_xlfn.XLOOKUP(B173,'Données-péréquation'!$B$2:$B$301,'Données-péréquation'!$A$2:$A$301)</f>
        <v>5704</v>
      </c>
      <c r="B173" s="108" t="s">
        <v>386</v>
      </c>
      <c r="C173" s="107">
        <v>2018</v>
      </c>
      <c r="D173" s="105">
        <v>280727.83010775899</v>
      </c>
      <c r="E173" s="105">
        <v>494186.90490000002</v>
      </c>
      <c r="F173" s="105">
        <v>-2685432.0575101799</v>
      </c>
      <c r="G173">
        <v>0</v>
      </c>
      <c r="H173">
        <f t="shared" si="2"/>
        <v>-2685432.0575101799</v>
      </c>
    </row>
    <row r="174" spans="1:8" x14ac:dyDescent="0.25">
      <c r="A174">
        <f>_xlfn.XLOOKUP(B174,'Données-péréquation'!$B$2:$B$301,'Données-péréquation'!$A$2:$A$301)</f>
        <v>5704</v>
      </c>
      <c r="B174" s="108" t="s">
        <v>386</v>
      </c>
      <c r="C174" s="107">
        <v>2019</v>
      </c>
      <c r="D174" s="105">
        <v>241218.005510719</v>
      </c>
      <c r="E174" s="105">
        <v>488030.3824</v>
      </c>
      <c r="F174" s="105">
        <v>-3003946.4561207602</v>
      </c>
      <c r="G174">
        <v>18947.400000000001</v>
      </c>
      <c r="H174">
        <f t="shared" si="2"/>
        <v>-2984999.0561207603</v>
      </c>
    </row>
    <row r="175" spans="1:8" x14ac:dyDescent="0.25">
      <c r="A175">
        <f>_xlfn.XLOOKUP(B175,'Données-péréquation'!$B$2:$B$301,'Données-péréquation'!$A$2:$A$301)</f>
        <v>5704</v>
      </c>
      <c r="B175" s="108" t="s">
        <v>386</v>
      </c>
      <c r="C175" s="107">
        <v>2020</v>
      </c>
      <c r="D175" s="105">
        <v>208208.26994327601</v>
      </c>
      <c r="E175" s="105">
        <v>455994.09960712201</v>
      </c>
      <c r="F175" s="105">
        <v>-3208317.4248075401</v>
      </c>
      <c r="G175">
        <v>3010.09</v>
      </c>
      <c r="H175">
        <f t="shared" si="2"/>
        <v>-3205307.3348075403</v>
      </c>
    </row>
    <row r="176" spans="1:8" x14ac:dyDescent="0.25">
      <c r="A176">
        <f>_xlfn.XLOOKUP(B176,'Données-péréquation'!$B$2:$B$301,'Données-péréquation'!$A$2:$A$301)</f>
        <v>5704</v>
      </c>
      <c r="B176" s="108" t="s">
        <v>386</v>
      </c>
      <c r="C176" s="107">
        <v>2021</v>
      </c>
      <c r="D176" s="105">
        <v>223321.43373343701</v>
      </c>
      <c r="E176" s="105">
        <v>483087.06436999998</v>
      </c>
      <c r="F176" s="105">
        <v>-6625348.1370583</v>
      </c>
      <c r="G176">
        <v>7585.26</v>
      </c>
      <c r="H176">
        <f t="shared" si="2"/>
        <v>-6617762.8770583002</v>
      </c>
    </row>
    <row r="177" spans="1:8" x14ac:dyDescent="0.25">
      <c r="A177">
        <f>_xlfn.XLOOKUP(B177,'Données-péréquation'!$B$2:$B$301,'Données-péréquation'!$A$2:$A$301)</f>
        <v>5704</v>
      </c>
      <c r="B177" s="108" t="s">
        <v>386</v>
      </c>
      <c r="C177" s="107">
        <v>2022</v>
      </c>
      <c r="D177" s="105">
        <v>123786.350680245</v>
      </c>
      <c r="E177" s="105">
        <v>403412.55463999999</v>
      </c>
      <c r="F177" s="105">
        <v>-3590301.0732039898</v>
      </c>
      <c r="G177">
        <v>-2294.5700000000002</v>
      </c>
      <c r="H177">
        <f t="shared" si="2"/>
        <v>-3592595.6432039896</v>
      </c>
    </row>
    <row r="178" spans="1:8" x14ac:dyDescent="0.25">
      <c r="A178">
        <f>_xlfn.XLOOKUP(B178,'Données-péréquation'!$B$2:$B$301,'Données-péréquation'!$A$2:$A$301)</f>
        <v>5581</v>
      </c>
      <c r="B178" s="108" t="s">
        <v>385</v>
      </c>
      <c r="C178" s="107">
        <v>2012</v>
      </c>
      <c r="D178" s="107" t="s">
        <v>458</v>
      </c>
      <c r="E178" s="107" t="s">
        <v>458</v>
      </c>
      <c r="F178" s="107" t="s">
        <v>458</v>
      </c>
      <c r="G178">
        <v>0</v>
      </c>
      <c r="H178" t="e">
        <f t="shared" si="2"/>
        <v>#VALUE!</v>
      </c>
    </row>
    <row r="179" spans="1:8" x14ac:dyDescent="0.25">
      <c r="A179">
        <f>_xlfn.XLOOKUP(B179,'Données-péréquation'!$B$2:$B$301,'Données-péréquation'!$A$2:$A$301)</f>
        <v>5581</v>
      </c>
      <c r="B179" s="108" t="s">
        <v>385</v>
      </c>
      <c r="C179" s="107">
        <v>2013</v>
      </c>
      <c r="D179" s="107" t="s">
        <v>458</v>
      </c>
      <c r="E179" s="107" t="s">
        <v>458</v>
      </c>
      <c r="F179" s="107" t="s">
        <v>458</v>
      </c>
      <c r="G179">
        <v>0</v>
      </c>
      <c r="H179" t="e">
        <f t="shared" si="2"/>
        <v>#VALUE!</v>
      </c>
    </row>
    <row r="180" spans="1:8" x14ac:dyDescent="0.25">
      <c r="A180">
        <f>_xlfn.XLOOKUP(B180,'Données-péréquation'!$B$2:$B$301,'Données-péréquation'!$A$2:$A$301)</f>
        <v>5581</v>
      </c>
      <c r="B180" s="108" t="s">
        <v>385</v>
      </c>
      <c r="C180" s="107">
        <v>2014</v>
      </c>
      <c r="D180" s="107" t="s">
        <v>458</v>
      </c>
      <c r="E180" s="107" t="s">
        <v>458</v>
      </c>
      <c r="F180" s="107" t="s">
        <v>458</v>
      </c>
      <c r="G180">
        <v>0</v>
      </c>
      <c r="H180" t="e">
        <f t="shared" si="2"/>
        <v>#VALUE!</v>
      </c>
    </row>
    <row r="181" spans="1:8" x14ac:dyDescent="0.25">
      <c r="A181">
        <f>_xlfn.XLOOKUP(B181,'Données-péréquation'!$B$2:$B$301,'Données-péréquation'!$A$2:$A$301)</f>
        <v>5581</v>
      </c>
      <c r="B181" s="108" t="s">
        <v>385</v>
      </c>
      <c r="C181" s="107">
        <v>2015</v>
      </c>
      <c r="D181" s="107" t="s">
        <v>458</v>
      </c>
      <c r="E181" s="107" t="s">
        <v>458</v>
      </c>
      <c r="F181" s="107" t="s">
        <v>458</v>
      </c>
      <c r="G181">
        <v>0</v>
      </c>
      <c r="H181" t="e">
        <f t="shared" si="2"/>
        <v>#VALUE!</v>
      </c>
    </row>
    <row r="182" spans="1:8" x14ac:dyDescent="0.25">
      <c r="A182">
        <f>_xlfn.XLOOKUP(B182,'Données-péréquation'!$B$2:$B$301,'Données-péréquation'!$A$2:$A$301)</f>
        <v>5581</v>
      </c>
      <c r="B182" s="108" t="s">
        <v>385</v>
      </c>
      <c r="C182" s="107">
        <v>2016</v>
      </c>
      <c r="D182" s="105">
        <v>-44522.251909002996</v>
      </c>
      <c r="E182" s="107">
        <v>0</v>
      </c>
      <c r="F182" s="107" t="s">
        <v>458</v>
      </c>
      <c r="G182">
        <v>0</v>
      </c>
      <c r="H182" t="e">
        <f t="shared" si="2"/>
        <v>#VALUE!</v>
      </c>
    </row>
    <row r="183" spans="1:8" x14ac:dyDescent="0.25">
      <c r="A183">
        <f>_xlfn.XLOOKUP(B183,'Données-péréquation'!$B$2:$B$301,'Données-péréquation'!$A$2:$A$301)</f>
        <v>5581</v>
      </c>
      <c r="B183" s="108" t="s">
        <v>385</v>
      </c>
      <c r="C183" s="107">
        <v>2017</v>
      </c>
      <c r="D183" s="105">
        <v>-119761.676130476</v>
      </c>
      <c r="E183" s="107">
        <v>0</v>
      </c>
      <c r="F183" s="105">
        <v>-2285225.4376678802</v>
      </c>
      <c r="G183">
        <v>0</v>
      </c>
      <c r="H183">
        <f t="shared" si="2"/>
        <v>-2285225.4376678802</v>
      </c>
    </row>
    <row r="184" spans="1:8" x14ac:dyDescent="0.25">
      <c r="A184">
        <f>_xlfn.XLOOKUP(B184,'Données-péréquation'!$B$2:$B$301,'Données-péréquation'!$A$2:$A$301)</f>
        <v>5581</v>
      </c>
      <c r="B184" s="108" t="s">
        <v>385</v>
      </c>
      <c r="C184" s="107">
        <v>2018</v>
      </c>
      <c r="D184" s="105">
        <v>-85876.834603965995</v>
      </c>
      <c r="E184" s="105">
        <v>3310.8830499999999</v>
      </c>
      <c r="F184" s="105">
        <v>-2120862.7017184501</v>
      </c>
      <c r="G184">
        <v>0</v>
      </c>
      <c r="H184">
        <f t="shared" si="2"/>
        <v>-2120862.7017184501</v>
      </c>
    </row>
    <row r="185" spans="1:8" x14ac:dyDescent="0.25">
      <c r="A185">
        <f>_xlfn.XLOOKUP(B185,'Données-péréquation'!$B$2:$B$301,'Données-péréquation'!$A$2:$A$301)</f>
        <v>5581</v>
      </c>
      <c r="B185" s="108" t="s">
        <v>385</v>
      </c>
      <c r="C185" s="107">
        <v>2019</v>
      </c>
      <c r="D185" s="105">
        <v>-92681.748953089002</v>
      </c>
      <c r="E185" s="107">
        <v>0</v>
      </c>
      <c r="F185" s="105">
        <v>-1946980.5850722699</v>
      </c>
      <c r="G185">
        <v>27676</v>
      </c>
      <c r="H185">
        <f t="shared" si="2"/>
        <v>-1919304.5850722699</v>
      </c>
    </row>
    <row r="186" spans="1:8" x14ac:dyDescent="0.25">
      <c r="A186">
        <f>_xlfn.XLOOKUP(B186,'Données-péréquation'!$B$2:$B$301,'Données-péréquation'!$A$2:$A$301)</f>
        <v>5581</v>
      </c>
      <c r="B186" s="108" t="s">
        <v>385</v>
      </c>
      <c r="C186" s="107">
        <v>2020</v>
      </c>
      <c r="D186" s="105">
        <v>-95855.109641862</v>
      </c>
      <c r="E186" s="107">
        <v>0</v>
      </c>
      <c r="F186" s="105">
        <v>-3127796.39083901</v>
      </c>
      <c r="G186">
        <v>18441.29</v>
      </c>
      <c r="H186">
        <f t="shared" si="2"/>
        <v>-3109355.10083901</v>
      </c>
    </row>
    <row r="187" spans="1:8" x14ac:dyDescent="0.25">
      <c r="A187">
        <f>_xlfn.XLOOKUP(B187,'Données-péréquation'!$B$2:$B$301,'Données-péréquation'!$A$2:$A$301)</f>
        <v>5581</v>
      </c>
      <c r="B187" s="108" t="s">
        <v>385</v>
      </c>
      <c r="C187" s="107">
        <v>2021</v>
      </c>
      <c r="D187" s="105">
        <v>-128466.28364922199</v>
      </c>
      <c r="E187" s="107">
        <v>0</v>
      </c>
      <c r="F187" s="105">
        <v>-2862835.8439980899</v>
      </c>
      <c r="G187">
        <v>17289.57</v>
      </c>
      <c r="H187">
        <f t="shared" si="2"/>
        <v>-2845546.2739980901</v>
      </c>
    </row>
    <row r="188" spans="1:8" x14ac:dyDescent="0.25">
      <c r="A188">
        <f>_xlfn.XLOOKUP(B188,'Données-péréquation'!$B$2:$B$301,'Données-péréquation'!$A$2:$A$301)</f>
        <v>5581</v>
      </c>
      <c r="B188" s="108" t="s">
        <v>385</v>
      </c>
      <c r="C188" s="107">
        <v>2022</v>
      </c>
      <c r="D188" s="105">
        <v>-129232.696792523</v>
      </c>
      <c r="E188" s="105">
        <v>18163.469749321001</v>
      </c>
      <c r="F188" s="105">
        <v>-3723868.7264574999</v>
      </c>
      <c r="G188">
        <v>33120.44</v>
      </c>
      <c r="H188">
        <f t="shared" si="2"/>
        <v>-3690748.2864575</v>
      </c>
    </row>
    <row r="189" spans="1:8" x14ac:dyDescent="0.25">
      <c r="A189">
        <f>_xlfn.XLOOKUP(B189,'Données-péréquation'!$B$2:$B$301,'Données-péréquation'!$A$2:$A$301)</f>
        <v>5902</v>
      </c>
      <c r="B189" s="108" t="s">
        <v>384</v>
      </c>
      <c r="C189" s="107">
        <v>2012</v>
      </c>
      <c r="D189" s="107" t="s">
        <v>458</v>
      </c>
      <c r="E189" s="107" t="s">
        <v>458</v>
      </c>
      <c r="F189" s="107" t="s">
        <v>458</v>
      </c>
      <c r="G189">
        <v>0</v>
      </c>
      <c r="H189" t="e">
        <f t="shared" si="2"/>
        <v>#VALUE!</v>
      </c>
    </row>
    <row r="190" spans="1:8" x14ac:dyDescent="0.25">
      <c r="A190">
        <f>_xlfn.XLOOKUP(B190,'Données-péréquation'!$B$2:$B$301,'Données-péréquation'!$A$2:$A$301)</f>
        <v>5902</v>
      </c>
      <c r="B190" s="108" t="s">
        <v>384</v>
      </c>
      <c r="C190" s="107">
        <v>2013</v>
      </c>
      <c r="D190" s="107" t="s">
        <v>458</v>
      </c>
      <c r="E190" s="107" t="s">
        <v>458</v>
      </c>
      <c r="F190" s="107" t="s">
        <v>458</v>
      </c>
      <c r="G190">
        <v>0</v>
      </c>
      <c r="H190" t="e">
        <f t="shared" si="2"/>
        <v>#VALUE!</v>
      </c>
    </row>
    <row r="191" spans="1:8" x14ac:dyDescent="0.25">
      <c r="A191">
        <f>_xlfn.XLOOKUP(B191,'Données-péréquation'!$B$2:$B$301,'Données-péréquation'!$A$2:$A$301)</f>
        <v>5902</v>
      </c>
      <c r="B191" s="108" t="s">
        <v>384</v>
      </c>
      <c r="C191" s="107">
        <v>2014</v>
      </c>
      <c r="D191" s="107" t="s">
        <v>458</v>
      </c>
      <c r="E191" s="107" t="s">
        <v>458</v>
      </c>
      <c r="F191" s="107" t="s">
        <v>458</v>
      </c>
      <c r="G191">
        <v>0</v>
      </c>
      <c r="H191" t="e">
        <f t="shared" si="2"/>
        <v>#VALUE!</v>
      </c>
    </row>
    <row r="192" spans="1:8" x14ac:dyDescent="0.25">
      <c r="A192">
        <f>_xlfn.XLOOKUP(B192,'Données-péréquation'!$B$2:$B$301,'Données-péréquation'!$A$2:$A$301)</f>
        <v>5902</v>
      </c>
      <c r="B192" s="108" t="s">
        <v>384</v>
      </c>
      <c r="C192" s="107">
        <v>2015</v>
      </c>
      <c r="D192" s="107" t="s">
        <v>458</v>
      </c>
      <c r="E192" s="107" t="s">
        <v>458</v>
      </c>
      <c r="F192" s="107" t="s">
        <v>458</v>
      </c>
      <c r="G192">
        <v>0</v>
      </c>
      <c r="H192" t="e">
        <f t="shared" si="2"/>
        <v>#VALUE!</v>
      </c>
    </row>
    <row r="193" spans="1:8" x14ac:dyDescent="0.25">
      <c r="A193">
        <f>_xlfn.XLOOKUP(B193,'Données-péréquation'!$B$2:$B$301,'Données-péréquation'!$A$2:$A$301)</f>
        <v>5902</v>
      </c>
      <c r="B193" s="108" t="s">
        <v>384</v>
      </c>
      <c r="C193" s="107">
        <v>2016</v>
      </c>
      <c r="D193" s="105">
        <v>1561567.78259142</v>
      </c>
      <c r="E193" s="105">
        <v>1592867.2754381599</v>
      </c>
      <c r="F193" s="107" t="s">
        <v>458</v>
      </c>
      <c r="G193">
        <v>0</v>
      </c>
      <c r="H193" t="e">
        <f t="shared" si="2"/>
        <v>#VALUE!</v>
      </c>
    </row>
    <row r="194" spans="1:8" x14ac:dyDescent="0.25">
      <c r="A194">
        <f>_xlfn.XLOOKUP(B194,'Données-péréquation'!$B$2:$B$301,'Données-péréquation'!$A$2:$A$301)</f>
        <v>5902</v>
      </c>
      <c r="B194" s="108" t="s">
        <v>384</v>
      </c>
      <c r="C194" s="107">
        <v>2017</v>
      </c>
      <c r="D194" s="105">
        <v>1445995.64766218</v>
      </c>
      <c r="E194" s="105">
        <v>1473639.7121283601</v>
      </c>
      <c r="F194" s="105">
        <v>202552.066574178</v>
      </c>
      <c r="G194">
        <v>0</v>
      </c>
      <c r="H194">
        <f t="shared" si="2"/>
        <v>202552.066574178</v>
      </c>
    </row>
    <row r="195" spans="1:8" x14ac:dyDescent="0.25">
      <c r="A195">
        <f>_xlfn.XLOOKUP(B195,'Données-péréquation'!$B$2:$B$301,'Données-péréquation'!$A$2:$A$301)</f>
        <v>5902</v>
      </c>
      <c r="B195" s="108" t="s">
        <v>384</v>
      </c>
      <c r="C195" s="107">
        <v>2018</v>
      </c>
      <c r="D195" s="105">
        <v>1385941.43087493</v>
      </c>
      <c r="E195" s="105">
        <v>1413805.20288336</v>
      </c>
      <c r="F195" s="105">
        <v>229994.45096765601</v>
      </c>
      <c r="G195">
        <v>0</v>
      </c>
      <c r="H195">
        <f t="shared" ref="H195:H258" si="3">F195+G195</f>
        <v>229994.45096765601</v>
      </c>
    </row>
    <row r="196" spans="1:8" x14ac:dyDescent="0.25">
      <c r="A196">
        <f>_xlfn.XLOOKUP(B196,'Données-péréquation'!$B$2:$B$301,'Données-péréquation'!$A$2:$A$301)</f>
        <v>5902</v>
      </c>
      <c r="B196" s="108" t="s">
        <v>384</v>
      </c>
      <c r="C196" s="107">
        <v>2019</v>
      </c>
      <c r="D196" s="105">
        <v>1281416.8389183001</v>
      </c>
      <c r="E196" s="105">
        <v>1307376.26592979</v>
      </c>
      <c r="F196" s="105">
        <v>-14848.125023553001</v>
      </c>
      <c r="G196">
        <v>496.3</v>
      </c>
      <c r="H196">
        <f t="shared" si="3"/>
        <v>-14351.825023553001</v>
      </c>
    </row>
    <row r="197" spans="1:8" x14ac:dyDescent="0.25">
      <c r="A197">
        <f>_xlfn.XLOOKUP(B197,'Données-péréquation'!$B$2:$B$301,'Données-péréquation'!$A$2:$A$301)</f>
        <v>5902</v>
      </c>
      <c r="B197" s="108" t="s">
        <v>384</v>
      </c>
      <c r="C197" s="107">
        <v>2020</v>
      </c>
      <c r="D197" s="105">
        <v>1215151.0170593499</v>
      </c>
      <c r="E197" s="105">
        <v>1251303.4200762</v>
      </c>
      <c r="F197" s="105">
        <v>136589.74446676101</v>
      </c>
      <c r="G197">
        <v>476.12</v>
      </c>
      <c r="H197">
        <f t="shared" si="3"/>
        <v>137065.86446676101</v>
      </c>
    </row>
    <row r="198" spans="1:8" x14ac:dyDescent="0.25">
      <c r="A198">
        <f>_xlfn.XLOOKUP(B198,'Données-péréquation'!$B$2:$B$301,'Données-péréquation'!$A$2:$A$301)</f>
        <v>5902</v>
      </c>
      <c r="B198" s="108" t="s">
        <v>384</v>
      </c>
      <c r="C198" s="107">
        <v>2021</v>
      </c>
      <c r="D198" s="105">
        <v>1200032.6613121999</v>
      </c>
      <c r="E198" s="105">
        <v>1239567.6505577101</v>
      </c>
      <c r="F198" s="105">
        <v>203446.34229258201</v>
      </c>
      <c r="G198">
        <v>244.02</v>
      </c>
      <c r="H198">
        <f t="shared" si="3"/>
        <v>203690.36229258199</v>
      </c>
    </row>
    <row r="199" spans="1:8" x14ac:dyDescent="0.25">
      <c r="A199">
        <f>_xlfn.XLOOKUP(B199,'Données-péréquation'!$B$2:$B$301,'Données-péréquation'!$A$2:$A$301)</f>
        <v>5902</v>
      </c>
      <c r="B199" s="108" t="s">
        <v>384</v>
      </c>
      <c r="C199" s="107">
        <v>2022</v>
      </c>
      <c r="D199" s="105">
        <v>1153695.4717169499</v>
      </c>
      <c r="E199" s="105">
        <v>1180155.7366797701</v>
      </c>
      <c r="F199" s="105">
        <v>230607.40537399301</v>
      </c>
      <c r="G199">
        <v>2557.12</v>
      </c>
      <c r="H199">
        <f t="shared" si="3"/>
        <v>233164.525373993</v>
      </c>
    </row>
    <row r="200" spans="1:8" x14ac:dyDescent="0.25">
      <c r="A200">
        <f>_xlfn.XLOOKUP(B200,'Données-péréquation'!$B$2:$B$301,'Données-péréquation'!$A$2:$A$301)</f>
        <v>5512</v>
      </c>
      <c r="B200" s="108" t="s">
        <v>383</v>
      </c>
      <c r="C200" s="107">
        <v>2012</v>
      </c>
      <c r="D200" s="107" t="s">
        <v>458</v>
      </c>
      <c r="E200" s="107" t="s">
        <v>458</v>
      </c>
      <c r="F200" s="107" t="s">
        <v>458</v>
      </c>
      <c r="G200">
        <v>0</v>
      </c>
      <c r="H200" t="e">
        <f t="shared" si="3"/>
        <v>#VALUE!</v>
      </c>
    </row>
    <row r="201" spans="1:8" x14ac:dyDescent="0.25">
      <c r="A201">
        <f>_xlfn.XLOOKUP(B201,'Données-péréquation'!$B$2:$B$301,'Données-péréquation'!$A$2:$A$301)</f>
        <v>5512</v>
      </c>
      <c r="B201" s="108" t="s">
        <v>383</v>
      </c>
      <c r="C201" s="107">
        <v>2013</v>
      </c>
      <c r="D201" s="107" t="s">
        <v>458</v>
      </c>
      <c r="E201" s="107" t="s">
        <v>458</v>
      </c>
      <c r="F201" s="107" t="s">
        <v>458</v>
      </c>
      <c r="G201">
        <v>0</v>
      </c>
      <c r="H201" t="e">
        <f t="shared" si="3"/>
        <v>#VALUE!</v>
      </c>
    </row>
    <row r="202" spans="1:8" x14ac:dyDescent="0.25">
      <c r="A202">
        <f>_xlfn.XLOOKUP(B202,'Données-péréquation'!$B$2:$B$301,'Données-péréquation'!$A$2:$A$301)</f>
        <v>5512</v>
      </c>
      <c r="B202" s="108" t="s">
        <v>383</v>
      </c>
      <c r="C202" s="107">
        <v>2014</v>
      </c>
      <c r="D202" s="107" t="s">
        <v>458</v>
      </c>
      <c r="E202" s="107" t="s">
        <v>458</v>
      </c>
      <c r="F202" s="107" t="s">
        <v>458</v>
      </c>
      <c r="G202">
        <v>0</v>
      </c>
      <c r="H202" t="e">
        <f t="shared" si="3"/>
        <v>#VALUE!</v>
      </c>
    </row>
    <row r="203" spans="1:8" x14ac:dyDescent="0.25">
      <c r="A203">
        <f>_xlfn.XLOOKUP(B203,'Données-péréquation'!$B$2:$B$301,'Données-péréquation'!$A$2:$A$301)</f>
        <v>5512</v>
      </c>
      <c r="B203" s="108" t="s">
        <v>383</v>
      </c>
      <c r="C203" s="107">
        <v>2015</v>
      </c>
      <c r="D203" s="107" t="s">
        <v>458</v>
      </c>
      <c r="E203" s="107" t="s">
        <v>458</v>
      </c>
      <c r="F203" s="107" t="s">
        <v>458</v>
      </c>
      <c r="G203">
        <v>0</v>
      </c>
      <c r="H203" t="e">
        <f t="shared" si="3"/>
        <v>#VALUE!</v>
      </c>
    </row>
    <row r="204" spans="1:8" x14ac:dyDescent="0.25">
      <c r="A204">
        <f>_xlfn.XLOOKUP(B204,'Données-péréquation'!$B$2:$B$301,'Données-péréquation'!$A$2:$A$301)</f>
        <v>5512</v>
      </c>
      <c r="B204" s="108" t="s">
        <v>383</v>
      </c>
      <c r="C204" s="107">
        <v>2016</v>
      </c>
      <c r="D204" s="105">
        <v>2267717.8049162999</v>
      </c>
      <c r="E204" s="105">
        <v>2441009.4277959098</v>
      </c>
      <c r="F204" s="107" t="s">
        <v>458</v>
      </c>
      <c r="G204">
        <v>0</v>
      </c>
      <c r="H204" t="e">
        <f t="shared" si="3"/>
        <v>#VALUE!</v>
      </c>
    </row>
    <row r="205" spans="1:8" x14ac:dyDescent="0.25">
      <c r="A205">
        <f>_xlfn.XLOOKUP(B205,'Données-péréquation'!$B$2:$B$301,'Données-péréquation'!$A$2:$A$301)</f>
        <v>5512</v>
      </c>
      <c r="B205" s="108" t="s">
        <v>383</v>
      </c>
      <c r="C205" s="107">
        <v>2017</v>
      </c>
      <c r="D205" s="105">
        <v>2484825.9240226699</v>
      </c>
      <c r="E205" s="105">
        <v>2509214.1968062199</v>
      </c>
      <c r="F205" s="105">
        <v>366160.25070152298</v>
      </c>
      <c r="G205">
        <v>0</v>
      </c>
      <c r="H205">
        <f t="shared" si="3"/>
        <v>366160.25070152298</v>
      </c>
    </row>
    <row r="206" spans="1:8" x14ac:dyDescent="0.25">
      <c r="A206">
        <f>_xlfn.XLOOKUP(B206,'Données-péréquation'!$B$2:$B$301,'Données-péréquation'!$A$2:$A$301)</f>
        <v>5512</v>
      </c>
      <c r="B206" s="108" t="s">
        <v>383</v>
      </c>
      <c r="C206" s="107">
        <v>2018</v>
      </c>
      <c r="D206" s="105">
        <v>2942978.1295648599</v>
      </c>
      <c r="E206" s="105">
        <v>2975798.8682611501</v>
      </c>
      <c r="F206" s="105">
        <v>471397.838858712</v>
      </c>
      <c r="G206">
        <v>0</v>
      </c>
      <c r="H206">
        <f t="shared" si="3"/>
        <v>471397.838858712</v>
      </c>
    </row>
    <row r="207" spans="1:8" x14ac:dyDescent="0.25">
      <c r="A207">
        <f>_xlfn.XLOOKUP(B207,'Données-péréquation'!$B$2:$B$301,'Données-péréquation'!$A$2:$A$301)</f>
        <v>5512</v>
      </c>
      <c r="B207" s="108" t="s">
        <v>383</v>
      </c>
      <c r="C207" s="107">
        <v>2019</v>
      </c>
      <c r="D207" s="105">
        <v>3117375.6621893202</v>
      </c>
      <c r="E207" s="105">
        <v>3370540.0558971502</v>
      </c>
      <c r="F207" s="105">
        <v>561204.55318605702</v>
      </c>
      <c r="G207">
        <v>8235.6</v>
      </c>
      <c r="H207">
        <f t="shared" si="3"/>
        <v>569440.153186057</v>
      </c>
    </row>
    <row r="208" spans="1:8" x14ac:dyDescent="0.25">
      <c r="A208">
        <f>_xlfn.XLOOKUP(B208,'Données-péréquation'!$B$2:$B$301,'Données-péréquation'!$A$2:$A$301)</f>
        <v>5512</v>
      </c>
      <c r="B208" s="108" t="s">
        <v>383</v>
      </c>
      <c r="C208" s="107">
        <v>2020</v>
      </c>
      <c r="D208" s="105">
        <v>3219460.1271001999</v>
      </c>
      <c r="E208" s="105">
        <v>3381727.7991922102</v>
      </c>
      <c r="F208" s="105">
        <v>791028.60793218296</v>
      </c>
      <c r="G208">
        <v>4233.41</v>
      </c>
      <c r="H208">
        <f t="shared" si="3"/>
        <v>795262.01793218299</v>
      </c>
    </row>
    <row r="209" spans="1:8" x14ac:dyDescent="0.25">
      <c r="A209">
        <f>_xlfn.XLOOKUP(B209,'Données-péréquation'!$B$2:$B$301,'Données-péréquation'!$A$2:$A$301)</f>
        <v>5512</v>
      </c>
      <c r="B209" s="108" t="s">
        <v>383</v>
      </c>
      <c r="C209" s="107">
        <v>2021</v>
      </c>
      <c r="D209" s="105">
        <v>3088840.5172018302</v>
      </c>
      <c r="E209" s="105">
        <v>3248403.82377049</v>
      </c>
      <c r="F209" s="105">
        <v>602267.92210126203</v>
      </c>
      <c r="G209">
        <v>8871.5</v>
      </c>
      <c r="H209">
        <f t="shared" si="3"/>
        <v>611139.42210126203</v>
      </c>
    </row>
    <row r="210" spans="1:8" x14ac:dyDescent="0.25">
      <c r="A210">
        <f>_xlfn.XLOOKUP(B210,'Données-péréquation'!$B$2:$B$301,'Données-péréquation'!$A$2:$A$301)</f>
        <v>5512</v>
      </c>
      <c r="B210" s="108" t="s">
        <v>383</v>
      </c>
      <c r="C210" s="107">
        <v>2022</v>
      </c>
      <c r="D210" s="105">
        <v>3226676.8778158301</v>
      </c>
      <c r="E210" s="105">
        <v>3456815.1754647298</v>
      </c>
      <c r="F210" s="105">
        <v>753242.47740474495</v>
      </c>
      <c r="G210">
        <v>7164.8</v>
      </c>
      <c r="H210">
        <f t="shared" si="3"/>
        <v>760407.27740474499</v>
      </c>
    </row>
    <row r="211" spans="1:8" x14ac:dyDescent="0.25">
      <c r="A211">
        <f>_xlfn.XLOOKUP(B211,'Données-péréquation'!$B$2:$B$301,'Données-péréquation'!$A$2:$A$301)</f>
        <v>5424</v>
      </c>
      <c r="B211" s="108" t="s">
        <v>382</v>
      </c>
      <c r="C211" s="107">
        <v>2012</v>
      </c>
      <c r="D211" s="107" t="s">
        <v>458</v>
      </c>
      <c r="E211" s="107" t="s">
        <v>458</v>
      </c>
      <c r="F211" s="107" t="s">
        <v>458</v>
      </c>
      <c r="G211">
        <v>0</v>
      </c>
      <c r="H211" t="e">
        <f t="shared" si="3"/>
        <v>#VALUE!</v>
      </c>
    </row>
    <row r="212" spans="1:8" x14ac:dyDescent="0.25">
      <c r="A212">
        <f>_xlfn.XLOOKUP(B212,'Données-péréquation'!$B$2:$B$301,'Données-péréquation'!$A$2:$A$301)</f>
        <v>5424</v>
      </c>
      <c r="B212" s="108" t="s">
        <v>382</v>
      </c>
      <c r="C212" s="107">
        <v>2013</v>
      </c>
      <c r="D212" s="107" t="s">
        <v>458</v>
      </c>
      <c r="E212" s="107" t="s">
        <v>458</v>
      </c>
      <c r="F212" s="107" t="s">
        <v>458</v>
      </c>
      <c r="G212">
        <v>0</v>
      </c>
      <c r="H212" t="e">
        <f t="shared" si="3"/>
        <v>#VALUE!</v>
      </c>
    </row>
    <row r="213" spans="1:8" x14ac:dyDescent="0.25">
      <c r="A213">
        <f>_xlfn.XLOOKUP(B213,'Données-péréquation'!$B$2:$B$301,'Données-péréquation'!$A$2:$A$301)</f>
        <v>5424</v>
      </c>
      <c r="B213" s="108" t="s">
        <v>382</v>
      </c>
      <c r="C213" s="107">
        <v>2014</v>
      </c>
      <c r="D213" s="107" t="s">
        <v>458</v>
      </c>
      <c r="E213" s="107" t="s">
        <v>458</v>
      </c>
      <c r="F213" s="107" t="s">
        <v>458</v>
      </c>
      <c r="G213">
        <v>0</v>
      </c>
      <c r="H213" t="e">
        <f t="shared" si="3"/>
        <v>#VALUE!</v>
      </c>
    </row>
    <row r="214" spans="1:8" x14ac:dyDescent="0.25">
      <c r="A214">
        <f>_xlfn.XLOOKUP(B214,'Données-péréquation'!$B$2:$B$301,'Données-péréquation'!$A$2:$A$301)</f>
        <v>5424</v>
      </c>
      <c r="B214" s="108" t="s">
        <v>382</v>
      </c>
      <c r="C214" s="107">
        <v>2015</v>
      </c>
      <c r="D214" s="107" t="s">
        <v>458</v>
      </c>
      <c r="E214" s="107" t="s">
        <v>458</v>
      </c>
      <c r="F214" s="107" t="s">
        <v>458</v>
      </c>
      <c r="G214">
        <v>0</v>
      </c>
      <c r="H214" t="e">
        <f t="shared" si="3"/>
        <v>#VALUE!</v>
      </c>
    </row>
    <row r="215" spans="1:8" x14ac:dyDescent="0.25">
      <c r="A215">
        <f>_xlfn.XLOOKUP(B215,'Données-péréquation'!$B$2:$B$301,'Données-péréquation'!$A$2:$A$301)</f>
        <v>5424</v>
      </c>
      <c r="B215" s="108" t="s">
        <v>382</v>
      </c>
      <c r="C215" s="107">
        <v>2016</v>
      </c>
      <c r="D215" s="105">
        <v>286889.57895962201</v>
      </c>
      <c r="E215" s="105">
        <v>307226.41747870803</v>
      </c>
      <c r="F215" s="107" t="s">
        <v>458</v>
      </c>
      <c r="G215">
        <v>0</v>
      </c>
      <c r="H215" t="e">
        <f t="shared" si="3"/>
        <v>#VALUE!</v>
      </c>
    </row>
    <row r="216" spans="1:8" x14ac:dyDescent="0.25">
      <c r="A216">
        <f>_xlfn.XLOOKUP(B216,'Données-péréquation'!$B$2:$B$301,'Données-péréquation'!$A$2:$A$301)</f>
        <v>5424</v>
      </c>
      <c r="B216" s="108" t="s">
        <v>382</v>
      </c>
      <c r="C216" s="107">
        <v>2017</v>
      </c>
      <c r="D216" s="105">
        <v>261459.58492779499</v>
      </c>
      <c r="E216" s="105">
        <v>280639.762388298</v>
      </c>
      <c r="F216" s="105">
        <v>-27368.69755628</v>
      </c>
      <c r="G216">
        <v>0</v>
      </c>
      <c r="H216">
        <f t="shared" si="3"/>
        <v>-27368.69755628</v>
      </c>
    </row>
    <row r="217" spans="1:8" x14ac:dyDescent="0.25">
      <c r="A217">
        <f>_xlfn.XLOOKUP(B217,'Données-péréquation'!$B$2:$B$301,'Données-péréquation'!$A$2:$A$301)</f>
        <v>5424</v>
      </c>
      <c r="B217" s="108" t="s">
        <v>382</v>
      </c>
      <c r="C217" s="107">
        <v>2018</v>
      </c>
      <c r="D217" s="105">
        <v>217223.728439825</v>
      </c>
      <c r="E217" s="105">
        <v>233617.76761980701</v>
      </c>
      <c r="F217" s="105">
        <v>123773.388248492</v>
      </c>
      <c r="G217">
        <v>0</v>
      </c>
      <c r="H217">
        <f t="shared" si="3"/>
        <v>123773.388248492</v>
      </c>
    </row>
    <row r="218" spans="1:8" x14ac:dyDescent="0.25">
      <c r="A218">
        <f>_xlfn.XLOOKUP(B218,'Données-péréquation'!$B$2:$B$301,'Données-péréquation'!$A$2:$A$301)</f>
        <v>5424</v>
      </c>
      <c r="B218" s="108" t="s">
        <v>382</v>
      </c>
      <c r="C218" s="107">
        <v>2019</v>
      </c>
      <c r="D218" s="105">
        <v>195989.52119569699</v>
      </c>
      <c r="E218" s="105">
        <v>212476.26863798601</v>
      </c>
      <c r="F218" s="105">
        <v>131651.394590029</v>
      </c>
      <c r="G218">
        <v>244.15</v>
      </c>
      <c r="H218">
        <f t="shared" si="3"/>
        <v>131895.54459002899</v>
      </c>
    </row>
    <row r="219" spans="1:8" x14ac:dyDescent="0.25">
      <c r="A219">
        <f>_xlfn.XLOOKUP(B219,'Données-péréquation'!$B$2:$B$301,'Données-péréquation'!$A$2:$A$301)</f>
        <v>5424</v>
      </c>
      <c r="B219" s="108" t="s">
        <v>382</v>
      </c>
      <c r="C219" s="107">
        <v>2020</v>
      </c>
      <c r="D219" s="105">
        <v>225462.464991307</v>
      </c>
      <c r="E219" s="105">
        <v>229422.72761291199</v>
      </c>
      <c r="F219" s="105">
        <v>179497.17118878101</v>
      </c>
      <c r="G219">
        <v>134.44999999999999</v>
      </c>
      <c r="H219">
        <f t="shared" si="3"/>
        <v>179631.62118878102</v>
      </c>
    </row>
    <row r="220" spans="1:8" x14ac:dyDescent="0.25">
      <c r="A220">
        <f>_xlfn.XLOOKUP(B220,'Données-péréquation'!$B$2:$B$301,'Données-péréquation'!$A$2:$A$301)</f>
        <v>5424</v>
      </c>
      <c r="B220" s="108" t="s">
        <v>382</v>
      </c>
      <c r="C220" s="107">
        <v>2021</v>
      </c>
      <c r="D220" s="105">
        <v>220127.96452676001</v>
      </c>
      <c r="E220" s="105">
        <v>224690.36294894401</v>
      </c>
      <c r="F220" s="105">
        <v>214149.348415585</v>
      </c>
      <c r="G220">
        <v>343.62</v>
      </c>
      <c r="H220">
        <f t="shared" si="3"/>
        <v>214492.968415585</v>
      </c>
    </row>
    <row r="221" spans="1:8" x14ac:dyDescent="0.25">
      <c r="A221">
        <f>_xlfn.XLOOKUP(B221,'Données-péréquation'!$B$2:$B$301,'Données-péréquation'!$A$2:$A$301)</f>
        <v>5424</v>
      </c>
      <c r="B221" s="108" t="s">
        <v>382</v>
      </c>
      <c r="C221" s="107">
        <v>2022</v>
      </c>
      <c r="D221" s="105">
        <v>197458.60260888701</v>
      </c>
      <c r="E221" s="105">
        <v>202277.64623876399</v>
      </c>
      <c r="F221" s="105">
        <v>67447.499056239001</v>
      </c>
      <c r="G221">
        <v>183.96</v>
      </c>
      <c r="H221">
        <f t="shared" si="3"/>
        <v>67631.459056239008</v>
      </c>
    </row>
    <row r="222" spans="1:8" x14ac:dyDescent="0.25">
      <c r="A222">
        <f>_xlfn.XLOOKUP(B222,'Données-péréquation'!$B$2:$B$301,'Données-péréquation'!$A$2:$A$301)</f>
        <v>5471</v>
      </c>
      <c r="B222" s="108" t="s">
        <v>381</v>
      </c>
      <c r="C222" s="107">
        <v>2012</v>
      </c>
      <c r="D222" s="107" t="s">
        <v>458</v>
      </c>
      <c r="E222" s="107" t="s">
        <v>458</v>
      </c>
      <c r="F222" s="107" t="s">
        <v>458</v>
      </c>
      <c r="G222">
        <v>0</v>
      </c>
      <c r="H222" t="e">
        <f t="shared" si="3"/>
        <v>#VALUE!</v>
      </c>
    </row>
    <row r="223" spans="1:8" x14ac:dyDescent="0.25">
      <c r="A223">
        <f>_xlfn.XLOOKUP(B223,'Données-péréquation'!$B$2:$B$301,'Données-péréquation'!$A$2:$A$301)</f>
        <v>5471</v>
      </c>
      <c r="B223" s="108" t="s">
        <v>381</v>
      </c>
      <c r="C223" s="107">
        <v>2013</v>
      </c>
      <c r="D223" s="107" t="s">
        <v>458</v>
      </c>
      <c r="E223" s="107" t="s">
        <v>458</v>
      </c>
      <c r="F223" s="107" t="s">
        <v>458</v>
      </c>
      <c r="G223">
        <v>0</v>
      </c>
      <c r="H223" t="e">
        <f t="shared" si="3"/>
        <v>#VALUE!</v>
      </c>
    </row>
    <row r="224" spans="1:8" x14ac:dyDescent="0.25">
      <c r="A224">
        <f>_xlfn.XLOOKUP(B224,'Données-péréquation'!$B$2:$B$301,'Données-péréquation'!$A$2:$A$301)</f>
        <v>5471</v>
      </c>
      <c r="B224" s="108" t="s">
        <v>381</v>
      </c>
      <c r="C224" s="107">
        <v>2014</v>
      </c>
      <c r="D224" s="107" t="s">
        <v>458</v>
      </c>
      <c r="E224" s="107" t="s">
        <v>458</v>
      </c>
      <c r="F224" s="107" t="s">
        <v>458</v>
      </c>
      <c r="G224">
        <v>0</v>
      </c>
      <c r="H224" t="e">
        <f t="shared" si="3"/>
        <v>#VALUE!</v>
      </c>
    </row>
    <row r="225" spans="1:8" x14ac:dyDescent="0.25">
      <c r="A225">
        <f>_xlfn.XLOOKUP(B225,'Données-péréquation'!$B$2:$B$301,'Données-péréquation'!$A$2:$A$301)</f>
        <v>5471</v>
      </c>
      <c r="B225" s="108" t="s">
        <v>381</v>
      </c>
      <c r="C225" s="107">
        <v>2015</v>
      </c>
      <c r="D225" s="107" t="s">
        <v>458</v>
      </c>
      <c r="E225" s="107" t="s">
        <v>458</v>
      </c>
      <c r="F225" s="107" t="s">
        <v>458</v>
      </c>
      <c r="G225">
        <v>0</v>
      </c>
      <c r="H225" t="e">
        <f t="shared" si="3"/>
        <v>#VALUE!</v>
      </c>
    </row>
    <row r="226" spans="1:8" x14ac:dyDescent="0.25">
      <c r="A226">
        <f>_xlfn.XLOOKUP(B226,'Données-péréquation'!$B$2:$B$301,'Données-péréquation'!$A$2:$A$301)</f>
        <v>5471</v>
      </c>
      <c r="B226" s="108" t="s">
        <v>381</v>
      </c>
      <c r="C226" s="107">
        <v>2016</v>
      </c>
      <c r="D226" s="105">
        <v>1145001.4856636799</v>
      </c>
      <c r="E226" s="105">
        <v>1232108.47522283</v>
      </c>
      <c r="F226" s="107" t="s">
        <v>458</v>
      </c>
      <c r="G226">
        <v>0</v>
      </c>
      <c r="H226" t="e">
        <f t="shared" si="3"/>
        <v>#VALUE!</v>
      </c>
    </row>
    <row r="227" spans="1:8" x14ac:dyDescent="0.25">
      <c r="A227">
        <f>_xlfn.XLOOKUP(B227,'Données-péréquation'!$B$2:$B$301,'Données-péréquation'!$A$2:$A$301)</f>
        <v>5471</v>
      </c>
      <c r="B227" s="108" t="s">
        <v>381</v>
      </c>
      <c r="C227" s="107">
        <v>2017</v>
      </c>
      <c r="D227" s="105">
        <v>1160946.4564526901</v>
      </c>
      <c r="E227" s="105">
        <v>1179597.82880161</v>
      </c>
      <c r="F227" s="105">
        <v>-9767.7882460460005</v>
      </c>
      <c r="G227">
        <v>0</v>
      </c>
      <c r="H227">
        <f t="shared" si="3"/>
        <v>-9767.7882460460005</v>
      </c>
    </row>
    <row r="228" spans="1:8" x14ac:dyDescent="0.25">
      <c r="A228">
        <f>_xlfn.XLOOKUP(B228,'Données-péréquation'!$B$2:$B$301,'Données-péréquation'!$A$2:$A$301)</f>
        <v>5471</v>
      </c>
      <c r="B228" s="108" t="s">
        <v>381</v>
      </c>
      <c r="C228" s="107">
        <v>2018</v>
      </c>
      <c r="D228" s="105">
        <v>1400070.60677421</v>
      </c>
      <c r="E228" s="105">
        <v>1421850.6295485101</v>
      </c>
      <c r="F228" s="105">
        <v>139905.71357824499</v>
      </c>
      <c r="G228">
        <v>0</v>
      </c>
      <c r="H228">
        <f t="shared" si="3"/>
        <v>139905.71357824499</v>
      </c>
    </row>
    <row r="229" spans="1:8" x14ac:dyDescent="0.25">
      <c r="A229">
        <f>_xlfn.XLOOKUP(B229,'Données-péréquation'!$B$2:$B$301,'Données-péréquation'!$A$2:$A$301)</f>
        <v>5471</v>
      </c>
      <c r="B229" s="108" t="s">
        <v>381</v>
      </c>
      <c r="C229" s="107">
        <v>2019</v>
      </c>
      <c r="D229" s="105">
        <v>1577019.0354595101</v>
      </c>
      <c r="E229" s="105">
        <v>1711602.3721352699</v>
      </c>
      <c r="F229" s="105">
        <v>136742.22645366</v>
      </c>
      <c r="G229">
        <v>3209.8</v>
      </c>
      <c r="H229">
        <f t="shared" si="3"/>
        <v>139952.02645365999</v>
      </c>
    </row>
    <row r="230" spans="1:8" x14ac:dyDescent="0.25">
      <c r="A230">
        <f>_xlfn.XLOOKUP(B230,'Données-péréquation'!$B$2:$B$301,'Données-péréquation'!$A$2:$A$301)</f>
        <v>5471</v>
      </c>
      <c r="B230" s="108" t="s">
        <v>381</v>
      </c>
      <c r="C230" s="107">
        <v>2020</v>
      </c>
      <c r="D230" s="105">
        <v>1541451.89219118</v>
      </c>
      <c r="E230" s="105">
        <v>1625683.2050538501</v>
      </c>
      <c r="F230" s="105">
        <v>237610.160731916</v>
      </c>
      <c r="G230">
        <v>1964.56</v>
      </c>
      <c r="H230">
        <f t="shared" si="3"/>
        <v>239574.72073191599</v>
      </c>
    </row>
    <row r="231" spans="1:8" x14ac:dyDescent="0.25">
      <c r="A231">
        <f>_xlfn.XLOOKUP(B231,'Données-péréquation'!$B$2:$B$301,'Données-péréquation'!$A$2:$A$301)</f>
        <v>5471</v>
      </c>
      <c r="B231" s="108" t="s">
        <v>381</v>
      </c>
      <c r="C231" s="107">
        <v>2021</v>
      </c>
      <c r="D231" s="105">
        <v>1456756.39469024</v>
      </c>
      <c r="E231" s="105">
        <v>1540530.9043032799</v>
      </c>
      <c r="F231" s="105">
        <v>80474.470629646006</v>
      </c>
      <c r="G231">
        <v>13407.89</v>
      </c>
      <c r="H231">
        <f t="shared" si="3"/>
        <v>93882.360629646006</v>
      </c>
    </row>
    <row r="232" spans="1:8" x14ac:dyDescent="0.25">
      <c r="A232">
        <f>_xlfn.XLOOKUP(B232,'Données-péréquation'!$B$2:$B$301,'Données-péréquation'!$A$2:$A$301)</f>
        <v>5471</v>
      </c>
      <c r="B232" s="108" t="s">
        <v>381</v>
      </c>
      <c r="C232" s="107">
        <v>2022</v>
      </c>
      <c r="D232" s="105">
        <v>1543513.82038223</v>
      </c>
      <c r="E232" s="105">
        <v>1653370.02505672</v>
      </c>
      <c r="F232" s="105">
        <v>124720.423055397</v>
      </c>
      <c r="G232">
        <v>2313.3000000000002</v>
      </c>
      <c r="H232">
        <f t="shared" si="3"/>
        <v>127033.723055397</v>
      </c>
    </row>
    <row r="233" spans="1:8" x14ac:dyDescent="0.25">
      <c r="A233">
        <f>_xlfn.XLOOKUP(B233,'Données-péréquation'!$B$2:$B$301,'Données-péréquation'!$A$2:$A$301)</f>
        <v>5402</v>
      </c>
      <c r="B233" s="108" t="s">
        <v>380</v>
      </c>
      <c r="C233" s="107">
        <v>2012</v>
      </c>
      <c r="D233" s="107" t="s">
        <v>458</v>
      </c>
      <c r="E233" s="107" t="s">
        <v>458</v>
      </c>
      <c r="F233" s="107" t="s">
        <v>458</v>
      </c>
      <c r="G233">
        <v>0</v>
      </c>
      <c r="H233" t="e">
        <f t="shared" si="3"/>
        <v>#VALUE!</v>
      </c>
    </row>
    <row r="234" spans="1:8" x14ac:dyDescent="0.25">
      <c r="A234">
        <f>_xlfn.XLOOKUP(B234,'Données-péréquation'!$B$2:$B$301,'Données-péréquation'!$A$2:$A$301)</f>
        <v>5402</v>
      </c>
      <c r="B234" s="108" t="s">
        <v>380</v>
      </c>
      <c r="C234" s="107">
        <v>2013</v>
      </c>
      <c r="D234" s="107" t="s">
        <v>458</v>
      </c>
      <c r="E234" s="107" t="s">
        <v>458</v>
      </c>
      <c r="F234" s="107" t="s">
        <v>458</v>
      </c>
      <c r="G234">
        <v>0</v>
      </c>
      <c r="H234" t="e">
        <f t="shared" si="3"/>
        <v>#VALUE!</v>
      </c>
    </row>
    <row r="235" spans="1:8" x14ac:dyDescent="0.25">
      <c r="A235">
        <f>_xlfn.XLOOKUP(B235,'Données-péréquation'!$B$2:$B$301,'Données-péréquation'!$A$2:$A$301)</f>
        <v>5402</v>
      </c>
      <c r="B235" s="108" t="s">
        <v>380</v>
      </c>
      <c r="C235" s="107">
        <v>2014</v>
      </c>
      <c r="D235" s="107" t="s">
        <v>458</v>
      </c>
      <c r="E235" s="107" t="s">
        <v>458</v>
      </c>
      <c r="F235" s="107" t="s">
        <v>458</v>
      </c>
      <c r="G235">
        <v>0</v>
      </c>
      <c r="H235" t="e">
        <f t="shared" si="3"/>
        <v>#VALUE!</v>
      </c>
    </row>
    <row r="236" spans="1:8" x14ac:dyDescent="0.25">
      <c r="A236">
        <f>_xlfn.XLOOKUP(B236,'Données-péréquation'!$B$2:$B$301,'Données-péréquation'!$A$2:$A$301)</f>
        <v>5402</v>
      </c>
      <c r="B236" s="108" t="s">
        <v>380</v>
      </c>
      <c r="C236" s="107">
        <v>2015</v>
      </c>
      <c r="D236" s="107" t="s">
        <v>458</v>
      </c>
      <c r="E236" s="107" t="s">
        <v>458</v>
      </c>
      <c r="F236" s="107" t="s">
        <v>458</v>
      </c>
      <c r="G236">
        <v>0</v>
      </c>
      <c r="H236" t="e">
        <f t="shared" si="3"/>
        <v>#VALUE!</v>
      </c>
    </row>
    <row r="237" spans="1:8" x14ac:dyDescent="0.25">
      <c r="A237">
        <f>_xlfn.XLOOKUP(B237,'Données-péréquation'!$B$2:$B$301,'Données-péréquation'!$A$2:$A$301)</f>
        <v>5402</v>
      </c>
      <c r="B237" s="108" t="s">
        <v>380</v>
      </c>
      <c r="C237" s="107">
        <v>2016</v>
      </c>
      <c r="D237" s="105">
        <v>-119950.828234</v>
      </c>
      <c r="E237" s="106">
        <v>362902</v>
      </c>
      <c r="F237" s="107" t="s">
        <v>458</v>
      </c>
      <c r="G237">
        <v>0</v>
      </c>
      <c r="H237" t="e">
        <f t="shared" si="3"/>
        <v>#VALUE!</v>
      </c>
    </row>
    <row r="238" spans="1:8" x14ac:dyDescent="0.25">
      <c r="A238">
        <f>_xlfn.XLOOKUP(B238,'Données-péréquation'!$B$2:$B$301,'Données-péréquation'!$A$2:$A$301)</f>
        <v>5402</v>
      </c>
      <c r="B238" s="108" t="s">
        <v>380</v>
      </c>
      <c r="C238" s="107">
        <v>2017</v>
      </c>
      <c r="D238" s="105">
        <v>-310462.42599999998</v>
      </c>
      <c r="E238" s="106">
        <v>311070</v>
      </c>
      <c r="F238" s="105">
        <v>7356479.5742891897</v>
      </c>
      <c r="G238">
        <v>0</v>
      </c>
      <c r="H238">
        <f t="shared" si="3"/>
        <v>7356479.5742891897</v>
      </c>
    </row>
    <row r="239" spans="1:8" x14ac:dyDescent="0.25">
      <c r="A239">
        <f>_xlfn.XLOOKUP(B239,'Données-péréquation'!$B$2:$B$301,'Données-péréquation'!$A$2:$A$301)</f>
        <v>5402</v>
      </c>
      <c r="B239" s="108" t="s">
        <v>380</v>
      </c>
      <c r="C239" s="107">
        <v>2018</v>
      </c>
      <c r="D239" s="105">
        <v>-413972.49048400001</v>
      </c>
      <c r="E239" s="106">
        <v>289781</v>
      </c>
      <c r="F239" s="105">
        <v>8347548.2931859996</v>
      </c>
      <c r="G239">
        <v>0</v>
      </c>
      <c r="H239">
        <f t="shared" si="3"/>
        <v>8347548.2931859996</v>
      </c>
    </row>
    <row r="240" spans="1:8" x14ac:dyDescent="0.25">
      <c r="A240">
        <f>_xlfn.XLOOKUP(B240,'Données-péréquation'!$B$2:$B$301,'Données-péréquation'!$A$2:$A$301)</f>
        <v>5402</v>
      </c>
      <c r="B240" s="108" t="s">
        <v>380</v>
      </c>
      <c r="C240" s="107">
        <v>2019</v>
      </c>
      <c r="D240" s="105">
        <v>-385760.68631999998</v>
      </c>
      <c r="E240" s="106">
        <v>383488</v>
      </c>
      <c r="F240" s="105">
        <v>8239564.6473474298</v>
      </c>
      <c r="G240">
        <v>177781.1</v>
      </c>
      <c r="H240">
        <f t="shared" si="3"/>
        <v>8417345.7473474294</v>
      </c>
    </row>
    <row r="241" spans="1:8" x14ac:dyDescent="0.25">
      <c r="A241">
        <f>_xlfn.XLOOKUP(B241,'Données-péréquation'!$B$2:$B$301,'Données-péréquation'!$A$2:$A$301)</f>
        <v>5402</v>
      </c>
      <c r="B241" s="108" t="s">
        <v>380</v>
      </c>
      <c r="C241" s="107">
        <v>2020</v>
      </c>
      <c r="D241" s="105">
        <v>-443376.45420400001</v>
      </c>
      <c r="E241" s="106">
        <v>261780</v>
      </c>
      <c r="F241" s="105">
        <v>9124688.5315177198</v>
      </c>
      <c r="G241">
        <v>123529.06</v>
      </c>
      <c r="H241">
        <f t="shared" si="3"/>
        <v>9248217.5915177204</v>
      </c>
    </row>
    <row r="242" spans="1:8" x14ac:dyDescent="0.25">
      <c r="A242">
        <f>_xlfn.XLOOKUP(B242,'Données-péréquation'!$B$2:$B$301,'Données-péréquation'!$A$2:$A$301)</f>
        <v>5402</v>
      </c>
      <c r="B242" s="108" t="s">
        <v>380</v>
      </c>
      <c r="C242" s="107">
        <v>2021</v>
      </c>
      <c r="D242" s="105">
        <v>-611468.80556799995</v>
      </c>
      <c r="E242" s="106">
        <v>262980</v>
      </c>
      <c r="F242" s="105">
        <v>8568106.5358595997</v>
      </c>
      <c r="G242">
        <v>94539.77</v>
      </c>
      <c r="H242">
        <f t="shared" si="3"/>
        <v>8662646.3058595993</v>
      </c>
    </row>
    <row r="243" spans="1:8" x14ac:dyDescent="0.25">
      <c r="A243">
        <f>_xlfn.XLOOKUP(B243,'Données-péréquation'!$B$2:$B$301,'Données-péréquation'!$A$2:$A$301)</f>
        <v>5402</v>
      </c>
      <c r="B243" s="108" t="s">
        <v>380</v>
      </c>
      <c r="C243" s="107">
        <v>2022</v>
      </c>
      <c r="D243" s="105">
        <v>-722218.16225499997</v>
      </c>
      <c r="E243" s="106">
        <v>31200</v>
      </c>
      <c r="F243" s="105">
        <v>8685194.0019932594</v>
      </c>
      <c r="G243">
        <v>75746.820000000007</v>
      </c>
      <c r="H243">
        <f t="shared" si="3"/>
        <v>8760940.8219932597</v>
      </c>
    </row>
    <row r="244" spans="1:8" x14ac:dyDescent="0.25">
      <c r="A244">
        <f>_xlfn.XLOOKUP(B244,'Données-péréquation'!$B$2:$B$301,'Données-péréquation'!$A$2:$A$301)</f>
        <v>5425</v>
      </c>
      <c r="B244" s="108" t="s">
        <v>379</v>
      </c>
      <c r="C244" s="107">
        <v>2012</v>
      </c>
      <c r="D244" s="107" t="s">
        <v>458</v>
      </c>
      <c r="E244" s="107" t="s">
        <v>458</v>
      </c>
      <c r="F244" s="107" t="s">
        <v>458</v>
      </c>
      <c r="G244">
        <v>0</v>
      </c>
      <c r="H244" t="e">
        <f t="shared" si="3"/>
        <v>#VALUE!</v>
      </c>
    </row>
    <row r="245" spans="1:8" x14ac:dyDescent="0.25">
      <c r="A245">
        <f>_xlfn.XLOOKUP(B245,'Données-péréquation'!$B$2:$B$301,'Données-péréquation'!$A$2:$A$301)</f>
        <v>5425</v>
      </c>
      <c r="B245" s="108" t="s">
        <v>379</v>
      </c>
      <c r="C245" s="107">
        <v>2013</v>
      </c>
      <c r="D245" s="107" t="s">
        <v>458</v>
      </c>
      <c r="E245" s="107" t="s">
        <v>458</v>
      </c>
      <c r="F245" s="107" t="s">
        <v>458</v>
      </c>
      <c r="G245">
        <v>0</v>
      </c>
      <c r="H245" t="e">
        <f t="shared" si="3"/>
        <v>#VALUE!</v>
      </c>
    </row>
    <row r="246" spans="1:8" x14ac:dyDescent="0.25">
      <c r="A246">
        <f>_xlfn.XLOOKUP(B246,'Données-péréquation'!$B$2:$B$301,'Données-péréquation'!$A$2:$A$301)</f>
        <v>5425</v>
      </c>
      <c r="B246" s="108" t="s">
        <v>379</v>
      </c>
      <c r="C246" s="107">
        <v>2014</v>
      </c>
      <c r="D246" s="107" t="s">
        <v>458</v>
      </c>
      <c r="E246" s="107" t="s">
        <v>458</v>
      </c>
      <c r="F246" s="107" t="s">
        <v>458</v>
      </c>
      <c r="G246">
        <v>0</v>
      </c>
      <c r="H246" t="e">
        <f t="shared" si="3"/>
        <v>#VALUE!</v>
      </c>
    </row>
    <row r="247" spans="1:8" x14ac:dyDescent="0.25">
      <c r="A247">
        <f>_xlfn.XLOOKUP(B247,'Données-péréquation'!$B$2:$B$301,'Données-péréquation'!$A$2:$A$301)</f>
        <v>5425</v>
      </c>
      <c r="B247" s="108" t="s">
        <v>379</v>
      </c>
      <c r="C247" s="107">
        <v>2015</v>
      </c>
      <c r="D247" s="107" t="s">
        <v>458</v>
      </c>
      <c r="E247" s="107" t="s">
        <v>458</v>
      </c>
      <c r="F247" s="107" t="s">
        <v>458</v>
      </c>
      <c r="G247">
        <v>0</v>
      </c>
      <c r="H247" t="e">
        <f t="shared" si="3"/>
        <v>#VALUE!</v>
      </c>
    </row>
    <row r="248" spans="1:8" x14ac:dyDescent="0.25">
      <c r="A248">
        <f>_xlfn.XLOOKUP(B248,'Données-péréquation'!$B$2:$B$301,'Données-péréquation'!$A$2:$A$301)</f>
        <v>5425</v>
      </c>
      <c r="B248" s="108" t="s">
        <v>379</v>
      </c>
      <c r="C248" s="107">
        <v>2016</v>
      </c>
      <c r="D248" s="105">
        <v>1499616.39831871</v>
      </c>
      <c r="E248" s="105">
        <v>1606230.5005884899</v>
      </c>
      <c r="F248" s="107" t="s">
        <v>458</v>
      </c>
      <c r="G248">
        <v>0</v>
      </c>
      <c r="H248" t="e">
        <f t="shared" si="3"/>
        <v>#VALUE!</v>
      </c>
    </row>
    <row r="249" spans="1:8" x14ac:dyDescent="0.25">
      <c r="A249">
        <f>_xlfn.XLOOKUP(B249,'Données-péréquation'!$B$2:$B$301,'Données-péréquation'!$A$2:$A$301)</f>
        <v>5425</v>
      </c>
      <c r="B249" s="108" t="s">
        <v>379</v>
      </c>
      <c r="C249" s="107">
        <v>2017</v>
      </c>
      <c r="D249" s="105">
        <v>1373219.53226973</v>
      </c>
      <c r="E249" s="105">
        <v>1473532.5883289999</v>
      </c>
      <c r="F249" s="105">
        <v>901534.86917647405</v>
      </c>
      <c r="G249">
        <v>0</v>
      </c>
      <c r="H249">
        <f t="shared" si="3"/>
        <v>901534.86917647405</v>
      </c>
    </row>
    <row r="250" spans="1:8" x14ac:dyDescent="0.25">
      <c r="A250">
        <f>_xlfn.XLOOKUP(B250,'Données-péréquation'!$B$2:$B$301,'Données-péréquation'!$A$2:$A$301)</f>
        <v>5425</v>
      </c>
      <c r="B250" s="108" t="s">
        <v>379</v>
      </c>
      <c r="C250" s="107">
        <v>2018</v>
      </c>
      <c r="D250" s="105">
        <v>1213658.25377549</v>
      </c>
      <c r="E250" s="105">
        <v>1303792.0309091101</v>
      </c>
      <c r="F250" s="105">
        <v>1094785.3228535999</v>
      </c>
      <c r="G250">
        <v>0</v>
      </c>
      <c r="H250">
        <f t="shared" si="3"/>
        <v>1094785.3228535999</v>
      </c>
    </row>
    <row r="251" spans="1:8" x14ac:dyDescent="0.25">
      <c r="A251">
        <f>_xlfn.XLOOKUP(B251,'Données-péréquation'!$B$2:$B$301,'Données-péréquation'!$A$2:$A$301)</f>
        <v>5425</v>
      </c>
      <c r="B251" s="108" t="s">
        <v>379</v>
      </c>
      <c r="C251" s="107">
        <v>2019</v>
      </c>
      <c r="D251" s="105">
        <v>1178156.1952744599</v>
      </c>
      <c r="E251" s="105">
        <v>1273544.9680297701</v>
      </c>
      <c r="F251" s="105">
        <v>1120851.98675943</v>
      </c>
      <c r="G251">
        <v>23641.599999999999</v>
      </c>
      <c r="H251">
        <f t="shared" si="3"/>
        <v>1144493.5867594301</v>
      </c>
    </row>
    <row r="252" spans="1:8" x14ac:dyDescent="0.25">
      <c r="A252">
        <f>_xlfn.XLOOKUP(B252,'Données-péréquation'!$B$2:$B$301,'Données-péréquation'!$A$2:$A$301)</f>
        <v>5425</v>
      </c>
      <c r="B252" s="108" t="s">
        <v>379</v>
      </c>
      <c r="C252" s="107">
        <v>2020</v>
      </c>
      <c r="D252" s="105">
        <v>1185159.6253704999</v>
      </c>
      <c r="E252" s="105">
        <v>1206181.21170609</v>
      </c>
      <c r="F252" s="105">
        <v>1297904.3126518501</v>
      </c>
      <c r="G252">
        <v>23435.08</v>
      </c>
      <c r="H252">
        <f t="shared" si="3"/>
        <v>1321339.3926518501</v>
      </c>
    </row>
    <row r="253" spans="1:8" x14ac:dyDescent="0.25">
      <c r="A253">
        <f>_xlfn.XLOOKUP(B253,'Données-péréquation'!$B$2:$B$301,'Données-péréquation'!$A$2:$A$301)</f>
        <v>5425</v>
      </c>
      <c r="B253" s="108" t="s">
        <v>379</v>
      </c>
      <c r="C253" s="107">
        <v>2021</v>
      </c>
      <c r="D253" s="105">
        <v>1087059.0710058</v>
      </c>
      <c r="E253" s="105">
        <v>1111172.33119133</v>
      </c>
      <c r="F253" s="105">
        <v>1058384.6143978101</v>
      </c>
      <c r="G253">
        <v>33224.050000000003</v>
      </c>
      <c r="H253">
        <f t="shared" si="3"/>
        <v>1091608.6643978101</v>
      </c>
    </row>
    <row r="254" spans="1:8" x14ac:dyDescent="0.25">
      <c r="A254">
        <f>_xlfn.XLOOKUP(B254,'Données-péréquation'!$B$2:$B$301,'Données-péréquation'!$A$2:$A$301)</f>
        <v>5425</v>
      </c>
      <c r="B254" s="108" t="s">
        <v>379</v>
      </c>
      <c r="C254" s="107">
        <v>2022</v>
      </c>
      <c r="D254" s="105">
        <v>1026386.26047996</v>
      </c>
      <c r="E254" s="105">
        <v>1053055.3220990801</v>
      </c>
      <c r="F254" s="105">
        <v>1271871.4240938299</v>
      </c>
      <c r="G254">
        <v>11248.55</v>
      </c>
      <c r="H254">
        <f t="shared" si="3"/>
        <v>1283119.97409383</v>
      </c>
    </row>
    <row r="255" spans="1:8" x14ac:dyDescent="0.25">
      <c r="A255">
        <f>_xlfn.XLOOKUP(B255,'Données-péréquation'!$B$2:$B$301,'Données-péréquation'!$A$2:$A$301)</f>
        <v>5903</v>
      </c>
      <c r="B255" s="108" t="s">
        <v>378</v>
      </c>
      <c r="C255" s="107">
        <v>2012</v>
      </c>
      <c r="D255" s="107" t="s">
        <v>458</v>
      </c>
      <c r="E255" s="107" t="s">
        <v>458</v>
      </c>
      <c r="F255" s="107" t="s">
        <v>458</v>
      </c>
      <c r="G255">
        <v>0</v>
      </c>
      <c r="H255" t="e">
        <f t="shared" si="3"/>
        <v>#VALUE!</v>
      </c>
    </row>
    <row r="256" spans="1:8" x14ac:dyDescent="0.25">
      <c r="A256">
        <f>_xlfn.XLOOKUP(B256,'Données-péréquation'!$B$2:$B$301,'Données-péréquation'!$A$2:$A$301)</f>
        <v>5903</v>
      </c>
      <c r="B256" s="108" t="s">
        <v>378</v>
      </c>
      <c r="C256" s="107">
        <v>2013</v>
      </c>
      <c r="D256" s="107" t="s">
        <v>458</v>
      </c>
      <c r="E256" s="107" t="s">
        <v>458</v>
      </c>
      <c r="F256" s="107" t="s">
        <v>458</v>
      </c>
      <c r="G256">
        <v>0</v>
      </c>
      <c r="H256" t="e">
        <f t="shared" si="3"/>
        <v>#VALUE!</v>
      </c>
    </row>
    <row r="257" spans="1:8" x14ac:dyDescent="0.25">
      <c r="A257">
        <f>_xlfn.XLOOKUP(B257,'Données-péréquation'!$B$2:$B$301,'Données-péréquation'!$A$2:$A$301)</f>
        <v>5903</v>
      </c>
      <c r="B257" s="108" t="s">
        <v>378</v>
      </c>
      <c r="C257" s="107">
        <v>2014</v>
      </c>
      <c r="D257" s="107" t="s">
        <v>458</v>
      </c>
      <c r="E257" s="107" t="s">
        <v>458</v>
      </c>
      <c r="F257" s="107" t="s">
        <v>458</v>
      </c>
      <c r="G257">
        <v>0</v>
      </c>
      <c r="H257" t="e">
        <f t="shared" si="3"/>
        <v>#VALUE!</v>
      </c>
    </row>
    <row r="258" spans="1:8" x14ac:dyDescent="0.25">
      <c r="A258">
        <f>_xlfn.XLOOKUP(B258,'Données-péréquation'!$B$2:$B$301,'Données-péréquation'!$A$2:$A$301)</f>
        <v>5903</v>
      </c>
      <c r="B258" s="108" t="s">
        <v>378</v>
      </c>
      <c r="C258" s="107">
        <v>2015</v>
      </c>
      <c r="D258" s="107" t="s">
        <v>458</v>
      </c>
      <c r="E258" s="107" t="s">
        <v>458</v>
      </c>
      <c r="F258" s="107" t="s">
        <v>458</v>
      </c>
      <c r="G258">
        <v>0</v>
      </c>
      <c r="H258" t="e">
        <f t="shared" si="3"/>
        <v>#VALUE!</v>
      </c>
    </row>
    <row r="259" spans="1:8" x14ac:dyDescent="0.25">
      <c r="A259">
        <f>_xlfn.XLOOKUP(B259,'Données-péréquation'!$B$2:$B$301,'Données-péréquation'!$A$2:$A$301)</f>
        <v>5903</v>
      </c>
      <c r="B259" s="108" t="s">
        <v>378</v>
      </c>
      <c r="C259" s="107">
        <v>2016</v>
      </c>
      <c r="D259" s="105">
        <v>449681.39361364802</v>
      </c>
      <c r="E259" s="105">
        <v>485593.076136249</v>
      </c>
      <c r="F259" s="107" t="s">
        <v>458</v>
      </c>
      <c r="G259">
        <v>0</v>
      </c>
      <c r="H259" t="e">
        <f t="shared" ref="H259:H322" si="4">F259+G259</f>
        <v>#VALUE!</v>
      </c>
    </row>
    <row r="260" spans="1:8" x14ac:dyDescent="0.25">
      <c r="A260">
        <f>_xlfn.XLOOKUP(B260,'Données-péréquation'!$B$2:$B$301,'Données-péréquation'!$A$2:$A$301)</f>
        <v>5903</v>
      </c>
      <c r="B260" s="108" t="s">
        <v>378</v>
      </c>
      <c r="C260" s="107">
        <v>2017</v>
      </c>
      <c r="D260" s="105">
        <v>456381.518515523</v>
      </c>
      <c r="E260" s="105">
        <v>462734.65983161901</v>
      </c>
      <c r="F260" s="105">
        <v>114339.387337668</v>
      </c>
      <c r="G260">
        <v>0</v>
      </c>
      <c r="H260">
        <f t="shared" si="4"/>
        <v>114339.387337668</v>
      </c>
    </row>
    <row r="261" spans="1:8" x14ac:dyDescent="0.25">
      <c r="A261">
        <f>_xlfn.XLOOKUP(B261,'Données-péréquation'!$B$2:$B$301,'Données-péréquation'!$A$2:$A$301)</f>
        <v>5903</v>
      </c>
      <c r="B261" s="108" t="s">
        <v>378</v>
      </c>
      <c r="C261" s="107">
        <v>2018</v>
      </c>
      <c r="D261" s="105">
        <v>533052.06156452198</v>
      </c>
      <c r="E261" s="105">
        <v>540780.59342436295</v>
      </c>
      <c r="F261" s="105">
        <v>145281.53861438599</v>
      </c>
      <c r="G261">
        <v>0</v>
      </c>
      <c r="H261">
        <f t="shared" si="4"/>
        <v>145281.53861438599</v>
      </c>
    </row>
    <row r="262" spans="1:8" x14ac:dyDescent="0.25">
      <c r="A262">
        <f>_xlfn.XLOOKUP(B262,'Données-péréquation'!$B$2:$B$301,'Données-péréquation'!$A$2:$A$301)</f>
        <v>5903</v>
      </c>
      <c r="B262" s="108" t="s">
        <v>378</v>
      </c>
      <c r="C262" s="107">
        <v>2019</v>
      </c>
      <c r="D262" s="105">
        <v>556755.37383617903</v>
      </c>
      <c r="E262" s="105">
        <v>602668.21327211696</v>
      </c>
      <c r="F262" s="105">
        <v>122144.17192850899</v>
      </c>
      <c r="G262">
        <v>1149.75</v>
      </c>
      <c r="H262">
        <f t="shared" si="4"/>
        <v>123293.92192850899</v>
      </c>
    </row>
    <row r="263" spans="1:8" x14ac:dyDescent="0.25">
      <c r="A263">
        <f>_xlfn.XLOOKUP(B263,'Données-péréquation'!$B$2:$B$301,'Données-péréquation'!$A$2:$A$301)</f>
        <v>5903</v>
      </c>
      <c r="B263" s="108" t="s">
        <v>378</v>
      </c>
      <c r="C263" s="107">
        <v>2020</v>
      </c>
      <c r="D263" s="105">
        <v>561076.21543355798</v>
      </c>
      <c r="E263" s="105">
        <v>590739.48804849701</v>
      </c>
      <c r="F263" s="105">
        <v>217882.97824541901</v>
      </c>
      <c r="G263">
        <v>-473.12</v>
      </c>
      <c r="H263">
        <f t="shared" si="4"/>
        <v>217409.85824541902</v>
      </c>
    </row>
    <row r="264" spans="1:8" x14ac:dyDescent="0.25">
      <c r="A264">
        <f>_xlfn.XLOOKUP(B264,'Données-péréquation'!$B$2:$B$301,'Données-péréquation'!$A$2:$A$301)</f>
        <v>5903</v>
      </c>
      <c r="B264" s="108" t="s">
        <v>378</v>
      </c>
      <c r="C264" s="107">
        <v>2021</v>
      </c>
      <c r="D264" s="105">
        <v>549009.15826784295</v>
      </c>
      <c r="E264" s="105">
        <v>578478.55067771301</v>
      </c>
      <c r="F264" s="105">
        <v>166377.21713323801</v>
      </c>
      <c r="G264">
        <v>-239.79</v>
      </c>
      <c r="H264">
        <f t="shared" si="4"/>
        <v>166137.427133238</v>
      </c>
    </row>
    <row r="265" spans="1:8" x14ac:dyDescent="0.25">
      <c r="A265">
        <f>_xlfn.XLOOKUP(B265,'Données-péréquation'!$B$2:$B$301,'Données-péréquation'!$A$2:$A$301)</f>
        <v>5903</v>
      </c>
      <c r="B265" s="108" t="s">
        <v>378</v>
      </c>
      <c r="C265" s="107">
        <v>2022</v>
      </c>
      <c r="D265" s="105">
        <v>592966.65344443405</v>
      </c>
      <c r="E265" s="105">
        <v>630924.16327282495</v>
      </c>
      <c r="F265" s="105">
        <v>166875.75156671001</v>
      </c>
      <c r="G265">
        <v>539.48</v>
      </c>
      <c r="H265">
        <f t="shared" si="4"/>
        <v>167415.23156671002</v>
      </c>
    </row>
    <row r="266" spans="1:8" x14ac:dyDescent="0.25">
      <c r="A266">
        <f>_xlfn.XLOOKUP(B266,'Données-péréquation'!$B$2:$B$301,'Données-péréquation'!$A$2:$A$301)</f>
        <v>5892</v>
      </c>
      <c r="B266" s="108" t="s">
        <v>463</v>
      </c>
      <c r="C266" s="107">
        <v>2012</v>
      </c>
      <c r="D266" s="107" t="s">
        <v>458</v>
      </c>
      <c r="E266" s="107" t="s">
        <v>458</v>
      </c>
      <c r="F266" s="107" t="s">
        <v>458</v>
      </c>
      <c r="G266">
        <v>0</v>
      </c>
      <c r="H266" t="e">
        <f t="shared" si="4"/>
        <v>#VALUE!</v>
      </c>
    </row>
    <row r="267" spans="1:8" x14ac:dyDescent="0.25">
      <c r="A267">
        <f>_xlfn.XLOOKUP(B267,'Données-péréquation'!$B$2:$B$301,'Données-péréquation'!$A$2:$A$301)</f>
        <v>5892</v>
      </c>
      <c r="B267" s="108" t="s">
        <v>463</v>
      </c>
      <c r="C267" s="107">
        <v>2013</v>
      </c>
      <c r="D267" s="107" t="s">
        <v>458</v>
      </c>
      <c r="E267" s="107" t="s">
        <v>458</v>
      </c>
      <c r="F267" s="107" t="s">
        <v>458</v>
      </c>
      <c r="G267">
        <v>0</v>
      </c>
      <c r="H267" t="e">
        <f t="shared" si="4"/>
        <v>#VALUE!</v>
      </c>
    </row>
    <row r="268" spans="1:8" x14ac:dyDescent="0.25">
      <c r="A268">
        <f>_xlfn.XLOOKUP(B268,'Données-péréquation'!$B$2:$B$301,'Données-péréquation'!$A$2:$A$301)</f>
        <v>5892</v>
      </c>
      <c r="B268" s="108" t="s">
        <v>463</v>
      </c>
      <c r="C268" s="107">
        <v>2014</v>
      </c>
      <c r="D268" s="107" t="s">
        <v>458</v>
      </c>
      <c r="E268" s="107" t="s">
        <v>458</v>
      </c>
      <c r="F268" s="107" t="s">
        <v>458</v>
      </c>
      <c r="G268">
        <v>0</v>
      </c>
      <c r="H268" t="e">
        <f t="shared" si="4"/>
        <v>#VALUE!</v>
      </c>
    </row>
    <row r="269" spans="1:8" x14ac:dyDescent="0.25">
      <c r="A269">
        <f>_xlfn.XLOOKUP(B269,'Données-péréquation'!$B$2:$B$301,'Données-péréquation'!$A$2:$A$301)</f>
        <v>5892</v>
      </c>
      <c r="B269" s="108" t="s">
        <v>463</v>
      </c>
      <c r="C269" s="107">
        <v>2015</v>
      </c>
      <c r="D269" s="107" t="s">
        <v>458</v>
      </c>
      <c r="E269" s="107" t="s">
        <v>458</v>
      </c>
      <c r="F269" s="107" t="s">
        <v>458</v>
      </c>
      <c r="G269">
        <v>0</v>
      </c>
      <c r="H269" t="e">
        <f t="shared" si="4"/>
        <v>#VALUE!</v>
      </c>
    </row>
    <row r="270" spans="1:8" x14ac:dyDescent="0.25">
      <c r="A270">
        <f>_xlfn.XLOOKUP(B270,'Données-péréquation'!$B$2:$B$301,'Données-péréquation'!$A$2:$A$301)</f>
        <v>5892</v>
      </c>
      <c r="B270" s="108" t="s">
        <v>463</v>
      </c>
      <c r="C270" s="107">
        <v>2016</v>
      </c>
      <c r="D270" s="105">
        <v>-18742.363237726</v>
      </c>
      <c r="E270" s="105">
        <v>188555.615510025</v>
      </c>
      <c r="F270" s="107" t="s">
        <v>458</v>
      </c>
      <c r="G270">
        <v>0</v>
      </c>
      <c r="H270" t="e">
        <f t="shared" si="4"/>
        <v>#VALUE!</v>
      </c>
    </row>
    <row r="271" spans="1:8" x14ac:dyDescent="0.25">
      <c r="A271">
        <f>_xlfn.XLOOKUP(B271,'Données-péréquation'!$B$2:$B$301,'Données-péréquation'!$A$2:$A$301)</f>
        <v>5892</v>
      </c>
      <c r="B271" s="108" t="s">
        <v>463</v>
      </c>
      <c r="C271" s="107">
        <v>2017</v>
      </c>
      <c r="D271" s="105">
        <v>-58580.054656376</v>
      </c>
      <c r="E271" s="105">
        <v>159100.05806396599</v>
      </c>
      <c r="F271" s="105">
        <v>-7616653.9036254697</v>
      </c>
      <c r="G271">
        <v>0</v>
      </c>
      <c r="H271">
        <f t="shared" si="4"/>
        <v>-7616653.9036254697</v>
      </c>
    </row>
    <row r="272" spans="1:8" x14ac:dyDescent="0.25">
      <c r="A272">
        <f>_xlfn.XLOOKUP(B272,'Données-péréquation'!$B$2:$B$301,'Données-péréquation'!$A$2:$A$301)</f>
        <v>5892</v>
      </c>
      <c r="B272" s="108" t="s">
        <v>463</v>
      </c>
      <c r="C272" s="107">
        <v>2018</v>
      </c>
      <c r="D272" s="105">
        <v>-87539.007123410003</v>
      </c>
      <c r="E272" s="105">
        <v>89492.882563606996</v>
      </c>
      <c r="F272" s="105">
        <v>-8564630.2605493199</v>
      </c>
      <c r="G272">
        <v>0</v>
      </c>
      <c r="H272">
        <f t="shared" si="4"/>
        <v>-8564630.2605493199</v>
      </c>
    </row>
    <row r="273" spans="1:8" x14ac:dyDescent="0.25">
      <c r="A273">
        <f>_xlfn.XLOOKUP(B273,'Données-péréquation'!$B$2:$B$301,'Données-péréquation'!$A$2:$A$301)</f>
        <v>5892</v>
      </c>
      <c r="B273" s="108" t="s">
        <v>463</v>
      </c>
      <c r="C273" s="107">
        <v>2019</v>
      </c>
      <c r="D273" s="105">
        <v>-86781.274467285999</v>
      </c>
      <c r="E273" s="105">
        <v>55943.246233086</v>
      </c>
      <c r="F273" s="105">
        <v>-12729881.4456912</v>
      </c>
      <c r="G273">
        <v>193009.75</v>
      </c>
      <c r="H273">
        <f t="shared" si="4"/>
        <v>-12536871.6956912</v>
      </c>
    </row>
    <row r="274" spans="1:8" x14ac:dyDescent="0.25">
      <c r="A274">
        <f>_xlfn.XLOOKUP(B274,'Données-péréquation'!$B$2:$B$301,'Données-péréquation'!$A$2:$A$301)</f>
        <v>5892</v>
      </c>
      <c r="B274" s="108" t="s">
        <v>463</v>
      </c>
      <c r="C274" s="107">
        <v>2020</v>
      </c>
      <c r="D274" s="105">
        <v>-97566.639661459005</v>
      </c>
      <c r="E274" s="105">
        <v>25734.329065073001</v>
      </c>
      <c r="F274" s="105">
        <v>-10348281.349296199</v>
      </c>
      <c r="G274">
        <v>63550.310000000005</v>
      </c>
      <c r="H274">
        <f t="shared" si="4"/>
        <v>-10284731.039296199</v>
      </c>
    </row>
    <row r="275" spans="1:8" x14ac:dyDescent="0.25">
      <c r="A275">
        <f>_xlfn.XLOOKUP(B275,'Données-péréquation'!$B$2:$B$301,'Données-péréquation'!$A$2:$A$301)</f>
        <v>5892</v>
      </c>
      <c r="B275" s="108" t="s">
        <v>463</v>
      </c>
      <c r="C275" s="107">
        <v>2021</v>
      </c>
      <c r="D275" s="105">
        <v>-144330.255553889</v>
      </c>
      <c r="E275" s="107">
        <v>0</v>
      </c>
      <c r="F275" s="105">
        <v>-11135204.8913833</v>
      </c>
      <c r="G275">
        <v>72942.78</v>
      </c>
      <c r="H275">
        <f t="shared" si="4"/>
        <v>-11062262.1113833</v>
      </c>
    </row>
    <row r="276" spans="1:8" x14ac:dyDescent="0.25">
      <c r="A276">
        <f>_xlfn.XLOOKUP(B276,'Données-péréquation'!$B$2:$B$301,'Données-péréquation'!$A$2:$A$301)</f>
        <v>5892</v>
      </c>
      <c r="B276" s="108" t="s">
        <v>463</v>
      </c>
      <c r="C276" s="107">
        <v>2022</v>
      </c>
      <c r="D276" s="105">
        <v>-98451.649080621995</v>
      </c>
      <c r="E276" s="107">
        <v>0</v>
      </c>
      <c r="F276" s="105">
        <v>-10618452.354868799</v>
      </c>
      <c r="G276">
        <v>108896.9</v>
      </c>
      <c r="H276">
        <f t="shared" si="4"/>
        <v>-10509555.454868799</v>
      </c>
    </row>
    <row r="277" spans="1:8" x14ac:dyDescent="0.25">
      <c r="A277">
        <f>_xlfn.XLOOKUP(B277,'Données-péréquation'!$B$2:$B$301,'Données-péréquation'!$A$2:$A$301)</f>
        <v>5747</v>
      </c>
      <c r="B277" s="108" t="s">
        <v>377</v>
      </c>
      <c r="C277" s="107">
        <v>2012</v>
      </c>
      <c r="D277" s="107" t="s">
        <v>458</v>
      </c>
      <c r="E277" s="107" t="s">
        <v>458</v>
      </c>
      <c r="F277" s="107" t="s">
        <v>458</v>
      </c>
      <c r="G277">
        <v>0</v>
      </c>
      <c r="H277" t="e">
        <f t="shared" si="4"/>
        <v>#VALUE!</v>
      </c>
    </row>
    <row r="278" spans="1:8" x14ac:dyDescent="0.25">
      <c r="A278">
        <f>_xlfn.XLOOKUP(B278,'Données-péréquation'!$B$2:$B$301,'Données-péréquation'!$A$2:$A$301)</f>
        <v>5747</v>
      </c>
      <c r="B278" s="108" t="s">
        <v>377</v>
      </c>
      <c r="C278" s="107">
        <v>2013</v>
      </c>
      <c r="D278" s="107" t="s">
        <v>458</v>
      </c>
      <c r="E278" s="107" t="s">
        <v>458</v>
      </c>
      <c r="F278" s="107" t="s">
        <v>458</v>
      </c>
      <c r="G278">
        <v>0</v>
      </c>
      <c r="H278" t="e">
        <f t="shared" si="4"/>
        <v>#VALUE!</v>
      </c>
    </row>
    <row r="279" spans="1:8" x14ac:dyDescent="0.25">
      <c r="A279">
        <f>_xlfn.XLOOKUP(B279,'Données-péréquation'!$B$2:$B$301,'Données-péréquation'!$A$2:$A$301)</f>
        <v>5747</v>
      </c>
      <c r="B279" s="108" t="s">
        <v>377</v>
      </c>
      <c r="C279" s="107">
        <v>2014</v>
      </c>
      <c r="D279" s="107" t="s">
        <v>458</v>
      </c>
      <c r="E279" s="107" t="s">
        <v>458</v>
      </c>
      <c r="F279" s="107" t="s">
        <v>458</v>
      </c>
      <c r="G279">
        <v>0</v>
      </c>
      <c r="H279" t="e">
        <f t="shared" si="4"/>
        <v>#VALUE!</v>
      </c>
    </row>
    <row r="280" spans="1:8" x14ac:dyDescent="0.25">
      <c r="A280">
        <f>_xlfn.XLOOKUP(B280,'Données-péréquation'!$B$2:$B$301,'Données-péréquation'!$A$2:$A$301)</f>
        <v>5747</v>
      </c>
      <c r="B280" s="108" t="s">
        <v>377</v>
      </c>
      <c r="C280" s="107">
        <v>2015</v>
      </c>
      <c r="D280" s="107" t="s">
        <v>458</v>
      </c>
      <c r="E280" s="107" t="s">
        <v>458</v>
      </c>
      <c r="F280" s="107" t="s">
        <v>458</v>
      </c>
      <c r="G280">
        <v>0</v>
      </c>
      <c r="H280" t="e">
        <f t="shared" si="4"/>
        <v>#VALUE!</v>
      </c>
    </row>
    <row r="281" spans="1:8" x14ac:dyDescent="0.25">
      <c r="A281">
        <f>_xlfn.XLOOKUP(B281,'Données-péréquation'!$B$2:$B$301,'Données-péréquation'!$A$2:$A$301)</f>
        <v>5747</v>
      </c>
      <c r="B281" s="108" t="s">
        <v>377</v>
      </c>
      <c r="C281" s="107">
        <v>2016</v>
      </c>
      <c r="D281" s="105">
        <v>212400.58862894401</v>
      </c>
      <c r="E281" s="105">
        <v>224924.30770641399</v>
      </c>
      <c r="F281" s="107" t="s">
        <v>458</v>
      </c>
      <c r="G281">
        <v>0</v>
      </c>
      <c r="H281" t="e">
        <f t="shared" si="4"/>
        <v>#VALUE!</v>
      </c>
    </row>
    <row r="282" spans="1:8" x14ac:dyDescent="0.25">
      <c r="A282">
        <f>_xlfn.XLOOKUP(B282,'Données-péréquation'!$B$2:$B$301,'Données-péréquation'!$A$2:$A$301)</f>
        <v>5747</v>
      </c>
      <c r="B282" s="108" t="s">
        <v>377</v>
      </c>
      <c r="C282" s="107">
        <v>2017</v>
      </c>
      <c r="D282" s="105">
        <v>209929.73133104999</v>
      </c>
      <c r="E282" s="105">
        <v>224915.94372256499</v>
      </c>
      <c r="F282" s="105">
        <v>82480.561386476998</v>
      </c>
      <c r="G282">
        <v>0</v>
      </c>
      <c r="H282">
        <f t="shared" si="4"/>
        <v>82480.561386476998</v>
      </c>
    </row>
    <row r="283" spans="1:8" x14ac:dyDescent="0.25">
      <c r="A283">
        <f>_xlfn.XLOOKUP(B283,'Données-péréquation'!$B$2:$B$301,'Données-péréquation'!$A$2:$A$301)</f>
        <v>5747</v>
      </c>
      <c r="B283" s="108" t="s">
        <v>377</v>
      </c>
      <c r="C283" s="107">
        <v>2018</v>
      </c>
      <c r="D283" s="105">
        <v>203652.06928425099</v>
      </c>
      <c r="E283" s="105">
        <v>203871.17666632499</v>
      </c>
      <c r="F283" s="105">
        <v>98723.783232661997</v>
      </c>
      <c r="G283">
        <v>0</v>
      </c>
      <c r="H283">
        <f t="shared" si="4"/>
        <v>98723.783232661997</v>
      </c>
    </row>
    <row r="284" spans="1:8" x14ac:dyDescent="0.25">
      <c r="A284">
        <f>_xlfn.XLOOKUP(B284,'Données-péréquation'!$B$2:$B$301,'Données-péréquation'!$A$2:$A$301)</f>
        <v>5747</v>
      </c>
      <c r="B284" s="108" t="s">
        <v>377</v>
      </c>
      <c r="C284" s="107">
        <v>2019</v>
      </c>
      <c r="D284" s="105">
        <v>190296.54825092701</v>
      </c>
      <c r="E284" s="105">
        <v>199964.57657234499</v>
      </c>
      <c r="F284" s="105">
        <v>70323.802460738007</v>
      </c>
      <c r="G284">
        <v>2424.5</v>
      </c>
      <c r="H284">
        <f t="shared" si="4"/>
        <v>72748.302460738007</v>
      </c>
    </row>
    <row r="285" spans="1:8" x14ac:dyDescent="0.25">
      <c r="A285">
        <f>_xlfn.XLOOKUP(B285,'Données-péréquation'!$B$2:$B$301,'Données-péréquation'!$A$2:$A$301)</f>
        <v>5747</v>
      </c>
      <c r="B285" s="108" t="s">
        <v>377</v>
      </c>
      <c r="C285" s="107">
        <v>2020</v>
      </c>
      <c r="D285" s="105">
        <v>182179.30091208001</v>
      </c>
      <c r="E285" s="105">
        <v>176809.134993563</v>
      </c>
      <c r="F285" s="105">
        <v>113621.395875438</v>
      </c>
      <c r="G285">
        <v>2473.83</v>
      </c>
      <c r="H285">
        <f t="shared" si="4"/>
        <v>116095.225875438</v>
      </c>
    </row>
    <row r="286" spans="1:8" x14ac:dyDescent="0.25">
      <c r="A286">
        <f>_xlfn.XLOOKUP(B286,'Données-péréquation'!$B$2:$B$301,'Données-péréquation'!$A$2:$A$301)</f>
        <v>5747</v>
      </c>
      <c r="B286" s="108" t="s">
        <v>377</v>
      </c>
      <c r="C286" s="107">
        <v>2021</v>
      </c>
      <c r="D286" s="105">
        <v>169055.31304661499</v>
      </c>
      <c r="E286" s="105">
        <v>170783.072804392</v>
      </c>
      <c r="F286" s="105">
        <v>124295.299714212</v>
      </c>
      <c r="G286">
        <v>712.51</v>
      </c>
      <c r="H286">
        <f t="shared" si="4"/>
        <v>125007.809714212</v>
      </c>
    </row>
    <row r="287" spans="1:8" x14ac:dyDescent="0.25">
      <c r="A287">
        <f>_xlfn.XLOOKUP(B287,'Données-péréquation'!$B$2:$B$301,'Données-péréquation'!$A$2:$A$301)</f>
        <v>5747</v>
      </c>
      <c r="B287" s="108" t="s">
        <v>377</v>
      </c>
      <c r="C287" s="107">
        <v>2022</v>
      </c>
      <c r="D287" s="105">
        <v>162353.57572672001</v>
      </c>
      <c r="E287" s="105">
        <v>185774.89795143099</v>
      </c>
      <c r="F287" s="105">
        <v>76906.951102706007</v>
      </c>
      <c r="G287">
        <v>621.16</v>
      </c>
      <c r="H287">
        <f t="shared" si="4"/>
        <v>77528.111102706011</v>
      </c>
    </row>
    <row r="288" spans="1:8" x14ac:dyDescent="0.25">
      <c r="A288">
        <f>_xlfn.XLOOKUP(B288,'Données-péréquation'!$B$2:$B$301,'Données-péréquation'!$A$2:$A$301)</f>
        <v>5705</v>
      </c>
      <c r="B288" s="108" t="s">
        <v>376</v>
      </c>
      <c r="C288" s="107">
        <v>2012</v>
      </c>
      <c r="D288" s="107" t="s">
        <v>458</v>
      </c>
      <c r="E288" s="107" t="s">
        <v>458</v>
      </c>
      <c r="F288" s="107" t="s">
        <v>458</v>
      </c>
      <c r="G288">
        <v>0</v>
      </c>
      <c r="H288" t="e">
        <f t="shared" si="4"/>
        <v>#VALUE!</v>
      </c>
    </row>
    <row r="289" spans="1:8" x14ac:dyDescent="0.25">
      <c r="A289">
        <f>_xlfn.XLOOKUP(B289,'Données-péréquation'!$B$2:$B$301,'Données-péréquation'!$A$2:$A$301)</f>
        <v>5705</v>
      </c>
      <c r="B289" s="108" t="s">
        <v>376</v>
      </c>
      <c r="C289" s="107">
        <v>2013</v>
      </c>
      <c r="D289" s="107" t="s">
        <v>458</v>
      </c>
      <c r="E289" s="107" t="s">
        <v>458</v>
      </c>
      <c r="F289" s="107" t="s">
        <v>458</v>
      </c>
      <c r="G289">
        <v>0</v>
      </c>
      <c r="H289" t="e">
        <f t="shared" si="4"/>
        <v>#VALUE!</v>
      </c>
    </row>
    <row r="290" spans="1:8" x14ac:dyDescent="0.25">
      <c r="A290">
        <f>_xlfn.XLOOKUP(B290,'Données-péréquation'!$B$2:$B$301,'Données-péréquation'!$A$2:$A$301)</f>
        <v>5705</v>
      </c>
      <c r="B290" s="108" t="s">
        <v>376</v>
      </c>
      <c r="C290" s="107">
        <v>2014</v>
      </c>
      <c r="D290" s="107" t="s">
        <v>458</v>
      </c>
      <c r="E290" s="107" t="s">
        <v>458</v>
      </c>
      <c r="F290" s="107" t="s">
        <v>458</v>
      </c>
      <c r="G290">
        <v>0</v>
      </c>
      <c r="H290" t="e">
        <f t="shared" si="4"/>
        <v>#VALUE!</v>
      </c>
    </row>
    <row r="291" spans="1:8" x14ac:dyDescent="0.25">
      <c r="A291">
        <f>_xlfn.XLOOKUP(B291,'Données-péréquation'!$B$2:$B$301,'Données-péréquation'!$A$2:$A$301)</f>
        <v>5705</v>
      </c>
      <c r="B291" s="108" t="s">
        <v>376</v>
      </c>
      <c r="C291" s="107">
        <v>2015</v>
      </c>
      <c r="D291" s="107" t="s">
        <v>458</v>
      </c>
      <c r="E291" s="107" t="s">
        <v>458</v>
      </c>
      <c r="F291" s="107" t="s">
        <v>458</v>
      </c>
      <c r="G291">
        <v>0</v>
      </c>
      <c r="H291" t="e">
        <f t="shared" si="4"/>
        <v>#VALUE!</v>
      </c>
    </row>
    <row r="292" spans="1:8" x14ac:dyDescent="0.25">
      <c r="A292">
        <f>_xlfn.XLOOKUP(B292,'Données-péréquation'!$B$2:$B$301,'Données-péréquation'!$A$2:$A$301)</f>
        <v>5705</v>
      </c>
      <c r="B292" s="108" t="s">
        <v>376</v>
      </c>
      <c r="C292" s="107">
        <v>2016</v>
      </c>
      <c r="D292" s="105">
        <v>2666671.988961</v>
      </c>
      <c r="E292" s="105">
        <v>3049434.0401499998</v>
      </c>
      <c r="F292" s="107" t="s">
        <v>458</v>
      </c>
      <c r="G292">
        <v>0</v>
      </c>
      <c r="H292" t="e">
        <f t="shared" si="4"/>
        <v>#VALUE!</v>
      </c>
    </row>
    <row r="293" spans="1:8" x14ac:dyDescent="0.25">
      <c r="A293">
        <f>_xlfn.XLOOKUP(B293,'Données-péréquation'!$B$2:$B$301,'Données-péréquation'!$A$2:$A$301)</f>
        <v>5705</v>
      </c>
      <c r="B293" s="108" t="s">
        <v>376</v>
      </c>
      <c r="C293" s="107">
        <v>2017</v>
      </c>
      <c r="D293" s="105">
        <v>2108204.1105931001</v>
      </c>
      <c r="E293" s="105">
        <v>2361671.31</v>
      </c>
      <c r="F293" s="105">
        <v>-1084627.2520667701</v>
      </c>
      <c r="G293">
        <v>0</v>
      </c>
      <c r="H293">
        <f t="shared" si="4"/>
        <v>-1084627.2520667701</v>
      </c>
    </row>
    <row r="294" spans="1:8" x14ac:dyDescent="0.25">
      <c r="A294">
        <f>_xlfn.XLOOKUP(B294,'Données-péréquation'!$B$2:$B$301,'Données-péréquation'!$A$2:$A$301)</f>
        <v>5705</v>
      </c>
      <c r="B294" s="108" t="s">
        <v>376</v>
      </c>
      <c r="C294" s="107">
        <v>2018</v>
      </c>
      <c r="D294" s="105">
        <v>2002298.06388336</v>
      </c>
      <c r="E294" s="105">
        <v>2349133.2425000002</v>
      </c>
      <c r="F294" s="105">
        <v>-918234.60428847396</v>
      </c>
      <c r="G294">
        <v>0</v>
      </c>
      <c r="H294">
        <f t="shared" si="4"/>
        <v>-918234.60428847396</v>
      </c>
    </row>
    <row r="295" spans="1:8" x14ac:dyDescent="0.25">
      <c r="A295">
        <f>_xlfn.XLOOKUP(B295,'Données-péréquation'!$B$2:$B$301,'Données-péréquation'!$A$2:$A$301)</f>
        <v>5705</v>
      </c>
      <c r="B295" s="108" t="s">
        <v>376</v>
      </c>
      <c r="C295" s="107">
        <v>2019</v>
      </c>
      <c r="D295" s="105">
        <v>1966498.91457793</v>
      </c>
      <c r="E295" s="106">
        <v>2305062</v>
      </c>
      <c r="F295" s="105">
        <v>-995545.41419365199</v>
      </c>
      <c r="G295">
        <v>4610.2</v>
      </c>
      <c r="H295">
        <f t="shared" si="4"/>
        <v>-990935.21419365203</v>
      </c>
    </row>
    <row r="296" spans="1:8" x14ac:dyDescent="0.25">
      <c r="A296">
        <f>_xlfn.XLOOKUP(B296,'Données-péréquation'!$B$2:$B$301,'Données-péréquation'!$A$2:$A$301)</f>
        <v>5705</v>
      </c>
      <c r="B296" s="108" t="s">
        <v>376</v>
      </c>
      <c r="C296" s="107">
        <v>2020</v>
      </c>
      <c r="D296" s="105">
        <v>1897538.2691478201</v>
      </c>
      <c r="E296" s="106">
        <v>2300651</v>
      </c>
      <c r="F296" s="105">
        <v>-1369007.41610254</v>
      </c>
      <c r="G296">
        <v>2281.1</v>
      </c>
      <c r="H296">
        <f t="shared" si="4"/>
        <v>-1366726.3161025399</v>
      </c>
    </row>
    <row r="297" spans="1:8" x14ac:dyDescent="0.25">
      <c r="A297">
        <f>_xlfn.XLOOKUP(B297,'Données-péréquation'!$B$2:$B$301,'Données-péréquation'!$A$2:$A$301)</f>
        <v>5705</v>
      </c>
      <c r="B297" s="108" t="s">
        <v>376</v>
      </c>
      <c r="C297" s="107">
        <v>2021</v>
      </c>
      <c r="D297" s="105">
        <v>1826346.8949481701</v>
      </c>
      <c r="E297" s="105">
        <v>2136761.0907339999</v>
      </c>
      <c r="F297" s="105">
        <v>-1057789.02621199</v>
      </c>
      <c r="G297">
        <v>6888.48</v>
      </c>
      <c r="H297">
        <f t="shared" si="4"/>
        <v>-1050900.5462119901</v>
      </c>
    </row>
    <row r="298" spans="1:8" x14ac:dyDescent="0.25">
      <c r="A298">
        <f>_xlfn.XLOOKUP(B298,'Données-péréquation'!$B$2:$B$301,'Données-péréquation'!$A$2:$A$301)</f>
        <v>5705</v>
      </c>
      <c r="B298" s="108" t="s">
        <v>376</v>
      </c>
      <c r="C298" s="107">
        <v>2022</v>
      </c>
      <c r="D298" s="105">
        <v>1688239.76917777</v>
      </c>
      <c r="E298" s="105">
        <v>2003761.7720000001</v>
      </c>
      <c r="F298" s="105">
        <v>-1033711.06498962</v>
      </c>
      <c r="G298">
        <v>5140.04</v>
      </c>
      <c r="H298">
        <f t="shared" si="4"/>
        <v>-1028571.02498962</v>
      </c>
    </row>
    <row r="299" spans="1:8" x14ac:dyDescent="0.25">
      <c r="A299">
        <f>_xlfn.XLOOKUP(B299,'Données-péréquation'!$B$2:$B$301,'Données-péréquation'!$A$2:$A$301)</f>
        <v>5551</v>
      </c>
      <c r="B299" s="108" t="s">
        <v>375</v>
      </c>
      <c r="C299" s="107">
        <v>2012</v>
      </c>
      <c r="D299" s="107" t="s">
        <v>458</v>
      </c>
      <c r="E299" s="107" t="s">
        <v>458</v>
      </c>
      <c r="F299" s="107" t="s">
        <v>458</v>
      </c>
      <c r="G299">
        <v>0</v>
      </c>
      <c r="H299" t="e">
        <f t="shared" si="4"/>
        <v>#VALUE!</v>
      </c>
    </row>
    <row r="300" spans="1:8" x14ac:dyDescent="0.25">
      <c r="A300">
        <f>_xlfn.XLOOKUP(B300,'Données-péréquation'!$B$2:$B$301,'Données-péréquation'!$A$2:$A$301)</f>
        <v>5551</v>
      </c>
      <c r="B300" s="108" t="s">
        <v>375</v>
      </c>
      <c r="C300" s="107">
        <v>2013</v>
      </c>
      <c r="D300" s="107" t="s">
        <v>458</v>
      </c>
      <c r="E300" s="107" t="s">
        <v>458</v>
      </c>
      <c r="F300" s="107" t="s">
        <v>458</v>
      </c>
      <c r="G300">
        <v>0</v>
      </c>
      <c r="H300" t="e">
        <f t="shared" si="4"/>
        <v>#VALUE!</v>
      </c>
    </row>
    <row r="301" spans="1:8" x14ac:dyDescent="0.25">
      <c r="A301">
        <f>_xlfn.XLOOKUP(B301,'Données-péréquation'!$B$2:$B$301,'Données-péréquation'!$A$2:$A$301)</f>
        <v>5551</v>
      </c>
      <c r="B301" s="108" t="s">
        <v>375</v>
      </c>
      <c r="C301" s="107">
        <v>2014</v>
      </c>
      <c r="D301" s="107" t="s">
        <v>458</v>
      </c>
      <c r="E301" s="107" t="s">
        <v>458</v>
      </c>
      <c r="F301" s="107" t="s">
        <v>458</v>
      </c>
      <c r="G301">
        <v>0</v>
      </c>
      <c r="H301" t="e">
        <f t="shared" si="4"/>
        <v>#VALUE!</v>
      </c>
    </row>
    <row r="302" spans="1:8" x14ac:dyDescent="0.25">
      <c r="A302">
        <f>_xlfn.XLOOKUP(B302,'Données-péréquation'!$B$2:$B$301,'Données-péréquation'!$A$2:$A$301)</f>
        <v>5551</v>
      </c>
      <c r="B302" s="108" t="s">
        <v>375</v>
      </c>
      <c r="C302" s="107">
        <v>2015</v>
      </c>
      <c r="D302" s="107" t="s">
        <v>458</v>
      </c>
      <c r="E302" s="107" t="s">
        <v>458</v>
      </c>
      <c r="F302" s="107" t="s">
        <v>458</v>
      </c>
      <c r="G302">
        <v>0</v>
      </c>
      <c r="H302" t="e">
        <f t="shared" si="4"/>
        <v>#VALUE!</v>
      </c>
    </row>
    <row r="303" spans="1:8" x14ac:dyDescent="0.25">
      <c r="A303">
        <f>_xlfn.XLOOKUP(B303,'Données-péréquation'!$B$2:$B$301,'Données-péréquation'!$A$2:$A$301)</f>
        <v>5551</v>
      </c>
      <c r="B303" s="108" t="s">
        <v>375</v>
      </c>
      <c r="C303" s="107">
        <v>2016</v>
      </c>
      <c r="D303" s="105">
        <v>603676.01191974804</v>
      </c>
      <c r="E303" s="105">
        <v>770513.91765843797</v>
      </c>
      <c r="F303" s="107" t="s">
        <v>458</v>
      </c>
      <c r="G303">
        <v>0</v>
      </c>
      <c r="H303" t="e">
        <f t="shared" si="4"/>
        <v>#VALUE!</v>
      </c>
    </row>
    <row r="304" spans="1:8" x14ac:dyDescent="0.25">
      <c r="A304">
        <f>_xlfn.XLOOKUP(B304,'Données-péréquation'!$B$2:$B$301,'Données-péréquation'!$A$2:$A$301)</f>
        <v>5551</v>
      </c>
      <c r="B304" s="108" t="s">
        <v>375</v>
      </c>
      <c r="C304" s="107">
        <v>2017</v>
      </c>
      <c r="D304" s="105">
        <v>567682.02298488305</v>
      </c>
      <c r="E304" s="105">
        <v>585825.40213279997</v>
      </c>
      <c r="F304" s="105">
        <v>-125554.263524943</v>
      </c>
      <c r="G304">
        <v>0</v>
      </c>
      <c r="H304">
        <f t="shared" si="4"/>
        <v>-125554.263524943</v>
      </c>
    </row>
    <row r="305" spans="1:8" x14ac:dyDescent="0.25">
      <c r="A305">
        <f>_xlfn.XLOOKUP(B305,'Données-péréquation'!$B$2:$B$301,'Données-péréquation'!$A$2:$A$301)</f>
        <v>5551</v>
      </c>
      <c r="B305" s="108" t="s">
        <v>375</v>
      </c>
      <c r="C305" s="107">
        <v>2018</v>
      </c>
      <c r="D305" s="105">
        <v>529510.40970028704</v>
      </c>
      <c r="E305" s="105">
        <v>559703.30974011903</v>
      </c>
      <c r="F305" s="105">
        <v>-273575.82357851003</v>
      </c>
      <c r="G305">
        <v>0</v>
      </c>
      <c r="H305">
        <f t="shared" si="4"/>
        <v>-273575.82357851003</v>
      </c>
    </row>
    <row r="306" spans="1:8" x14ac:dyDescent="0.25">
      <c r="A306">
        <f>_xlfn.XLOOKUP(B306,'Données-péréquation'!$B$2:$B$301,'Données-péréquation'!$A$2:$A$301)</f>
        <v>5551</v>
      </c>
      <c r="B306" s="108" t="s">
        <v>375</v>
      </c>
      <c r="C306" s="107">
        <v>2019</v>
      </c>
      <c r="D306" s="105">
        <v>494727.51708430098</v>
      </c>
      <c r="E306" s="105">
        <v>530508.08809577802</v>
      </c>
      <c r="F306" s="105">
        <v>-25557.838580696</v>
      </c>
      <c r="G306">
        <v>3589.35</v>
      </c>
      <c r="H306">
        <f t="shared" si="4"/>
        <v>-21968.488580696001</v>
      </c>
    </row>
    <row r="307" spans="1:8" x14ac:dyDescent="0.25">
      <c r="A307">
        <f>_xlfn.XLOOKUP(B307,'Données-péréquation'!$B$2:$B$301,'Données-péréquation'!$A$2:$A$301)</f>
        <v>5551</v>
      </c>
      <c r="B307" s="108" t="s">
        <v>375</v>
      </c>
      <c r="C307" s="107">
        <v>2020</v>
      </c>
      <c r="D307" s="105">
        <v>453214.33628132398</v>
      </c>
      <c r="E307" s="105">
        <v>489675.623207942</v>
      </c>
      <c r="F307" s="105">
        <v>-30556.708603760999</v>
      </c>
      <c r="G307">
        <v>1312.93</v>
      </c>
      <c r="H307">
        <f t="shared" si="4"/>
        <v>-29243.778603760999</v>
      </c>
    </row>
    <row r="308" spans="1:8" x14ac:dyDescent="0.25">
      <c r="A308">
        <f>_xlfn.XLOOKUP(B308,'Données-péréquation'!$B$2:$B$301,'Données-péréquation'!$A$2:$A$301)</f>
        <v>5551</v>
      </c>
      <c r="B308" s="108" t="s">
        <v>375</v>
      </c>
      <c r="C308" s="107">
        <v>2021</v>
      </c>
      <c r="D308" s="105">
        <v>441893.10653608898</v>
      </c>
      <c r="E308" s="105">
        <v>483077.07463398197</v>
      </c>
      <c r="F308" s="105">
        <v>-52219.160965985</v>
      </c>
      <c r="G308">
        <v>5310.69</v>
      </c>
      <c r="H308">
        <f t="shared" si="4"/>
        <v>-46908.470965984998</v>
      </c>
    </row>
    <row r="309" spans="1:8" x14ac:dyDescent="0.25">
      <c r="A309">
        <f>_xlfn.XLOOKUP(B309,'Données-péréquation'!$B$2:$B$301,'Données-péréquation'!$A$2:$A$301)</f>
        <v>5551</v>
      </c>
      <c r="B309" s="108" t="s">
        <v>375</v>
      </c>
      <c r="C309" s="107">
        <v>2022</v>
      </c>
      <c r="D309" s="105">
        <v>459877.70574289002</v>
      </c>
      <c r="E309" s="105">
        <v>505455.99400721898</v>
      </c>
      <c r="F309" s="105">
        <v>-145812.56981319099</v>
      </c>
      <c r="G309">
        <v>4084.2</v>
      </c>
      <c r="H309">
        <f t="shared" si="4"/>
        <v>-141728.36981319098</v>
      </c>
    </row>
    <row r="310" spans="1:8" x14ac:dyDescent="0.25">
      <c r="A310">
        <f>_xlfn.XLOOKUP(B310,'Données-péréquation'!$B$2:$B$301,'Données-péréquation'!$A$2:$A$301)</f>
        <v>5706</v>
      </c>
      <c r="B310" s="108" t="s">
        <v>374</v>
      </c>
      <c r="C310" s="107">
        <v>2012</v>
      </c>
      <c r="D310" s="107" t="s">
        <v>458</v>
      </c>
      <c r="E310" s="107" t="s">
        <v>458</v>
      </c>
      <c r="F310" s="107" t="s">
        <v>458</v>
      </c>
      <c r="G310">
        <v>0</v>
      </c>
      <c r="H310" t="e">
        <f t="shared" si="4"/>
        <v>#VALUE!</v>
      </c>
    </row>
    <row r="311" spans="1:8" x14ac:dyDescent="0.25">
      <c r="A311">
        <f>_xlfn.XLOOKUP(B311,'Données-péréquation'!$B$2:$B$301,'Données-péréquation'!$A$2:$A$301)</f>
        <v>5706</v>
      </c>
      <c r="B311" s="108" t="s">
        <v>374</v>
      </c>
      <c r="C311" s="107">
        <v>2013</v>
      </c>
      <c r="D311" s="107" t="s">
        <v>458</v>
      </c>
      <c r="E311" s="107" t="s">
        <v>458</v>
      </c>
      <c r="F311" s="107" t="s">
        <v>458</v>
      </c>
      <c r="G311">
        <v>0</v>
      </c>
      <c r="H311" t="e">
        <f t="shared" si="4"/>
        <v>#VALUE!</v>
      </c>
    </row>
    <row r="312" spans="1:8" x14ac:dyDescent="0.25">
      <c r="A312">
        <f>_xlfn.XLOOKUP(B312,'Données-péréquation'!$B$2:$B$301,'Données-péréquation'!$A$2:$A$301)</f>
        <v>5706</v>
      </c>
      <c r="B312" s="108" t="s">
        <v>374</v>
      </c>
      <c r="C312" s="107">
        <v>2014</v>
      </c>
      <c r="D312" s="107" t="s">
        <v>458</v>
      </c>
      <c r="E312" s="107" t="s">
        <v>458</v>
      </c>
      <c r="F312" s="107" t="s">
        <v>458</v>
      </c>
      <c r="G312">
        <v>0</v>
      </c>
      <c r="H312" t="e">
        <f t="shared" si="4"/>
        <v>#VALUE!</v>
      </c>
    </row>
    <row r="313" spans="1:8" x14ac:dyDescent="0.25">
      <c r="A313">
        <f>_xlfn.XLOOKUP(B313,'Données-péréquation'!$B$2:$B$301,'Données-péréquation'!$A$2:$A$301)</f>
        <v>5706</v>
      </c>
      <c r="B313" s="108" t="s">
        <v>374</v>
      </c>
      <c r="C313" s="107">
        <v>2015</v>
      </c>
      <c r="D313" s="107" t="s">
        <v>458</v>
      </c>
      <c r="E313" s="107" t="s">
        <v>458</v>
      </c>
      <c r="F313" s="107" t="s">
        <v>458</v>
      </c>
      <c r="G313">
        <v>0</v>
      </c>
      <c r="H313" t="e">
        <f t="shared" si="4"/>
        <v>#VALUE!</v>
      </c>
    </row>
    <row r="314" spans="1:8" x14ac:dyDescent="0.25">
      <c r="A314">
        <f>_xlfn.XLOOKUP(B314,'Données-péréquation'!$B$2:$B$301,'Données-péréquation'!$A$2:$A$301)</f>
        <v>5706</v>
      </c>
      <c r="B314" s="108" t="s">
        <v>374</v>
      </c>
      <c r="C314" s="107">
        <v>2016</v>
      </c>
      <c r="D314" s="105">
        <v>3638031.2708033901</v>
      </c>
      <c r="E314" s="105">
        <v>3766997.31097</v>
      </c>
      <c r="F314" s="107" t="s">
        <v>458</v>
      </c>
      <c r="G314">
        <v>0</v>
      </c>
      <c r="H314" t="e">
        <f t="shared" si="4"/>
        <v>#VALUE!</v>
      </c>
    </row>
    <row r="315" spans="1:8" x14ac:dyDescent="0.25">
      <c r="A315">
        <f>_xlfn.XLOOKUP(B315,'Données-péréquation'!$B$2:$B$301,'Données-péréquation'!$A$2:$A$301)</f>
        <v>5706</v>
      </c>
      <c r="B315" s="108" t="s">
        <v>374</v>
      </c>
      <c r="C315" s="107">
        <v>2017</v>
      </c>
      <c r="D315" s="105">
        <v>3902975.0755461399</v>
      </c>
      <c r="E315" s="105">
        <v>3969098.45</v>
      </c>
      <c r="F315" s="105">
        <v>-1470770.29090504</v>
      </c>
      <c r="G315">
        <v>0</v>
      </c>
      <c r="H315">
        <f t="shared" si="4"/>
        <v>-1470770.29090504</v>
      </c>
    </row>
    <row r="316" spans="1:8" x14ac:dyDescent="0.25">
      <c r="A316">
        <f>_xlfn.XLOOKUP(B316,'Données-péréquation'!$B$2:$B$301,'Données-péréquation'!$A$2:$A$301)</f>
        <v>5706</v>
      </c>
      <c r="B316" s="108" t="s">
        <v>374</v>
      </c>
      <c r="C316" s="107">
        <v>2018</v>
      </c>
      <c r="D316" s="105">
        <v>4495029.7718594102</v>
      </c>
      <c r="E316" s="105">
        <v>4601184.4000000004</v>
      </c>
      <c r="F316" s="105">
        <v>-1362522.3781017901</v>
      </c>
      <c r="G316">
        <v>0</v>
      </c>
      <c r="H316">
        <f t="shared" si="4"/>
        <v>-1362522.3781017901</v>
      </c>
    </row>
    <row r="317" spans="1:8" x14ac:dyDescent="0.25">
      <c r="A317">
        <f>_xlfn.XLOOKUP(B317,'Données-péréquation'!$B$2:$B$301,'Données-péréquation'!$A$2:$A$301)</f>
        <v>5706</v>
      </c>
      <c r="B317" s="108" t="s">
        <v>374</v>
      </c>
      <c r="C317" s="107">
        <v>2019</v>
      </c>
      <c r="D317" s="105">
        <v>4382039.9114478696</v>
      </c>
      <c r="E317" s="105">
        <v>4500208.3</v>
      </c>
      <c r="F317" s="105">
        <v>-1793958.0653598399</v>
      </c>
      <c r="G317">
        <v>3139.65</v>
      </c>
      <c r="H317">
        <f t="shared" si="4"/>
        <v>-1790818.41535984</v>
      </c>
    </row>
    <row r="318" spans="1:8" x14ac:dyDescent="0.25">
      <c r="A318">
        <f>_xlfn.XLOOKUP(B318,'Données-péréquation'!$B$2:$B$301,'Données-péréquation'!$A$2:$A$301)</f>
        <v>5706</v>
      </c>
      <c r="B318" s="108" t="s">
        <v>374</v>
      </c>
      <c r="C318" s="107">
        <v>2020</v>
      </c>
      <c r="D318" s="105">
        <v>4092095.6617854298</v>
      </c>
      <c r="E318" s="105">
        <v>4215182.29060366</v>
      </c>
      <c r="F318" s="105">
        <v>-1924425.96443423</v>
      </c>
      <c r="G318">
        <v>-218.12</v>
      </c>
      <c r="H318">
        <f t="shared" si="4"/>
        <v>-1924644.0844342301</v>
      </c>
    </row>
    <row r="319" spans="1:8" x14ac:dyDescent="0.25">
      <c r="A319">
        <f>_xlfn.XLOOKUP(B319,'Données-péréquation'!$B$2:$B$301,'Données-péréquation'!$A$2:$A$301)</f>
        <v>5706</v>
      </c>
      <c r="B319" s="108" t="s">
        <v>374</v>
      </c>
      <c r="C319" s="107">
        <v>2021</v>
      </c>
      <c r="D319" s="105">
        <v>3894347.4631788302</v>
      </c>
      <c r="E319" s="105">
        <v>4006658.9907340002</v>
      </c>
      <c r="F319" s="105">
        <v>-1242261.4760465799</v>
      </c>
      <c r="G319">
        <v>501.2</v>
      </c>
      <c r="H319">
        <f t="shared" si="4"/>
        <v>-1241760.2760465799</v>
      </c>
    </row>
    <row r="320" spans="1:8" x14ac:dyDescent="0.25">
      <c r="A320">
        <f>_xlfn.XLOOKUP(B320,'Données-péréquation'!$B$2:$B$301,'Données-péréquation'!$A$2:$A$301)</f>
        <v>5706</v>
      </c>
      <c r="B320" s="108" t="s">
        <v>374</v>
      </c>
      <c r="C320" s="107">
        <v>2022</v>
      </c>
      <c r="D320" s="105">
        <v>3688396.66834886</v>
      </c>
      <c r="E320" s="105">
        <v>3829690.5</v>
      </c>
      <c r="F320" s="105">
        <v>-6172654.6507962504</v>
      </c>
      <c r="G320">
        <v>3017.49</v>
      </c>
      <c r="H320">
        <f t="shared" si="4"/>
        <v>-6169637.1607962502</v>
      </c>
    </row>
    <row r="321" spans="1:8" x14ac:dyDescent="0.25">
      <c r="A321">
        <f>_xlfn.XLOOKUP(B321,'Données-péréquation'!$B$2:$B$301,'Données-péréquation'!$A$2:$A$301)</f>
        <v>5514</v>
      </c>
      <c r="B321" s="108" t="s">
        <v>373</v>
      </c>
      <c r="C321" s="107">
        <v>2012</v>
      </c>
      <c r="D321" s="107" t="s">
        <v>458</v>
      </c>
      <c r="E321" s="107" t="s">
        <v>458</v>
      </c>
      <c r="F321" s="107" t="s">
        <v>458</v>
      </c>
      <c r="G321">
        <v>0</v>
      </c>
      <c r="H321" t="e">
        <f t="shared" si="4"/>
        <v>#VALUE!</v>
      </c>
    </row>
    <row r="322" spans="1:8" x14ac:dyDescent="0.25">
      <c r="A322">
        <f>_xlfn.XLOOKUP(B322,'Données-péréquation'!$B$2:$B$301,'Données-péréquation'!$A$2:$A$301)</f>
        <v>5514</v>
      </c>
      <c r="B322" s="108" t="s">
        <v>373</v>
      </c>
      <c r="C322" s="107">
        <v>2013</v>
      </c>
      <c r="D322" s="107" t="s">
        <v>458</v>
      </c>
      <c r="E322" s="107" t="s">
        <v>458</v>
      </c>
      <c r="F322" s="107" t="s">
        <v>458</v>
      </c>
      <c r="G322">
        <v>0</v>
      </c>
      <c r="H322" t="e">
        <f t="shared" si="4"/>
        <v>#VALUE!</v>
      </c>
    </row>
    <row r="323" spans="1:8" x14ac:dyDescent="0.25">
      <c r="A323">
        <f>_xlfn.XLOOKUP(B323,'Données-péréquation'!$B$2:$B$301,'Données-péréquation'!$A$2:$A$301)</f>
        <v>5514</v>
      </c>
      <c r="B323" s="108" t="s">
        <v>373</v>
      </c>
      <c r="C323" s="107">
        <v>2014</v>
      </c>
      <c r="D323" s="107" t="s">
        <v>458</v>
      </c>
      <c r="E323" s="107" t="s">
        <v>458</v>
      </c>
      <c r="F323" s="107" t="s">
        <v>458</v>
      </c>
      <c r="G323">
        <v>0</v>
      </c>
      <c r="H323" t="e">
        <f t="shared" ref="H323:H386" si="5">F323+G323</f>
        <v>#VALUE!</v>
      </c>
    </row>
    <row r="324" spans="1:8" x14ac:dyDescent="0.25">
      <c r="A324">
        <f>_xlfn.XLOOKUP(B324,'Données-péréquation'!$B$2:$B$301,'Données-péréquation'!$A$2:$A$301)</f>
        <v>5514</v>
      </c>
      <c r="B324" s="108" t="s">
        <v>373</v>
      </c>
      <c r="C324" s="107">
        <v>2015</v>
      </c>
      <c r="D324" s="107" t="s">
        <v>458</v>
      </c>
      <c r="E324" s="107" t="s">
        <v>458</v>
      </c>
      <c r="F324" s="107" t="s">
        <v>458</v>
      </c>
      <c r="G324">
        <v>0</v>
      </c>
      <c r="H324" t="e">
        <f t="shared" si="5"/>
        <v>#VALUE!</v>
      </c>
    </row>
    <row r="325" spans="1:8" x14ac:dyDescent="0.25">
      <c r="A325">
        <f>_xlfn.XLOOKUP(B325,'Données-péréquation'!$B$2:$B$301,'Données-péréquation'!$A$2:$A$301)</f>
        <v>5514</v>
      </c>
      <c r="B325" s="108" t="s">
        <v>373</v>
      </c>
      <c r="C325" s="107">
        <v>2016</v>
      </c>
      <c r="D325" s="105">
        <v>2424205.9578810199</v>
      </c>
      <c r="E325" s="105">
        <v>2616120.7350621698</v>
      </c>
      <c r="F325" s="107" t="s">
        <v>458</v>
      </c>
      <c r="G325">
        <v>0</v>
      </c>
      <c r="H325" t="e">
        <f t="shared" si="5"/>
        <v>#VALUE!</v>
      </c>
    </row>
    <row r="326" spans="1:8" x14ac:dyDescent="0.25">
      <c r="A326">
        <f>_xlfn.XLOOKUP(B326,'Données-péréquation'!$B$2:$B$301,'Données-péréquation'!$A$2:$A$301)</f>
        <v>5514</v>
      </c>
      <c r="B326" s="108" t="s">
        <v>373</v>
      </c>
      <c r="C326" s="107">
        <v>2017</v>
      </c>
      <c r="D326" s="105">
        <v>2569602.1060293699</v>
      </c>
      <c r="E326" s="105">
        <v>2595526.2330599902</v>
      </c>
      <c r="F326" s="105">
        <v>273910.65186484798</v>
      </c>
      <c r="G326">
        <v>0</v>
      </c>
      <c r="H326">
        <f t="shared" si="5"/>
        <v>273910.65186484798</v>
      </c>
    </row>
    <row r="327" spans="1:8" x14ac:dyDescent="0.25">
      <c r="A327">
        <f>_xlfn.XLOOKUP(B327,'Données-péréquation'!$B$2:$B$301,'Données-péréquation'!$A$2:$A$301)</f>
        <v>5514</v>
      </c>
      <c r="B327" s="108" t="s">
        <v>373</v>
      </c>
      <c r="C327" s="107">
        <v>2018</v>
      </c>
      <c r="D327" s="105">
        <v>3086084.13313423</v>
      </c>
      <c r="E327" s="105">
        <v>3117503.5762735801</v>
      </c>
      <c r="F327" s="105">
        <v>183936.24377431901</v>
      </c>
      <c r="G327">
        <v>0</v>
      </c>
      <c r="H327">
        <f t="shared" si="5"/>
        <v>183936.24377431901</v>
      </c>
    </row>
    <row r="328" spans="1:8" x14ac:dyDescent="0.25">
      <c r="A328">
        <f>_xlfn.XLOOKUP(B328,'Données-péréquation'!$B$2:$B$301,'Données-péréquation'!$A$2:$A$301)</f>
        <v>5514</v>
      </c>
      <c r="B328" s="108" t="s">
        <v>373</v>
      </c>
      <c r="C328" s="107">
        <v>2019</v>
      </c>
      <c r="D328" s="105">
        <v>3166063.8277107598</v>
      </c>
      <c r="E328" s="105">
        <v>3420571.5098518701</v>
      </c>
      <c r="F328" s="105">
        <v>525904.93692594999</v>
      </c>
      <c r="G328">
        <v>5033.3999999999996</v>
      </c>
      <c r="H328">
        <f t="shared" si="5"/>
        <v>530938.33692595002</v>
      </c>
    </row>
    <row r="329" spans="1:8" x14ac:dyDescent="0.25">
      <c r="A329">
        <f>_xlfn.XLOOKUP(B329,'Données-péréquation'!$B$2:$B$301,'Données-péréquation'!$A$2:$A$301)</f>
        <v>5514</v>
      </c>
      <c r="B329" s="108" t="s">
        <v>373</v>
      </c>
      <c r="C329" s="107">
        <v>2020</v>
      </c>
      <c r="D329" s="105">
        <v>3233048.4043419701</v>
      </c>
      <c r="E329" s="105">
        <v>3399620.5388704799</v>
      </c>
      <c r="F329" s="105">
        <v>497788.99449711799</v>
      </c>
      <c r="G329">
        <v>733.25</v>
      </c>
      <c r="H329">
        <f t="shared" si="5"/>
        <v>498522.24449711799</v>
      </c>
    </row>
    <row r="330" spans="1:8" x14ac:dyDescent="0.25">
      <c r="A330">
        <f>_xlfn.XLOOKUP(B330,'Données-péréquation'!$B$2:$B$301,'Données-péréquation'!$A$2:$A$301)</f>
        <v>5514</v>
      </c>
      <c r="B330" s="108" t="s">
        <v>373</v>
      </c>
      <c r="C330" s="107">
        <v>2021</v>
      </c>
      <c r="D330" s="105">
        <v>3172004.8305775099</v>
      </c>
      <c r="E330" s="105">
        <v>3339457.5673155701</v>
      </c>
      <c r="F330" s="105">
        <v>565108.72920621501</v>
      </c>
      <c r="G330">
        <v>1139.48</v>
      </c>
      <c r="H330">
        <f t="shared" si="5"/>
        <v>566248.20920621499</v>
      </c>
    </row>
    <row r="331" spans="1:8" x14ac:dyDescent="0.25">
      <c r="A331">
        <f>_xlfn.XLOOKUP(B331,'Données-péréquation'!$B$2:$B$301,'Données-péréquation'!$A$2:$A$301)</f>
        <v>5514</v>
      </c>
      <c r="B331" s="108" t="s">
        <v>373</v>
      </c>
      <c r="C331" s="107">
        <v>2022</v>
      </c>
      <c r="D331" s="105">
        <v>3218134.34891744</v>
      </c>
      <c r="E331" s="105">
        <v>3449184.23688755</v>
      </c>
      <c r="F331" s="105">
        <v>430084.88652806502</v>
      </c>
      <c r="G331">
        <v>5242.3599999999997</v>
      </c>
      <c r="H331">
        <f t="shared" si="5"/>
        <v>435327.24652806501</v>
      </c>
    </row>
    <row r="332" spans="1:8" x14ac:dyDescent="0.25">
      <c r="A332">
        <f>_xlfn.XLOOKUP(B332,'Données-péréquation'!$B$2:$B$301,'Données-péréquation'!$A$2:$A$301)</f>
        <v>5426</v>
      </c>
      <c r="B332" s="108" t="s">
        <v>372</v>
      </c>
      <c r="C332" s="107">
        <v>2012</v>
      </c>
      <c r="D332" s="107" t="s">
        <v>458</v>
      </c>
      <c r="E332" s="107" t="s">
        <v>458</v>
      </c>
      <c r="F332" s="107" t="s">
        <v>458</v>
      </c>
      <c r="G332">
        <v>0</v>
      </c>
      <c r="H332" t="e">
        <f t="shared" si="5"/>
        <v>#VALUE!</v>
      </c>
    </row>
    <row r="333" spans="1:8" x14ac:dyDescent="0.25">
      <c r="A333">
        <f>_xlfn.XLOOKUP(B333,'Données-péréquation'!$B$2:$B$301,'Données-péréquation'!$A$2:$A$301)</f>
        <v>5426</v>
      </c>
      <c r="B333" s="108" t="s">
        <v>372</v>
      </c>
      <c r="C333" s="107">
        <v>2013</v>
      </c>
      <c r="D333" s="107" t="s">
        <v>458</v>
      </c>
      <c r="E333" s="107" t="s">
        <v>458</v>
      </c>
      <c r="F333" s="107" t="s">
        <v>458</v>
      </c>
      <c r="G333">
        <v>0</v>
      </c>
      <c r="H333" t="e">
        <f t="shared" si="5"/>
        <v>#VALUE!</v>
      </c>
    </row>
    <row r="334" spans="1:8" x14ac:dyDescent="0.25">
      <c r="A334">
        <f>_xlfn.XLOOKUP(B334,'Données-péréquation'!$B$2:$B$301,'Données-péréquation'!$A$2:$A$301)</f>
        <v>5426</v>
      </c>
      <c r="B334" s="108" t="s">
        <v>372</v>
      </c>
      <c r="C334" s="107">
        <v>2014</v>
      </c>
      <c r="D334" s="107" t="s">
        <v>458</v>
      </c>
      <c r="E334" s="107" t="s">
        <v>458</v>
      </c>
      <c r="F334" s="107" t="s">
        <v>458</v>
      </c>
      <c r="G334">
        <v>0</v>
      </c>
      <c r="H334" t="e">
        <f t="shared" si="5"/>
        <v>#VALUE!</v>
      </c>
    </row>
    <row r="335" spans="1:8" x14ac:dyDescent="0.25">
      <c r="A335">
        <f>_xlfn.XLOOKUP(B335,'Données-péréquation'!$B$2:$B$301,'Données-péréquation'!$A$2:$A$301)</f>
        <v>5426</v>
      </c>
      <c r="B335" s="108" t="s">
        <v>372</v>
      </c>
      <c r="C335" s="107">
        <v>2015</v>
      </c>
      <c r="D335" s="107" t="s">
        <v>458</v>
      </c>
      <c r="E335" s="107" t="s">
        <v>458</v>
      </c>
      <c r="F335" s="107" t="s">
        <v>458</v>
      </c>
      <c r="G335">
        <v>0</v>
      </c>
      <c r="H335" t="e">
        <f t="shared" si="5"/>
        <v>#VALUE!</v>
      </c>
    </row>
    <row r="336" spans="1:8" x14ac:dyDescent="0.25">
      <c r="A336">
        <f>_xlfn.XLOOKUP(B336,'Données-péréquation'!$B$2:$B$301,'Données-péréquation'!$A$2:$A$301)</f>
        <v>5426</v>
      </c>
      <c r="B336" s="108" t="s">
        <v>372</v>
      </c>
      <c r="C336" s="107">
        <v>2016</v>
      </c>
      <c r="D336" s="105">
        <v>14625.685595354</v>
      </c>
      <c r="E336" s="105">
        <v>33807.070991091001</v>
      </c>
      <c r="F336" s="107" t="s">
        <v>458</v>
      </c>
      <c r="G336">
        <v>0</v>
      </c>
      <c r="H336" t="e">
        <f t="shared" si="5"/>
        <v>#VALUE!</v>
      </c>
    </row>
    <row r="337" spans="1:8" x14ac:dyDescent="0.25">
      <c r="A337">
        <f>_xlfn.XLOOKUP(B337,'Données-péréquation'!$B$2:$B$301,'Données-péréquation'!$A$2:$A$301)</f>
        <v>5426</v>
      </c>
      <c r="B337" s="108" t="s">
        <v>372</v>
      </c>
      <c r="C337" s="107">
        <v>2017</v>
      </c>
      <c r="D337" s="105">
        <v>11195.903225292999</v>
      </c>
      <c r="E337" s="105">
        <v>28899.313817725</v>
      </c>
      <c r="F337" s="105">
        <v>-1920944.8013764699</v>
      </c>
      <c r="G337">
        <v>0</v>
      </c>
      <c r="H337">
        <f t="shared" si="5"/>
        <v>-1920944.8013764699</v>
      </c>
    </row>
    <row r="338" spans="1:8" x14ac:dyDescent="0.25">
      <c r="A338">
        <f>_xlfn.XLOOKUP(B338,'Données-péréquation'!$B$2:$B$301,'Données-péréquation'!$A$2:$A$301)</f>
        <v>5426</v>
      </c>
      <c r="B338" s="108" t="s">
        <v>372</v>
      </c>
      <c r="C338" s="107">
        <v>2018</v>
      </c>
      <c r="D338" s="105">
        <v>12846.080279272001</v>
      </c>
      <c r="E338" s="105">
        <v>24004.475703179</v>
      </c>
      <c r="F338" s="105">
        <v>-2843734.46406085</v>
      </c>
      <c r="G338">
        <v>0</v>
      </c>
      <c r="H338">
        <f t="shared" si="5"/>
        <v>-2843734.46406085</v>
      </c>
    </row>
    <row r="339" spans="1:8" x14ac:dyDescent="0.25">
      <c r="A339">
        <f>_xlfn.XLOOKUP(B339,'Données-péréquation'!$B$2:$B$301,'Données-péréquation'!$A$2:$A$301)</f>
        <v>5426</v>
      </c>
      <c r="B339" s="108" t="s">
        <v>372</v>
      </c>
      <c r="C339" s="107">
        <v>2019</v>
      </c>
      <c r="D339" s="105">
        <v>6726.4171846569998</v>
      </c>
      <c r="E339" s="105">
        <v>19121.292416980999</v>
      </c>
      <c r="F339" s="105">
        <v>-2147074.9628503299</v>
      </c>
      <c r="G339">
        <v>6974.2</v>
      </c>
      <c r="H339">
        <f t="shared" si="5"/>
        <v>-2140100.7628503297</v>
      </c>
    </row>
    <row r="340" spans="1:8" x14ac:dyDescent="0.25">
      <c r="A340">
        <f>_xlfn.XLOOKUP(B340,'Données-péréquation'!$B$2:$B$301,'Données-péréquation'!$A$2:$A$301)</f>
        <v>5426</v>
      </c>
      <c r="B340" s="108" t="s">
        <v>372</v>
      </c>
      <c r="C340" s="107">
        <v>2020</v>
      </c>
      <c r="D340" s="107">
        <v>896.77224668400004</v>
      </c>
      <c r="E340" s="105">
        <v>14213.204287527</v>
      </c>
      <c r="F340" s="105">
        <v>-2208247.90290392</v>
      </c>
      <c r="G340">
        <v>204.83</v>
      </c>
      <c r="H340">
        <f t="shared" si="5"/>
        <v>-2208043.07290392</v>
      </c>
    </row>
    <row r="341" spans="1:8" x14ac:dyDescent="0.25">
      <c r="A341">
        <f>_xlfn.XLOOKUP(B341,'Données-péréquation'!$B$2:$B$301,'Données-péréquation'!$A$2:$A$301)</f>
        <v>5426</v>
      </c>
      <c r="B341" s="108" t="s">
        <v>372</v>
      </c>
      <c r="C341" s="107">
        <v>2021</v>
      </c>
      <c r="D341" s="105">
        <v>-3858.834420741</v>
      </c>
      <c r="E341" s="105">
        <v>8236.2499239909994</v>
      </c>
      <c r="F341" s="105">
        <v>-2873818.4996285299</v>
      </c>
      <c r="G341">
        <v>799.21</v>
      </c>
      <c r="H341">
        <f t="shared" si="5"/>
        <v>-2873019.2896285299</v>
      </c>
    </row>
    <row r="342" spans="1:8" x14ac:dyDescent="0.25">
      <c r="A342">
        <f>_xlfn.XLOOKUP(B342,'Données-péréquation'!$B$2:$B$301,'Données-péréquation'!$A$2:$A$301)</f>
        <v>5426</v>
      </c>
      <c r="B342" s="108" t="s">
        <v>372</v>
      </c>
      <c r="C342" s="107">
        <v>2022</v>
      </c>
      <c r="D342" s="105">
        <v>-6695.7670190540002</v>
      </c>
      <c r="E342" s="105">
        <v>4139.3221759030002</v>
      </c>
      <c r="F342" s="105">
        <v>-2666978.0673105302</v>
      </c>
      <c r="G342">
        <v>2609.1999999999998</v>
      </c>
      <c r="H342">
        <f t="shared" si="5"/>
        <v>-2664368.86731053</v>
      </c>
    </row>
    <row r="343" spans="1:8" x14ac:dyDescent="0.25">
      <c r="A343">
        <f>_xlfn.XLOOKUP(B343,'Données-péréquation'!$B$2:$B$301,'Données-péréquation'!$A$2:$A$301)</f>
        <v>5661</v>
      </c>
      <c r="B343" s="108" t="s">
        <v>371</v>
      </c>
      <c r="C343" s="107">
        <v>2012</v>
      </c>
      <c r="D343" s="107" t="s">
        <v>458</v>
      </c>
      <c r="E343" s="107" t="s">
        <v>458</v>
      </c>
      <c r="F343" s="107" t="s">
        <v>458</v>
      </c>
      <c r="G343">
        <v>0</v>
      </c>
      <c r="H343" t="e">
        <f t="shared" si="5"/>
        <v>#VALUE!</v>
      </c>
    </row>
    <row r="344" spans="1:8" x14ac:dyDescent="0.25">
      <c r="A344">
        <f>_xlfn.XLOOKUP(B344,'Données-péréquation'!$B$2:$B$301,'Données-péréquation'!$A$2:$A$301)</f>
        <v>5661</v>
      </c>
      <c r="B344" s="108" t="s">
        <v>371</v>
      </c>
      <c r="C344" s="107">
        <v>2013</v>
      </c>
      <c r="D344" s="107" t="s">
        <v>458</v>
      </c>
      <c r="E344" s="107" t="s">
        <v>458</v>
      </c>
      <c r="F344" s="107" t="s">
        <v>458</v>
      </c>
      <c r="G344">
        <v>0</v>
      </c>
      <c r="H344" t="e">
        <f t="shared" si="5"/>
        <v>#VALUE!</v>
      </c>
    </row>
    <row r="345" spans="1:8" x14ac:dyDescent="0.25">
      <c r="A345">
        <f>_xlfn.XLOOKUP(B345,'Données-péréquation'!$B$2:$B$301,'Données-péréquation'!$A$2:$A$301)</f>
        <v>5661</v>
      </c>
      <c r="B345" s="108" t="s">
        <v>371</v>
      </c>
      <c r="C345" s="107">
        <v>2014</v>
      </c>
      <c r="D345" s="107" t="s">
        <v>458</v>
      </c>
      <c r="E345" s="107" t="s">
        <v>458</v>
      </c>
      <c r="F345" s="107" t="s">
        <v>458</v>
      </c>
      <c r="G345">
        <v>0</v>
      </c>
      <c r="H345" t="e">
        <f t="shared" si="5"/>
        <v>#VALUE!</v>
      </c>
    </row>
    <row r="346" spans="1:8" x14ac:dyDescent="0.25">
      <c r="A346">
        <f>_xlfn.XLOOKUP(B346,'Données-péréquation'!$B$2:$B$301,'Données-péréquation'!$A$2:$A$301)</f>
        <v>5661</v>
      </c>
      <c r="B346" s="108" t="s">
        <v>371</v>
      </c>
      <c r="C346" s="107">
        <v>2015</v>
      </c>
      <c r="D346" s="107" t="s">
        <v>458</v>
      </c>
      <c r="E346" s="107" t="s">
        <v>458</v>
      </c>
      <c r="F346" s="107" t="s">
        <v>458</v>
      </c>
      <c r="G346">
        <v>0</v>
      </c>
      <c r="H346" t="e">
        <f t="shared" si="5"/>
        <v>#VALUE!</v>
      </c>
    </row>
    <row r="347" spans="1:8" x14ac:dyDescent="0.25">
      <c r="A347">
        <f>_xlfn.XLOOKUP(B347,'Données-péréquation'!$B$2:$B$301,'Données-péréquation'!$A$2:$A$301)</f>
        <v>5661</v>
      </c>
      <c r="B347" s="108" t="s">
        <v>371</v>
      </c>
      <c r="C347" s="107">
        <v>2016</v>
      </c>
      <c r="D347" s="105">
        <v>710141.50066986994</v>
      </c>
      <c r="E347" s="105">
        <v>776397.12137328996</v>
      </c>
      <c r="F347" s="107" t="s">
        <v>458</v>
      </c>
      <c r="G347">
        <v>0</v>
      </c>
      <c r="H347" t="e">
        <f t="shared" si="5"/>
        <v>#VALUE!</v>
      </c>
    </row>
    <row r="348" spans="1:8" x14ac:dyDescent="0.25">
      <c r="A348">
        <f>_xlfn.XLOOKUP(B348,'Données-péréquation'!$B$2:$B$301,'Données-péréquation'!$A$2:$A$301)</f>
        <v>5661</v>
      </c>
      <c r="B348" s="108" t="s">
        <v>371</v>
      </c>
      <c r="C348" s="107">
        <v>2017</v>
      </c>
      <c r="D348" s="105">
        <v>755064.80426950601</v>
      </c>
      <c r="E348" s="105">
        <v>774753.277801755</v>
      </c>
      <c r="F348" s="105">
        <v>282489.73392866203</v>
      </c>
      <c r="G348">
        <v>0</v>
      </c>
      <c r="H348">
        <f t="shared" si="5"/>
        <v>282489.73392866203</v>
      </c>
    </row>
    <row r="349" spans="1:8" x14ac:dyDescent="0.25">
      <c r="A349">
        <f>_xlfn.XLOOKUP(B349,'Données-péréquation'!$B$2:$B$301,'Données-péréquation'!$A$2:$A$301)</f>
        <v>5661</v>
      </c>
      <c r="B349" s="108" t="s">
        <v>371</v>
      </c>
      <c r="C349" s="107">
        <v>2018</v>
      </c>
      <c r="D349" s="105">
        <v>900261.67366757104</v>
      </c>
      <c r="E349" s="105">
        <v>922281.48943686904</v>
      </c>
      <c r="F349" s="105">
        <v>227756.55760142399</v>
      </c>
      <c r="G349">
        <v>0</v>
      </c>
      <c r="H349">
        <f t="shared" si="5"/>
        <v>227756.55760142399</v>
      </c>
    </row>
    <row r="350" spans="1:8" x14ac:dyDescent="0.25">
      <c r="A350">
        <f>_xlfn.XLOOKUP(B350,'Données-péréquation'!$B$2:$B$301,'Données-péréquation'!$A$2:$A$301)</f>
        <v>5661</v>
      </c>
      <c r="B350" s="108" t="s">
        <v>371</v>
      </c>
      <c r="C350" s="107">
        <v>2019</v>
      </c>
      <c r="D350" s="105">
        <v>868337.766943519</v>
      </c>
      <c r="E350" s="105">
        <v>950597.62513974297</v>
      </c>
      <c r="F350" s="105">
        <v>206148.07723124599</v>
      </c>
      <c r="G350">
        <v>478.4</v>
      </c>
      <c r="H350">
        <f t="shared" si="5"/>
        <v>206626.47723124598</v>
      </c>
    </row>
    <row r="351" spans="1:8" x14ac:dyDescent="0.25">
      <c r="A351">
        <f>_xlfn.XLOOKUP(B351,'Données-péréquation'!$B$2:$B$301,'Données-péréquation'!$A$2:$A$301)</f>
        <v>5661</v>
      </c>
      <c r="B351" s="108" t="s">
        <v>371</v>
      </c>
      <c r="C351" s="107">
        <v>2020</v>
      </c>
      <c r="D351" s="105">
        <v>887371.78878983902</v>
      </c>
      <c r="E351" s="105">
        <v>943202.99161143298</v>
      </c>
      <c r="F351" s="105">
        <v>234510.476122263</v>
      </c>
      <c r="G351">
        <v>1581.39</v>
      </c>
      <c r="H351">
        <f t="shared" si="5"/>
        <v>236091.86612226302</v>
      </c>
    </row>
    <row r="352" spans="1:8" x14ac:dyDescent="0.25">
      <c r="A352">
        <f>_xlfn.XLOOKUP(B352,'Données-péréquation'!$B$2:$B$301,'Données-péréquation'!$A$2:$A$301)</f>
        <v>5661</v>
      </c>
      <c r="B352" s="108" t="s">
        <v>371</v>
      </c>
      <c r="C352" s="107">
        <v>2021</v>
      </c>
      <c r="D352" s="105">
        <v>858769.95601413597</v>
      </c>
      <c r="E352" s="105">
        <v>912998.34743852401</v>
      </c>
      <c r="F352" s="105">
        <v>165705.28481431899</v>
      </c>
      <c r="G352">
        <v>639.76</v>
      </c>
      <c r="H352">
        <f t="shared" si="5"/>
        <v>166345.044814319</v>
      </c>
    </row>
    <row r="353" spans="1:8" x14ac:dyDescent="0.25">
      <c r="A353">
        <f>_xlfn.XLOOKUP(B353,'Données-péréquation'!$B$2:$B$301,'Données-péréquation'!$A$2:$A$301)</f>
        <v>5661</v>
      </c>
      <c r="B353" s="108" t="s">
        <v>371</v>
      </c>
      <c r="C353" s="107">
        <v>2022</v>
      </c>
      <c r="D353" s="105">
        <v>899233.02980909299</v>
      </c>
      <c r="E353" s="105">
        <v>974216.49168726499</v>
      </c>
      <c r="F353" s="105">
        <v>208031.113560978</v>
      </c>
      <c r="G353">
        <v>958.65</v>
      </c>
      <c r="H353">
        <f t="shared" si="5"/>
        <v>208989.763560978</v>
      </c>
    </row>
    <row r="354" spans="1:8" x14ac:dyDescent="0.25">
      <c r="A354">
        <f>_xlfn.XLOOKUP(B354,'Données-péréquation'!$B$2:$B$301,'Données-péréquation'!$A$2:$A$301)</f>
        <v>5613</v>
      </c>
      <c r="B354" s="108" t="s">
        <v>370</v>
      </c>
      <c r="C354" s="107">
        <v>2012</v>
      </c>
      <c r="D354" s="107" t="s">
        <v>458</v>
      </c>
      <c r="E354" s="107" t="s">
        <v>458</v>
      </c>
      <c r="F354" s="107" t="s">
        <v>458</v>
      </c>
      <c r="G354">
        <v>0</v>
      </c>
      <c r="H354" t="e">
        <f t="shared" si="5"/>
        <v>#VALUE!</v>
      </c>
    </row>
    <row r="355" spans="1:8" x14ac:dyDescent="0.25">
      <c r="A355">
        <f>_xlfn.XLOOKUP(B355,'Données-péréquation'!$B$2:$B$301,'Données-péréquation'!$A$2:$A$301)</f>
        <v>5613</v>
      </c>
      <c r="B355" s="108" t="s">
        <v>370</v>
      </c>
      <c r="C355" s="107">
        <v>2013</v>
      </c>
      <c r="D355" s="107" t="s">
        <v>458</v>
      </c>
      <c r="E355" s="107" t="s">
        <v>458</v>
      </c>
      <c r="F355" s="107" t="s">
        <v>458</v>
      </c>
      <c r="G355">
        <v>0</v>
      </c>
      <c r="H355" t="e">
        <f t="shared" si="5"/>
        <v>#VALUE!</v>
      </c>
    </row>
    <row r="356" spans="1:8" x14ac:dyDescent="0.25">
      <c r="A356">
        <f>_xlfn.XLOOKUP(B356,'Données-péréquation'!$B$2:$B$301,'Données-péréquation'!$A$2:$A$301)</f>
        <v>5613</v>
      </c>
      <c r="B356" s="108" t="s">
        <v>370</v>
      </c>
      <c r="C356" s="107">
        <v>2014</v>
      </c>
      <c r="D356" s="107" t="s">
        <v>458</v>
      </c>
      <c r="E356" s="107" t="s">
        <v>458</v>
      </c>
      <c r="F356" s="107" t="s">
        <v>458</v>
      </c>
      <c r="G356">
        <v>0</v>
      </c>
      <c r="H356" t="e">
        <f t="shared" si="5"/>
        <v>#VALUE!</v>
      </c>
    </row>
    <row r="357" spans="1:8" x14ac:dyDescent="0.25">
      <c r="A357">
        <f>_xlfn.XLOOKUP(B357,'Données-péréquation'!$B$2:$B$301,'Données-péréquation'!$A$2:$A$301)</f>
        <v>5613</v>
      </c>
      <c r="B357" s="108" t="s">
        <v>370</v>
      </c>
      <c r="C357" s="107">
        <v>2015</v>
      </c>
      <c r="D357" s="107" t="s">
        <v>458</v>
      </c>
      <c r="E357" s="107" t="s">
        <v>458</v>
      </c>
      <c r="F357" s="107" t="s">
        <v>458</v>
      </c>
      <c r="G357">
        <v>0</v>
      </c>
      <c r="H357" t="e">
        <f t="shared" si="5"/>
        <v>#VALUE!</v>
      </c>
    </row>
    <row r="358" spans="1:8" x14ac:dyDescent="0.25">
      <c r="A358">
        <f>_xlfn.XLOOKUP(B358,'Données-péréquation'!$B$2:$B$301,'Données-péréquation'!$A$2:$A$301)</f>
        <v>5613</v>
      </c>
      <c r="B358" s="108" t="s">
        <v>370</v>
      </c>
      <c r="C358" s="107">
        <v>2016</v>
      </c>
      <c r="D358" s="105">
        <v>8084519.3064400004</v>
      </c>
      <c r="E358" s="106">
        <v>8687700</v>
      </c>
      <c r="F358" s="107" t="s">
        <v>458</v>
      </c>
      <c r="G358">
        <v>0</v>
      </c>
      <c r="H358" t="e">
        <f t="shared" si="5"/>
        <v>#VALUE!</v>
      </c>
    </row>
    <row r="359" spans="1:8" x14ac:dyDescent="0.25">
      <c r="A359">
        <f>_xlfn.XLOOKUP(B359,'Données-péréquation'!$B$2:$B$301,'Données-péréquation'!$A$2:$A$301)</f>
        <v>5613</v>
      </c>
      <c r="B359" s="108" t="s">
        <v>370</v>
      </c>
      <c r="C359" s="107">
        <v>2017</v>
      </c>
      <c r="D359" s="105">
        <v>13668767.04761</v>
      </c>
      <c r="E359" s="106">
        <v>14136700</v>
      </c>
      <c r="F359" s="105">
        <v>-5314896.9824173199</v>
      </c>
      <c r="G359">
        <v>0</v>
      </c>
      <c r="H359">
        <f t="shared" si="5"/>
        <v>-5314896.9824173199</v>
      </c>
    </row>
    <row r="360" spans="1:8" x14ac:dyDescent="0.25">
      <c r="A360">
        <f>_xlfn.XLOOKUP(B360,'Données-péréquation'!$B$2:$B$301,'Données-péréquation'!$A$2:$A$301)</f>
        <v>5613</v>
      </c>
      <c r="B360" s="108" t="s">
        <v>370</v>
      </c>
      <c r="C360" s="107">
        <v>2018</v>
      </c>
      <c r="D360" s="105">
        <v>15880506.136433</v>
      </c>
      <c r="E360" s="105">
        <v>16593435.415999999</v>
      </c>
      <c r="F360" s="105">
        <v>-3655781.4597867299</v>
      </c>
      <c r="G360">
        <v>0</v>
      </c>
      <c r="H360">
        <f t="shared" si="5"/>
        <v>-3655781.4597867299</v>
      </c>
    </row>
    <row r="361" spans="1:8" x14ac:dyDescent="0.25">
      <c r="A361">
        <f>_xlfn.XLOOKUP(B361,'Données-péréquation'!$B$2:$B$301,'Données-péréquation'!$A$2:$A$301)</f>
        <v>5613</v>
      </c>
      <c r="B361" s="108" t="s">
        <v>370</v>
      </c>
      <c r="C361" s="107">
        <v>2019</v>
      </c>
      <c r="D361" s="105">
        <v>15270322.2783066</v>
      </c>
      <c r="E361" s="105">
        <v>16504785.914000001</v>
      </c>
      <c r="F361" s="105">
        <v>-6272782.5210487004</v>
      </c>
      <c r="G361">
        <v>37215</v>
      </c>
      <c r="H361">
        <f t="shared" si="5"/>
        <v>-6235567.5210487004</v>
      </c>
    </row>
    <row r="362" spans="1:8" x14ac:dyDescent="0.25">
      <c r="A362">
        <f>_xlfn.XLOOKUP(B362,'Données-péréquation'!$B$2:$B$301,'Données-péréquation'!$A$2:$A$301)</f>
        <v>5613</v>
      </c>
      <c r="B362" s="108" t="s">
        <v>370</v>
      </c>
      <c r="C362" s="107">
        <v>2020</v>
      </c>
      <c r="D362" s="105">
        <v>14728738.9809971</v>
      </c>
      <c r="E362" s="105">
        <v>15678151.470000001</v>
      </c>
      <c r="F362" s="105">
        <v>-5722387.9705306599</v>
      </c>
      <c r="G362">
        <v>28940.6</v>
      </c>
      <c r="H362">
        <f t="shared" si="5"/>
        <v>-5693447.3705306603</v>
      </c>
    </row>
    <row r="363" spans="1:8" x14ac:dyDescent="0.25">
      <c r="A363">
        <f>_xlfn.XLOOKUP(B363,'Données-péréquation'!$B$2:$B$301,'Données-péréquation'!$A$2:$A$301)</f>
        <v>5613</v>
      </c>
      <c r="B363" s="108" t="s">
        <v>370</v>
      </c>
      <c r="C363" s="107">
        <v>2021</v>
      </c>
      <c r="D363" s="105">
        <v>14040392.6482368</v>
      </c>
      <c r="E363" s="106">
        <v>15631950</v>
      </c>
      <c r="F363" s="105">
        <v>-6322443.8194800299</v>
      </c>
      <c r="G363">
        <v>20638.73</v>
      </c>
      <c r="H363">
        <f t="shared" si="5"/>
        <v>-6301805.0894800294</v>
      </c>
    </row>
    <row r="364" spans="1:8" x14ac:dyDescent="0.25">
      <c r="A364">
        <f>_xlfn.XLOOKUP(B364,'Données-péréquation'!$B$2:$B$301,'Données-péréquation'!$A$2:$A$301)</f>
        <v>5613</v>
      </c>
      <c r="B364" s="108" t="s">
        <v>370</v>
      </c>
      <c r="C364" s="107">
        <v>2022</v>
      </c>
      <c r="D364" s="105">
        <v>13418238.653666001</v>
      </c>
      <c r="E364" s="105">
        <v>14527767.4184437</v>
      </c>
      <c r="F364" s="105">
        <v>-7563194.3072597999</v>
      </c>
      <c r="G364">
        <v>17704.88</v>
      </c>
      <c r="H364">
        <f t="shared" si="5"/>
        <v>-7545489.4272598</v>
      </c>
    </row>
    <row r="365" spans="1:8" x14ac:dyDescent="0.25">
      <c r="A365">
        <f>_xlfn.XLOOKUP(B365,'Données-péréquation'!$B$2:$B$301,'Données-péréquation'!$A$2:$A$301)</f>
        <v>5472</v>
      </c>
      <c r="B365" s="108" t="s">
        <v>369</v>
      </c>
      <c r="C365" s="107">
        <v>2012</v>
      </c>
      <c r="D365" s="107" t="s">
        <v>458</v>
      </c>
      <c r="E365" s="107" t="s">
        <v>458</v>
      </c>
      <c r="F365" s="107" t="s">
        <v>458</v>
      </c>
      <c r="G365">
        <v>0</v>
      </c>
      <c r="H365" t="e">
        <f t="shared" si="5"/>
        <v>#VALUE!</v>
      </c>
    </row>
    <row r="366" spans="1:8" x14ac:dyDescent="0.25">
      <c r="A366">
        <f>_xlfn.XLOOKUP(B366,'Données-péréquation'!$B$2:$B$301,'Données-péréquation'!$A$2:$A$301)</f>
        <v>5472</v>
      </c>
      <c r="B366" s="108" t="s">
        <v>369</v>
      </c>
      <c r="C366" s="107">
        <v>2013</v>
      </c>
      <c r="D366" s="107" t="s">
        <v>458</v>
      </c>
      <c r="E366" s="107" t="s">
        <v>458</v>
      </c>
      <c r="F366" s="107" t="s">
        <v>458</v>
      </c>
      <c r="G366">
        <v>0</v>
      </c>
      <c r="H366" t="e">
        <f t="shared" si="5"/>
        <v>#VALUE!</v>
      </c>
    </row>
    <row r="367" spans="1:8" x14ac:dyDescent="0.25">
      <c r="A367">
        <f>_xlfn.XLOOKUP(B367,'Données-péréquation'!$B$2:$B$301,'Données-péréquation'!$A$2:$A$301)</f>
        <v>5472</v>
      </c>
      <c r="B367" s="108" t="s">
        <v>369</v>
      </c>
      <c r="C367" s="107">
        <v>2014</v>
      </c>
      <c r="D367" s="107" t="s">
        <v>458</v>
      </c>
      <c r="E367" s="107" t="s">
        <v>458</v>
      </c>
      <c r="F367" s="107" t="s">
        <v>458</v>
      </c>
      <c r="G367">
        <v>0</v>
      </c>
      <c r="H367" t="e">
        <f t="shared" si="5"/>
        <v>#VALUE!</v>
      </c>
    </row>
    <row r="368" spans="1:8" x14ac:dyDescent="0.25">
      <c r="A368">
        <f>_xlfn.XLOOKUP(B368,'Données-péréquation'!$B$2:$B$301,'Données-péréquation'!$A$2:$A$301)</f>
        <v>5472</v>
      </c>
      <c r="B368" s="108" t="s">
        <v>369</v>
      </c>
      <c r="C368" s="107">
        <v>2015</v>
      </c>
      <c r="D368" s="107" t="s">
        <v>458</v>
      </c>
      <c r="E368" s="107" t="s">
        <v>458</v>
      </c>
      <c r="F368" s="107" t="s">
        <v>458</v>
      </c>
      <c r="G368">
        <v>0</v>
      </c>
      <c r="H368" t="e">
        <f t="shared" si="5"/>
        <v>#VALUE!</v>
      </c>
    </row>
    <row r="369" spans="1:8" x14ac:dyDescent="0.25">
      <c r="A369">
        <f>_xlfn.XLOOKUP(B369,'Données-péréquation'!$B$2:$B$301,'Données-péréquation'!$A$2:$A$301)</f>
        <v>5472</v>
      </c>
      <c r="B369" s="108" t="s">
        <v>369</v>
      </c>
      <c r="C369" s="107">
        <v>2016</v>
      </c>
      <c r="D369" s="105">
        <v>63528.243445335</v>
      </c>
      <c r="E369" s="106">
        <v>68200</v>
      </c>
      <c r="F369" s="107" t="s">
        <v>458</v>
      </c>
      <c r="G369">
        <v>0</v>
      </c>
      <c r="H369" t="e">
        <f t="shared" si="5"/>
        <v>#VALUE!</v>
      </c>
    </row>
    <row r="370" spans="1:8" x14ac:dyDescent="0.25">
      <c r="A370">
        <f>_xlfn.XLOOKUP(B370,'Données-péréquation'!$B$2:$B$301,'Données-péréquation'!$A$2:$A$301)</f>
        <v>5472</v>
      </c>
      <c r="B370" s="108" t="s">
        <v>369</v>
      </c>
      <c r="C370" s="107">
        <v>2017</v>
      </c>
      <c r="D370" s="105">
        <v>-5690.1309655790001</v>
      </c>
      <c r="E370" s="107">
        <v>0</v>
      </c>
      <c r="F370" s="105">
        <v>8830.8144665950003</v>
      </c>
      <c r="G370">
        <v>0</v>
      </c>
      <c r="H370">
        <f t="shared" si="5"/>
        <v>8830.8144665950003</v>
      </c>
    </row>
    <row r="371" spans="1:8" x14ac:dyDescent="0.25">
      <c r="A371">
        <f>_xlfn.XLOOKUP(B371,'Données-péréquation'!$B$2:$B$301,'Données-péréquation'!$A$2:$A$301)</f>
        <v>5472</v>
      </c>
      <c r="B371" s="108" t="s">
        <v>369</v>
      </c>
      <c r="C371" s="107">
        <v>2018</v>
      </c>
      <c r="D371" s="105">
        <v>-6365.3299806100003</v>
      </c>
      <c r="E371" s="107">
        <v>0</v>
      </c>
      <c r="F371" s="105">
        <v>-99580.868460529993</v>
      </c>
      <c r="G371">
        <v>0</v>
      </c>
      <c r="H371">
        <f t="shared" si="5"/>
        <v>-99580.868460529993</v>
      </c>
    </row>
    <row r="372" spans="1:8" x14ac:dyDescent="0.25">
      <c r="A372">
        <f>_xlfn.XLOOKUP(B372,'Données-péréquation'!$B$2:$B$301,'Données-péréquation'!$A$2:$A$301)</f>
        <v>5472</v>
      </c>
      <c r="B372" s="108" t="s">
        <v>369</v>
      </c>
      <c r="C372" s="107">
        <v>2019</v>
      </c>
      <c r="D372" s="105">
        <v>-6820.0917875189998</v>
      </c>
      <c r="E372" s="107">
        <v>0</v>
      </c>
      <c r="F372" s="105">
        <v>42643.286103405997</v>
      </c>
      <c r="G372">
        <v>3716.75</v>
      </c>
      <c r="H372">
        <f t="shared" si="5"/>
        <v>46360.036103405997</v>
      </c>
    </row>
    <row r="373" spans="1:8" x14ac:dyDescent="0.25">
      <c r="A373">
        <f>_xlfn.XLOOKUP(B373,'Données-péréquation'!$B$2:$B$301,'Données-péréquation'!$A$2:$A$301)</f>
        <v>5472</v>
      </c>
      <c r="B373" s="108" t="s">
        <v>369</v>
      </c>
      <c r="C373" s="107">
        <v>2020</v>
      </c>
      <c r="D373" s="105">
        <v>-6255.7341593399997</v>
      </c>
      <c r="E373" s="107">
        <v>0</v>
      </c>
      <c r="F373" s="105">
        <v>-105215.457415041</v>
      </c>
      <c r="G373">
        <v>1730.93</v>
      </c>
      <c r="H373">
        <f t="shared" si="5"/>
        <v>-103484.52741504101</v>
      </c>
    </row>
    <row r="374" spans="1:8" x14ac:dyDescent="0.25">
      <c r="A374">
        <f>_xlfn.XLOOKUP(B374,'Données-péréquation'!$B$2:$B$301,'Données-péréquation'!$A$2:$A$301)</f>
        <v>5472</v>
      </c>
      <c r="B374" s="108" t="s">
        <v>369</v>
      </c>
      <c r="C374" s="107">
        <v>2021</v>
      </c>
      <c r="D374" s="105">
        <v>-9308.3163758989995</v>
      </c>
      <c r="E374" s="107">
        <v>0</v>
      </c>
      <c r="F374" s="105">
        <v>-181165.291671869</v>
      </c>
      <c r="G374">
        <v>6970.29</v>
      </c>
      <c r="H374">
        <f t="shared" si="5"/>
        <v>-174195.00167186899</v>
      </c>
    </row>
    <row r="375" spans="1:8" x14ac:dyDescent="0.25">
      <c r="A375">
        <f>_xlfn.XLOOKUP(B375,'Données-péréquation'!$B$2:$B$301,'Données-péréquation'!$A$2:$A$301)</f>
        <v>5472</v>
      </c>
      <c r="B375" s="108" t="s">
        <v>369</v>
      </c>
      <c r="C375" s="107">
        <v>2022</v>
      </c>
      <c r="D375" s="105">
        <v>-11491.159195259001</v>
      </c>
      <c r="E375" s="107">
        <v>0</v>
      </c>
      <c r="F375" s="105">
        <v>-50278.430292570003</v>
      </c>
      <c r="G375">
        <v>173.45</v>
      </c>
      <c r="H375">
        <f t="shared" si="5"/>
        <v>-50104.980292570006</v>
      </c>
    </row>
    <row r="376" spans="1:8" x14ac:dyDescent="0.25">
      <c r="A376">
        <f>_xlfn.XLOOKUP(B376,'Données-péréquation'!$B$2:$B$301,'Données-péréquation'!$A$2:$A$301)</f>
        <v>5473</v>
      </c>
      <c r="B376" s="108" t="s">
        <v>368</v>
      </c>
      <c r="C376" s="107">
        <v>2012</v>
      </c>
      <c r="D376" s="107" t="s">
        <v>458</v>
      </c>
      <c r="E376" s="107" t="s">
        <v>458</v>
      </c>
      <c r="F376" s="107" t="s">
        <v>458</v>
      </c>
      <c r="G376">
        <v>0</v>
      </c>
      <c r="H376" t="e">
        <f t="shared" si="5"/>
        <v>#VALUE!</v>
      </c>
    </row>
    <row r="377" spans="1:8" x14ac:dyDescent="0.25">
      <c r="A377">
        <f>_xlfn.XLOOKUP(B377,'Données-péréquation'!$B$2:$B$301,'Données-péréquation'!$A$2:$A$301)</f>
        <v>5473</v>
      </c>
      <c r="B377" s="108" t="s">
        <v>368</v>
      </c>
      <c r="C377" s="107">
        <v>2013</v>
      </c>
      <c r="D377" s="107" t="s">
        <v>458</v>
      </c>
      <c r="E377" s="107" t="s">
        <v>458</v>
      </c>
      <c r="F377" s="107" t="s">
        <v>458</v>
      </c>
      <c r="G377">
        <v>0</v>
      </c>
      <c r="H377" t="e">
        <f t="shared" si="5"/>
        <v>#VALUE!</v>
      </c>
    </row>
    <row r="378" spans="1:8" x14ac:dyDescent="0.25">
      <c r="A378">
        <f>_xlfn.XLOOKUP(B378,'Données-péréquation'!$B$2:$B$301,'Données-péréquation'!$A$2:$A$301)</f>
        <v>5473</v>
      </c>
      <c r="B378" s="108" t="s">
        <v>368</v>
      </c>
      <c r="C378" s="107">
        <v>2014</v>
      </c>
      <c r="D378" s="107" t="s">
        <v>458</v>
      </c>
      <c r="E378" s="107" t="s">
        <v>458</v>
      </c>
      <c r="F378" s="107" t="s">
        <v>458</v>
      </c>
      <c r="G378">
        <v>0</v>
      </c>
      <c r="H378" t="e">
        <f t="shared" si="5"/>
        <v>#VALUE!</v>
      </c>
    </row>
    <row r="379" spans="1:8" x14ac:dyDescent="0.25">
      <c r="A379">
        <f>_xlfn.XLOOKUP(B379,'Données-péréquation'!$B$2:$B$301,'Données-péréquation'!$A$2:$A$301)</f>
        <v>5473</v>
      </c>
      <c r="B379" s="108" t="s">
        <v>368</v>
      </c>
      <c r="C379" s="107">
        <v>2015</v>
      </c>
      <c r="D379" s="107" t="s">
        <v>458</v>
      </c>
      <c r="E379" s="107" t="s">
        <v>458</v>
      </c>
      <c r="F379" s="107" t="s">
        <v>458</v>
      </c>
      <c r="G379">
        <v>0</v>
      </c>
      <c r="H379" t="e">
        <f t="shared" si="5"/>
        <v>#VALUE!</v>
      </c>
    </row>
    <row r="380" spans="1:8" x14ac:dyDescent="0.25">
      <c r="A380">
        <f>_xlfn.XLOOKUP(B380,'Données-péréquation'!$B$2:$B$301,'Données-péréquation'!$A$2:$A$301)</f>
        <v>5473</v>
      </c>
      <c r="B380" s="108" t="s">
        <v>368</v>
      </c>
      <c r="C380" s="107">
        <v>2016</v>
      </c>
      <c r="D380" s="105">
        <v>211777.06491848201</v>
      </c>
      <c r="E380" s="106">
        <v>223200</v>
      </c>
      <c r="F380" s="107" t="s">
        <v>458</v>
      </c>
      <c r="G380">
        <v>0</v>
      </c>
      <c r="H380" t="e">
        <f t="shared" si="5"/>
        <v>#VALUE!</v>
      </c>
    </row>
    <row r="381" spans="1:8" x14ac:dyDescent="0.25">
      <c r="A381">
        <f>_xlfn.XLOOKUP(B381,'Données-péréquation'!$B$2:$B$301,'Données-péréquation'!$A$2:$A$301)</f>
        <v>5473</v>
      </c>
      <c r="B381" s="108" t="s">
        <v>368</v>
      </c>
      <c r="C381" s="107">
        <v>2017</v>
      </c>
      <c r="D381" s="105">
        <v>-14997.180146606001</v>
      </c>
      <c r="E381" s="107">
        <v>0</v>
      </c>
      <c r="F381" s="105">
        <v>92725.766259544995</v>
      </c>
      <c r="G381">
        <v>0</v>
      </c>
      <c r="H381">
        <f t="shared" si="5"/>
        <v>92725.766259544995</v>
      </c>
    </row>
    <row r="382" spans="1:8" x14ac:dyDescent="0.25">
      <c r="A382">
        <f>_xlfn.XLOOKUP(B382,'Données-péréquation'!$B$2:$B$301,'Données-péréquation'!$A$2:$A$301)</f>
        <v>5473</v>
      </c>
      <c r="B382" s="108" t="s">
        <v>368</v>
      </c>
      <c r="C382" s="107">
        <v>2018</v>
      </c>
      <c r="D382" s="105">
        <v>-14874.358662399</v>
      </c>
      <c r="E382" s="107">
        <v>0</v>
      </c>
      <c r="F382" s="105">
        <v>-91776.432031204007</v>
      </c>
      <c r="G382">
        <v>0</v>
      </c>
      <c r="H382">
        <f t="shared" si="5"/>
        <v>-91776.432031204007</v>
      </c>
    </row>
    <row r="383" spans="1:8" x14ac:dyDescent="0.25">
      <c r="A383">
        <f>_xlfn.XLOOKUP(B383,'Données-péréquation'!$B$2:$B$301,'Données-péréquation'!$A$2:$A$301)</f>
        <v>5473</v>
      </c>
      <c r="B383" s="108" t="s">
        <v>368</v>
      </c>
      <c r="C383" s="107">
        <v>2019</v>
      </c>
      <c r="D383" s="105">
        <v>-16275.755350347999</v>
      </c>
      <c r="E383" s="107">
        <v>0</v>
      </c>
      <c r="F383" s="105">
        <v>139154.057667015</v>
      </c>
      <c r="G383">
        <v>8532</v>
      </c>
      <c r="H383">
        <f t="shared" si="5"/>
        <v>147686.057667015</v>
      </c>
    </row>
    <row r="384" spans="1:8" x14ac:dyDescent="0.25">
      <c r="A384">
        <f>_xlfn.XLOOKUP(B384,'Données-péréquation'!$B$2:$B$301,'Données-péréquation'!$A$2:$A$301)</f>
        <v>5473</v>
      </c>
      <c r="B384" s="108" t="s">
        <v>368</v>
      </c>
      <c r="C384" s="107">
        <v>2020</v>
      </c>
      <c r="D384" s="105">
        <v>-14476.868328966</v>
      </c>
      <c r="E384" s="107">
        <v>0</v>
      </c>
      <c r="F384" s="105">
        <v>64691.110165361999</v>
      </c>
      <c r="G384">
        <v>3167.22</v>
      </c>
      <c r="H384">
        <f t="shared" si="5"/>
        <v>67858.330165362</v>
      </c>
    </row>
    <row r="385" spans="1:8" x14ac:dyDescent="0.25">
      <c r="A385">
        <f>_xlfn.XLOOKUP(B385,'Données-péréquation'!$B$2:$B$301,'Données-péréquation'!$A$2:$A$301)</f>
        <v>5473</v>
      </c>
      <c r="B385" s="108" t="s">
        <v>368</v>
      </c>
      <c r="C385" s="107">
        <v>2021</v>
      </c>
      <c r="D385" s="105">
        <v>-18860.56786168</v>
      </c>
      <c r="E385" s="107">
        <v>0</v>
      </c>
      <c r="F385" s="105">
        <v>26955.546827201</v>
      </c>
      <c r="G385">
        <v>2052.5</v>
      </c>
      <c r="H385">
        <f t="shared" si="5"/>
        <v>29008.046827201</v>
      </c>
    </row>
    <row r="386" spans="1:8" x14ac:dyDescent="0.25">
      <c r="A386">
        <f>_xlfn.XLOOKUP(B386,'Données-péréquation'!$B$2:$B$301,'Données-péréquation'!$A$2:$A$301)</f>
        <v>5473</v>
      </c>
      <c r="B386" s="108" t="s">
        <v>368</v>
      </c>
      <c r="C386" s="107">
        <v>2022</v>
      </c>
      <c r="D386" s="105">
        <v>-22774.668797072001</v>
      </c>
      <c r="E386" s="107">
        <v>0</v>
      </c>
      <c r="F386" s="105">
        <v>-117489.485857443</v>
      </c>
      <c r="G386">
        <v>3911.43</v>
      </c>
      <c r="H386">
        <f t="shared" si="5"/>
        <v>-113578.055857443</v>
      </c>
    </row>
    <row r="387" spans="1:8" x14ac:dyDescent="0.25">
      <c r="A387">
        <f>_xlfn.XLOOKUP(B387,'Données-péréquation'!$B$2:$B$301,'Données-péréquation'!$A$2:$A$301)</f>
        <v>5622</v>
      </c>
      <c r="B387" s="108" t="s">
        <v>367</v>
      </c>
      <c r="C387" s="107">
        <v>2012</v>
      </c>
      <c r="D387" s="107" t="s">
        <v>458</v>
      </c>
      <c r="E387" s="107" t="s">
        <v>458</v>
      </c>
      <c r="F387" s="107" t="s">
        <v>458</v>
      </c>
      <c r="G387">
        <v>0</v>
      </c>
      <c r="H387" t="e">
        <f t="shared" ref="H387:H450" si="6">F387+G387</f>
        <v>#VALUE!</v>
      </c>
    </row>
    <row r="388" spans="1:8" x14ac:dyDescent="0.25">
      <c r="A388">
        <f>_xlfn.XLOOKUP(B388,'Données-péréquation'!$B$2:$B$301,'Données-péréquation'!$A$2:$A$301)</f>
        <v>5622</v>
      </c>
      <c r="B388" s="108" t="s">
        <v>367</v>
      </c>
      <c r="C388" s="107">
        <v>2013</v>
      </c>
      <c r="D388" s="107" t="s">
        <v>458</v>
      </c>
      <c r="E388" s="107" t="s">
        <v>458</v>
      </c>
      <c r="F388" s="107" t="s">
        <v>458</v>
      </c>
      <c r="G388">
        <v>0</v>
      </c>
      <c r="H388" t="e">
        <f t="shared" si="6"/>
        <v>#VALUE!</v>
      </c>
    </row>
    <row r="389" spans="1:8" x14ac:dyDescent="0.25">
      <c r="A389">
        <f>_xlfn.XLOOKUP(B389,'Données-péréquation'!$B$2:$B$301,'Données-péréquation'!$A$2:$A$301)</f>
        <v>5622</v>
      </c>
      <c r="B389" s="108" t="s">
        <v>367</v>
      </c>
      <c r="C389" s="107">
        <v>2014</v>
      </c>
      <c r="D389" s="107" t="s">
        <v>458</v>
      </c>
      <c r="E389" s="107" t="s">
        <v>458</v>
      </c>
      <c r="F389" s="107" t="s">
        <v>458</v>
      </c>
      <c r="G389">
        <v>0</v>
      </c>
      <c r="H389" t="e">
        <f t="shared" si="6"/>
        <v>#VALUE!</v>
      </c>
    </row>
    <row r="390" spans="1:8" x14ac:dyDescent="0.25">
      <c r="A390">
        <f>_xlfn.XLOOKUP(B390,'Données-péréquation'!$B$2:$B$301,'Données-péréquation'!$A$2:$A$301)</f>
        <v>5622</v>
      </c>
      <c r="B390" s="108" t="s">
        <v>367</v>
      </c>
      <c r="C390" s="107">
        <v>2015</v>
      </c>
      <c r="D390" s="107" t="s">
        <v>458</v>
      </c>
      <c r="E390" s="107" t="s">
        <v>458</v>
      </c>
      <c r="F390" s="107" t="s">
        <v>458</v>
      </c>
      <c r="G390">
        <v>0</v>
      </c>
      <c r="H390" t="e">
        <f t="shared" si="6"/>
        <v>#VALUE!</v>
      </c>
    </row>
    <row r="391" spans="1:8" x14ac:dyDescent="0.25">
      <c r="A391">
        <f>_xlfn.XLOOKUP(B391,'Données-péréquation'!$B$2:$B$301,'Données-péréquation'!$A$2:$A$301)</f>
        <v>5622</v>
      </c>
      <c r="B391" s="108" t="s">
        <v>367</v>
      </c>
      <c r="C391" s="107">
        <v>2016</v>
      </c>
      <c r="D391" s="105">
        <v>-8937.3767764050008</v>
      </c>
      <c r="E391" s="107">
        <v>67.004732739000005</v>
      </c>
      <c r="F391" s="107" t="s">
        <v>458</v>
      </c>
      <c r="G391">
        <v>0</v>
      </c>
      <c r="H391" t="e">
        <f t="shared" si="6"/>
        <v>#VALUE!</v>
      </c>
    </row>
    <row r="392" spans="1:8" x14ac:dyDescent="0.25">
      <c r="A392">
        <f>_xlfn.XLOOKUP(B392,'Données-péréquation'!$B$2:$B$301,'Données-péréquation'!$A$2:$A$301)</f>
        <v>5622</v>
      </c>
      <c r="B392" s="108" t="s">
        <v>367</v>
      </c>
      <c r="C392" s="107">
        <v>2017</v>
      </c>
      <c r="D392" s="105">
        <v>-7260.5518645720003</v>
      </c>
      <c r="E392" s="107">
        <v>56.697922796999997</v>
      </c>
      <c r="F392" s="105">
        <v>-510818.90000852302</v>
      </c>
      <c r="G392">
        <v>0</v>
      </c>
      <c r="H392">
        <f t="shared" si="6"/>
        <v>-510818.90000852302</v>
      </c>
    </row>
    <row r="393" spans="1:8" x14ac:dyDescent="0.25">
      <c r="A393">
        <f>_xlfn.XLOOKUP(B393,'Données-péréquation'!$B$2:$B$301,'Données-péréquation'!$A$2:$A$301)</f>
        <v>5622</v>
      </c>
      <c r="B393" s="108" t="s">
        <v>367</v>
      </c>
      <c r="C393" s="107">
        <v>2018</v>
      </c>
      <c r="D393" s="105">
        <v>47173.227714998997</v>
      </c>
      <c r="E393" s="105">
        <v>58059.871105464001</v>
      </c>
      <c r="F393" s="105">
        <v>-388882.59963298403</v>
      </c>
      <c r="G393">
        <v>0</v>
      </c>
      <c r="H393">
        <f t="shared" si="6"/>
        <v>-388882.59963298403</v>
      </c>
    </row>
    <row r="394" spans="1:8" x14ac:dyDescent="0.25">
      <c r="A394">
        <f>_xlfn.XLOOKUP(B394,'Données-péréquation'!$B$2:$B$301,'Données-péréquation'!$A$2:$A$301)</f>
        <v>5622</v>
      </c>
      <c r="B394" s="108" t="s">
        <v>367</v>
      </c>
      <c r="C394" s="107">
        <v>2019</v>
      </c>
      <c r="D394" s="105">
        <v>49232.965848432999</v>
      </c>
      <c r="E394" s="105">
        <v>56060.234407155003</v>
      </c>
      <c r="F394" s="105">
        <v>-416182.65022724099</v>
      </c>
      <c r="G394">
        <v>37475.199999999997</v>
      </c>
      <c r="H394">
        <f t="shared" si="6"/>
        <v>-378707.45022724097</v>
      </c>
    </row>
    <row r="395" spans="1:8" x14ac:dyDescent="0.25">
      <c r="A395">
        <f>_xlfn.XLOOKUP(B395,'Données-péréquation'!$B$2:$B$301,'Données-péréquation'!$A$2:$A$301)</f>
        <v>5622</v>
      </c>
      <c r="B395" s="108" t="s">
        <v>367</v>
      </c>
      <c r="C395" s="107">
        <v>2020</v>
      </c>
      <c r="D395" s="105">
        <v>39332.124909093996</v>
      </c>
      <c r="E395" s="105">
        <v>48600.259858217003</v>
      </c>
      <c r="F395" s="105">
        <v>-282354.40983762499</v>
      </c>
      <c r="G395">
        <v>1627.78</v>
      </c>
      <c r="H395">
        <f t="shared" si="6"/>
        <v>-280726.62983762496</v>
      </c>
    </row>
    <row r="396" spans="1:8" x14ac:dyDescent="0.25">
      <c r="A396">
        <f>_xlfn.XLOOKUP(B396,'Données-péréquation'!$B$2:$B$301,'Données-péréquation'!$A$2:$A$301)</f>
        <v>5622</v>
      </c>
      <c r="B396" s="108" t="s">
        <v>367</v>
      </c>
      <c r="C396" s="107">
        <v>2021</v>
      </c>
      <c r="D396" s="105">
        <v>35217.582831352003</v>
      </c>
      <c r="E396" s="105">
        <v>46752.936048545002</v>
      </c>
      <c r="F396" s="105">
        <v>-322381.81809576199</v>
      </c>
      <c r="G396">
        <v>3030.13</v>
      </c>
      <c r="H396">
        <f t="shared" si="6"/>
        <v>-319351.68809576199</v>
      </c>
    </row>
    <row r="397" spans="1:8" x14ac:dyDescent="0.25">
      <c r="A397">
        <f>_xlfn.XLOOKUP(B397,'Données-péréquation'!$B$2:$B$301,'Données-péréquation'!$A$2:$A$301)</f>
        <v>5622</v>
      </c>
      <c r="B397" s="108" t="s">
        <v>367</v>
      </c>
      <c r="C397" s="107">
        <v>2022</v>
      </c>
      <c r="D397" s="105">
        <v>32792.186118871003</v>
      </c>
      <c r="E397" s="105">
        <v>44889.574457028</v>
      </c>
      <c r="F397" s="105">
        <v>-488884.95937515801</v>
      </c>
      <c r="G397">
        <v>6951.26</v>
      </c>
      <c r="H397">
        <f t="shared" si="6"/>
        <v>-481933.699375158</v>
      </c>
    </row>
    <row r="398" spans="1:8" x14ac:dyDescent="0.25">
      <c r="A398">
        <f>_xlfn.XLOOKUP(B398,'Données-péréquation'!$B$2:$B$301,'Données-péréquation'!$A$2:$A$301)</f>
        <v>5515</v>
      </c>
      <c r="B398" s="108" t="s">
        <v>366</v>
      </c>
      <c r="C398" s="107">
        <v>2012</v>
      </c>
      <c r="D398" s="107" t="s">
        <v>458</v>
      </c>
      <c r="E398" s="107" t="s">
        <v>458</v>
      </c>
      <c r="F398" s="107" t="s">
        <v>458</v>
      </c>
      <c r="G398">
        <v>0</v>
      </c>
      <c r="H398" t="e">
        <f t="shared" si="6"/>
        <v>#VALUE!</v>
      </c>
    </row>
    <row r="399" spans="1:8" x14ac:dyDescent="0.25">
      <c r="A399">
        <f>_xlfn.XLOOKUP(B399,'Données-péréquation'!$B$2:$B$301,'Données-péréquation'!$A$2:$A$301)</f>
        <v>5515</v>
      </c>
      <c r="B399" s="108" t="s">
        <v>366</v>
      </c>
      <c r="C399" s="107">
        <v>2013</v>
      </c>
      <c r="D399" s="107" t="s">
        <v>458</v>
      </c>
      <c r="E399" s="107" t="s">
        <v>458</v>
      </c>
      <c r="F399" s="107" t="s">
        <v>458</v>
      </c>
      <c r="G399">
        <v>0</v>
      </c>
      <c r="H399" t="e">
        <f t="shared" si="6"/>
        <v>#VALUE!</v>
      </c>
    </row>
    <row r="400" spans="1:8" x14ac:dyDescent="0.25">
      <c r="A400">
        <f>_xlfn.XLOOKUP(B400,'Données-péréquation'!$B$2:$B$301,'Données-péréquation'!$A$2:$A$301)</f>
        <v>5515</v>
      </c>
      <c r="B400" s="108" t="s">
        <v>366</v>
      </c>
      <c r="C400" s="107">
        <v>2014</v>
      </c>
      <c r="D400" s="107" t="s">
        <v>458</v>
      </c>
      <c r="E400" s="107" t="s">
        <v>458</v>
      </c>
      <c r="F400" s="107" t="s">
        <v>458</v>
      </c>
      <c r="G400">
        <v>0</v>
      </c>
      <c r="H400" t="e">
        <f t="shared" si="6"/>
        <v>#VALUE!</v>
      </c>
    </row>
    <row r="401" spans="1:8" x14ac:dyDescent="0.25">
      <c r="A401">
        <f>_xlfn.XLOOKUP(B401,'Données-péréquation'!$B$2:$B$301,'Données-péréquation'!$A$2:$A$301)</f>
        <v>5515</v>
      </c>
      <c r="B401" s="108" t="s">
        <v>366</v>
      </c>
      <c r="C401" s="107">
        <v>2015</v>
      </c>
      <c r="D401" s="107" t="s">
        <v>458</v>
      </c>
      <c r="E401" s="107" t="s">
        <v>458</v>
      </c>
      <c r="F401" s="107" t="s">
        <v>458</v>
      </c>
      <c r="G401">
        <v>0</v>
      </c>
      <c r="H401" t="e">
        <f t="shared" si="6"/>
        <v>#VALUE!</v>
      </c>
    </row>
    <row r="402" spans="1:8" x14ac:dyDescent="0.25">
      <c r="A402">
        <f>_xlfn.XLOOKUP(B402,'Données-péréquation'!$B$2:$B$301,'Données-péréquation'!$A$2:$A$301)</f>
        <v>5515</v>
      </c>
      <c r="B402" s="108" t="s">
        <v>366</v>
      </c>
      <c r="C402" s="107">
        <v>2016</v>
      </c>
      <c r="D402" s="105">
        <v>1533729.05083966</v>
      </c>
      <c r="E402" s="105">
        <v>1714753.5756522201</v>
      </c>
      <c r="F402" s="107" t="s">
        <v>458</v>
      </c>
      <c r="G402">
        <v>0</v>
      </c>
      <c r="H402" t="e">
        <f t="shared" si="6"/>
        <v>#VALUE!</v>
      </c>
    </row>
    <row r="403" spans="1:8" x14ac:dyDescent="0.25">
      <c r="A403">
        <f>_xlfn.XLOOKUP(B403,'Données-péréquation'!$B$2:$B$301,'Données-péréquation'!$A$2:$A$301)</f>
        <v>5515</v>
      </c>
      <c r="B403" s="108" t="s">
        <v>366</v>
      </c>
      <c r="C403" s="107">
        <v>2017</v>
      </c>
      <c r="D403" s="105">
        <v>1459695.23725436</v>
      </c>
      <c r="E403" s="105">
        <v>1647293.7330728599</v>
      </c>
      <c r="F403" s="105">
        <v>93722.350890414004</v>
      </c>
      <c r="G403">
        <v>0</v>
      </c>
      <c r="H403">
        <f t="shared" si="6"/>
        <v>93722.350890414004</v>
      </c>
    </row>
    <row r="404" spans="1:8" x14ac:dyDescent="0.25">
      <c r="A404">
        <f>_xlfn.XLOOKUP(B404,'Données-péréquation'!$B$2:$B$301,'Données-péréquation'!$A$2:$A$301)</f>
        <v>5515</v>
      </c>
      <c r="B404" s="108" t="s">
        <v>366</v>
      </c>
      <c r="C404" s="107">
        <v>2018</v>
      </c>
      <c r="D404" s="105">
        <v>1287020.53398952</v>
      </c>
      <c r="E404" s="105">
        <v>1467993.7360296799</v>
      </c>
      <c r="F404" s="105">
        <v>77653.713308872</v>
      </c>
      <c r="G404">
        <v>0</v>
      </c>
      <c r="H404">
        <f t="shared" si="6"/>
        <v>77653.713308872</v>
      </c>
    </row>
    <row r="405" spans="1:8" x14ac:dyDescent="0.25">
      <c r="A405">
        <f>_xlfn.XLOOKUP(B405,'Données-péréquation'!$B$2:$B$301,'Données-péréquation'!$A$2:$A$301)</f>
        <v>5515</v>
      </c>
      <c r="B405" s="108" t="s">
        <v>366</v>
      </c>
      <c r="C405" s="107">
        <v>2019</v>
      </c>
      <c r="D405" s="105">
        <v>1256797.96747848</v>
      </c>
      <c r="E405" s="105">
        <v>1452051.0477016701</v>
      </c>
      <c r="F405" s="105">
        <v>198889.46873194899</v>
      </c>
      <c r="G405">
        <v>1307.8</v>
      </c>
      <c r="H405">
        <f t="shared" si="6"/>
        <v>200197.26873194898</v>
      </c>
    </row>
    <row r="406" spans="1:8" x14ac:dyDescent="0.25">
      <c r="A406">
        <f>_xlfn.XLOOKUP(B406,'Données-péréquation'!$B$2:$B$301,'Données-péréquation'!$A$2:$A$301)</f>
        <v>5515</v>
      </c>
      <c r="B406" s="108" t="s">
        <v>366</v>
      </c>
      <c r="C406" s="107">
        <v>2020</v>
      </c>
      <c r="D406" s="105">
        <v>1262102.16812497</v>
      </c>
      <c r="E406" s="105">
        <v>1469798.41677618</v>
      </c>
      <c r="F406" s="105">
        <v>220885.09131235399</v>
      </c>
      <c r="G406">
        <v>2302.0100000000002</v>
      </c>
      <c r="H406">
        <f t="shared" si="6"/>
        <v>223187.101312354</v>
      </c>
    </row>
    <row r="407" spans="1:8" x14ac:dyDescent="0.25">
      <c r="A407">
        <f>_xlfn.XLOOKUP(B407,'Données-péréquation'!$B$2:$B$301,'Données-péréquation'!$A$2:$A$301)</f>
        <v>5515</v>
      </c>
      <c r="B407" s="108" t="s">
        <v>366</v>
      </c>
      <c r="C407" s="107">
        <v>2021</v>
      </c>
      <c r="D407" s="105">
        <v>1174483.1062110499</v>
      </c>
      <c r="E407" s="105">
        <v>1389586.26255033</v>
      </c>
      <c r="F407" s="105">
        <v>111971.045349869</v>
      </c>
      <c r="G407">
        <v>2647.25</v>
      </c>
      <c r="H407">
        <f t="shared" si="6"/>
        <v>114618.295349869</v>
      </c>
    </row>
    <row r="408" spans="1:8" x14ac:dyDescent="0.25">
      <c r="A408">
        <f>_xlfn.XLOOKUP(B408,'Données-péréquation'!$B$2:$B$301,'Données-péréquation'!$A$2:$A$301)</f>
        <v>5515</v>
      </c>
      <c r="B408" s="108" t="s">
        <v>366</v>
      </c>
      <c r="C408" s="107">
        <v>2022</v>
      </c>
      <c r="D408" s="105">
        <v>1231639.5929844701</v>
      </c>
      <c r="E408" s="105">
        <v>1476085.6076268901</v>
      </c>
      <c r="F408" s="105">
        <v>303937.991002344</v>
      </c>
      <c r="G408">
        <v>4515.32</v>
      </c>
      <c r="H408">
        <f t="shared" si="6"/>
        <v>308453.31100234401</v>
      </c>
    </row>
    <row r="409" spans="1:8" x14ac:dyDescent="0.25">
      <c r="A409">
        <f>_xlfn.XLOOKUP(B409,'Données-péréquation'!$B$2:$B$301,'Données-péréquation'!$A$2:$A$301)</f>
        <v>5748</v>
      </c>
      <c r="B409" s="108" t="s">
        <v>365</v>
      </c>
      <c r="C409" s="107">
        <v>2012</v>
      </c>
      <c r="D409" s="107" t="s">
        <v>458</v>
      </c>
      <c r="E409" s="107" t="s">
        <v>458</v>
      </c>
      <c r="F409" s="107" t="s">
        <v>458</v>
      </c>
      <c r="G409">
        <v>0</v>
      </c>
      <c r="H409" t="e">
        <f t="shared" si="6"/>
        <v>#VALUE!</v>
      </c>
    </row>
    <row r="410" spans="1:8" x14ac:dyDescent="0.25">
      <c r="A410">
        <f>_xlfn.XLOOKUP(B410,'Données-péréquation'!$B$2:$B$301,'Données-péréquation'!$A$2:$A$301)</f>
        <v>5748</v>
      </c>
      <c r="B410" s="108" t="s">
        <v>365</v>
      </c>
      <c r="C410" s="107">
        <v>2013</v>
      </c>
      <c r="D410" s="107" t="s">
        <v>458</v>
      </c>
      <c r="E410" s="107" t="s">
        <v>458</v>
      </c>
      <c r="F410" s="107" t="s">
        <v>458</v>
      </c>
      <c r="G410">
        <v>0</v>
      </c>
      <c r="H410" t="e">
        <f t="shared" si="6"/>
        <v>#VALUE!</v>
      </c>
    </row>
    <row r="411" spans="1:8" x14ac:dyDescent="0.25">
      <c r="A411">
        <f>_xlfn.XLOOKUP(B411,'Données-péréquation'!$B$2:$B$301,'Données-péréquation'!$A$2:$A$301)</f>
        <v>5748</v>
      </c>
      <c r="B411" s="108" t="s">
        <v>365</v>
      </c>
      <c r="C411" s="107">
        <v>2014</v>
      </c>
      <c r="D411" s="107" t="s">
        <v>458</v>
      </c>
      <c r="E411" s="107" t="s">
        <v>458</v>
      </c>
      <c r="F411" s="107" t="s">
        <v>458</v>
      </c>
      <c r="G411">
        <v>0</v>
      </c>
      <c r="H411" t="e">
        <f t="shared" si="6"/>
        <v>#VALUE!</v>
      </c>
    </row>
    <row r="412" spans="1:8" x14ac:dyDescent="0.25">
      <c r="A412">
        <f>_xlfn.XLOOKUP(B412,'Données-péréquation'!$B$2:$B$301,'Données-péréquation'!$A$2:$A$301)</f>
        <v>5748</v>
      </c>
      <c r="B412" s="108" t="s">
        <v>365</v>
      </c>
      <c r="C412" s="107">
        <v>2015</v>
      </c>
      <c r="D412" s="107" t="s">
        <v>458</v>
      </c>
      <c r="E412" s="107" t="s">
        <v>458</v>
      </c>
      <c r="F412" s="107" t="s">
        <v>458</v>
      </c>
      <c r="G412">
        <v>0</v>
      </c>
      <c r="H412" t="e">
        <f t="shared" si="6"/>
        <v>#VALUE!</v>
      </c>
    </row>
    <row r="413" spans="1:8" x14ac:dyDescent="0.25">
      <c r="A413">
        <f>_xlfn.XLOOKUP(B413,'Données-péréquation'!$B$2:$B$301,'Données-péréquation'!$A$2:$A$301)</f>
        <v>5748</v>
      </c>
      <c r="B413" s="108" t="s">
        <v>365</v>
      </c>
      <c r="C413" s="107">
        <v>2016</v>
      </c>
      <c r="D413" s="105">
        <v>287958.81111732399</v>
      </c>
      <c r="E413" s="105">
        <v>299875.09794988501</v>
      </c>
      <c r="F413" s="107" t="s">
        <v>458</v>
      </c>
      <c r="G413">
        <v>0</v>
      </c>
      <c r="H413" t="e">
        <f t="shared" si="6"/>
        <v>#VALUE!</v>
      </c>
    </row>
    <row r="414" spans="1:8" x14ac:dyDescent="0.25">
      <c r="A414">
        <f>_xlfn.XLOOKUP(B414,'Données-péréquation'!$B$2:$B$301,'Données-péréquation'!$A$2:$A$301)</f>
        <v>5748</v>
      </c>
      <c r="B414" s="108" t="s">
        <v>365</v>
      </c>
      <c r="C414" s="107">
        <v>2017</v>
      </c>
      <c r="D414" s="105">
        <v>280381.39817319898</v>
      </c>
      <c r="E414" s="105">
        <v>299883.84207594598</v>
      </c>
      <c r="F414" s="105">
        <v>-2417.5486618079999</v>
      </c>
      <c r="G414">
        <v>0</v>
      </c>
      <c r="H414">
        <f t="shared" si="6"/>
        <v>-2417.5486618079999</v>
      </c>
    </row>
    <row r="415" spans="1:8" x14ac:dyDescent="0.25">
      <c r="A415">
        <f>_xlfn.XLOOKUP(B415,'Données-péréquation'!$B$2:$B$301,'Données-péréquation'!$A$2:$A$301)</f>
        <v>5748</v>
      </c>
      <c r="B415" s="108" t="s">
        <v>365</v>
      </c>
      <c r="C415" s="107">
        <v>2018</v>
      </c>
      <c r="D415" s="105">
        <v>269243.54832692398</v>
      </c>
      <c r="E415" s="105">
        <v>271847.55209298001</v>
      </c>
      <c r="F415" s="105">
        <v>209173.176966959</v>
      </c>
      <c r="G415">
        <v>0</v>
      </c>
      <c r="H415">
        <f t="shared" si="6"/>
        <v>209173.176966959</v>
      </c>
    </row>
    <row r="416" spans="1:8" x14ac:dyDescent="0.25">
      <c r="A416">
        <f>_xlfn.XLOOKUP(B416,'Données-péréquation'!$B$2:$B$301,'Données-péréquation'!$A$2:$A$301)</f>
        <v>5748</v>
      </c>
      <c r="B416" s="108" t="s">
        <v>365</v>
      </c>
      <c r="C416" s="107">
        <v>2019</v>
      </c>
      <c r="D416" s="105">
        <v>248775.23038115399</v>
      </c>
      <c r="E416" s="105">
        <v>263813.30323916598</v>
      </c>
      <c r="F416" s="105">
        <v>149075.927314776</v>
      </c>
      <c r="G416">
        <v>701.6</v>
      </c>
      <c r="H416">
        <f t="shared" si="6"/>
        <v>149777.527314776</v>
      </c>
    </row>
    <row r="417" spans="1:8" x14ac:dyDescent="0.25">
      <c r="A417">
        <f>_xlfn.XLOOKUP(B417,'Données-péréquation'!$B$2:$B$301,'Données-péréquation'!$A$2:$A$301)</f>
        <v>5748</v>
      </c>
      <c r="B417" s="108" t="s">
        <v>365</v>
      </c>
      <c r="C417" s="107">
        <v>2020</v>
      </c>
      <c r="D417" s="105">
        <v>239124.84147594101</v>
      </c>
      <c r="E417" s="105">
        <v>235771.00731318499</v>
      </c>
      <c r="F417" s="105">
        <v>249141.425673032</v>
      </c>
      <c r="G417">
        <v>427.76</v>
      </c>
      <c r="H417">
        <f t="shared" si="6"/>
        <v>249569.18567303201</v>
      </c>
    </row>
    <row r="418" spans="1:8" x14ac:dyDescent="0.25">
      <c r="A418">
        <f>_xlfn.XLOOKUP(B418,'Données-péréquation'!$B$2:$B$301,'Données-péréquation'!$A$2:$A$301)</f>
        <v>5748</v>
      </c>
      <c r="B418" s="108" t="s">
        <v>365</v>
      </c>
      <c r="C418" s="107">
        <v>2021</v>
      </c>
      <c r="D418" s="105">
        <v>221381.05155754299</v>
      </c>
      <c r="E418" s="105">
        <v>227732.86615543201</v>
      </c>
      <c r="F418" s="105">
        <v>191747.244154463</v>
      </c>
      <c r="G418">
        <v>1150.52</v>
      </c>
      <c r="H418">
        <f t="shared" si="6"/>
        <v>192897.76415446299</v>
      </c>
    </row>
    <row r="419" spans="1:8" x14ac:dyDescent="0.25">
      <c r="A419">
        <f>_xlfn.XLOOKUP(B419,'Données-péréquation'!$B$2:$B$301,'Données-péréquation'!$A$2:$A$301)</f>
        <v>5748</v>
      </c>
      <c r="B419" s="108" t="s">
        <v>365</v>
      </c>
      <c r="C419" s="107">
        <v>2022</v>
      </c>
      <c r="D419" s="105">
        <v>216595.217079141</v>
      </c>
      <c r="E419" s="105">
        <v>247699.15167230699</v>
      </c>
      <c r="F419" s="105">
        <v>171492.239208263</v>
      </c>
      <c r="G419">
        <v>288.24</v>
      </c>
      <c r="H419">
        <f t="shared" si="6"/>
        <v>171780.47920826299</v>
      </c>
    </row>
    <row r="420" spans="1:8" x14ac:dyDescent="0.25">
      <c r="A420">
        <f>_xlfn.XLOOKUP(B420,'Données-péréquation'!$B$2:$B$301,'Données-péréquation'!$A$2:$A$301)</f>
        <v>5623</v>
      </c>
      <c r="B420" s="108" t="s">
        <v>364</v>
      </c>
      <c r="C420" s="107">
        <v>2012</v>
      </c>
      <c r="D420" s="107" t="s">
        <v>458</v>
      </c>
      <c r="E420" s="107" t="s">
        <v>458</v>
      </c>
      <c r="F420" s="107" t="s">
        <v>458</v>
      </c>
      <c r="G420">
        <v>0</v>
      </c>
      <c r="H420" t="e">
        <f t="shared" si="6"/>
        <v>#VALUE!</v>
      </c>
    </row>
    <row r="421" spans="1:8" x14ac:dyDescent="0.25">
      <c r="A421">
        <f>_xlfn.XLOOKUP(B421,'Données-péréquation'!$B$2:$B$301,'Données-péréquation'!$A$2:$A$301)</f>
        <v>5623</v>
      </c>
      <c r="B421" s="108" t="s">
        <v>364</v>
      </c>
      <c r="C421" s="107">
        <v>2013</v>
      </c>
      <c r="D421" s="107" t="s">
        <v>458</v>
      </c>
      <c r="E421" s="107" t="s">
        <v>458</v>
      </c>
      <c r="F421" s="107" t="s">
        <v>458</v>
      </c>
      <c r="G421">
        <v>0</v>
      </c>
      <c r="H421" t="e">
        <f t="shared" si="6"/>
        <v>#VALUE!</v>
      </c>
    </row>
    <row r="422" spans="1:8" x14ac:dyDescent="0.25">
      <c r="A422">
        <f>_xlfn.XLOOKUP(B422,'Données-péréquation'!$B$2:$B$301,'Données-péréquation'!$A$2:$A$301)</f>
        <v>5623</v>
      </c>
      <c r="B422" s="108" t="s">
        <v>364</v>
      </c>
      <c r="C422" s="107">
        <v>2014</v>
      </c>
      <c r="D422" s="107" t="s">
        <v>458</v>
      </c>
      <c r="E422" s="107" t="s">
        <v>458</v>
      </c>
      <c r="F422" s="107" t="s">
        <v>458</v>
      </c>
      <c r="G422">
        <v>0</v>
      </c>
      <c r="H422" t="e">
        <f t="shared" si="6"/>
        <v>#VALUE!</v>
      </c>
    </row>
    <row r="423" spans="1:8" x14ac:dyDescent="0.25">
      <c r="A423">
        <f>_xlfn.XLOOKUP(B423,'Données-péréquation'!$B$2:$B$301,'Données-péréquation'!$A$2:$A$301)</f>
        <v>5623</v>
      </c>
      <c r="B423" s="108" t="s">
        <v>364</v>
      </c>
      <c r="C423" s="107">
        <v>2015</v>
      </c>
      <c r="D423" s="107" t="s">
        <v>458</v>
      </c>
      <c r="E423" s="107" t="s">
        <v>458</v>
      </c>
      <c r="F423" s="107" t="s">
        <v>458</v>
      </c>
      <c r="G423">
        <v>0</v>
      </c>
      <c r="H423" t="e">
        <f t="shared" si="6"/>
        <v>#VALUE!</v>
      </c>
    </row>
    <row r="424" spans="1:8" x14ac:dyDescent="0.25">
      <c r="A424">
        <f>_xlfn.XLOOKUP(B424,'Données-péréquation'!$B$2:$B$301,'Données-péréquation'!$A$2:$A$301)</f>
        <v>5623</v>
      </c>
      <c r="B424" s="108" t="s">
        <v>364</v>
      </c>
      <c r="C424" s="107">
        <v>2016</v>
      </c>
      <c r="D424" s="105">
        <v>18247.885590389</v>
      </c>
      <c r="E424" s="105">
        <v>45171.812041281002</v>
      </c>
      <c r="F424" s="107" t="s">
        <v>458</v>
      </c>
      <c r="G424">
        <v>0</v>
      </c>
      <c r="H424" t="e">
        <f t="shared" si="6"/>
        <v>#VALUE!</v>
      </c>
    </row>
    <row r="425" spans="1:8" x14ac:dyDescent="0.25">
      <c r="A425">
        <f>_xlfn.XLOOKUP(B425,'Données-péréquation'!$B$2:$B$301,'Données-péréquation'!$A$2:$A$301)</f>
        <v>5623</v>
      </c>
      <c r="B425" s="108" t="s">
        <v>364</v>
      </c>
      <c r="C425" s="107">
        <v>2017</v>
      </c>
      <c r="D425" s="105">
        <v>25880.070053136002</v>
      </c>
      <c r="E425" s="105">
        <v>58528.291675464003</v>
      </c>
      <c r="F425" s="105">
        <v>-2451068.4256595601</v>
      </c>
      <c r="G425">
        <v>0</v>
      </c>
      <c r="H425">
        <f t="shared" si="6"/>
        <v>-2451068.4256595601</v>
      </c>
    </row>
    <row r="426" spans="1:8" x14ac:dyDescent="0.25">
      <c r="A426">
        <f>_xlfn.XLOOKUP(B426,'Données-péréquation'!$B$2:$B$301,'Données-péréquation'!$A$2:$A$301)</f>
        <v>5623</v>
      </c>
      <c r="B426" s="108" t="s">
        <v>364</v>
      </c>
      <c r="C426" s="107">
        <v>2018</v>
      </c>
      <c r="D426" s="105">
        <v>33027.245684941001</v>
      </c>
      <c r="E426" s="105">
        <v>52432.704030150002</v>
      </c>
      <c r="F426" s="105">
        <v>-5056104.2004873501</v>
      </c>
      <c r="G426">
        <v>0</v>
      </c>
      <c r="H426">
        <f t="shared" si="6"/>
        <v>-5056104.2004873501</v>
      </c>
    </row>
    <row r="427" spans="1:8" x14ac:dyDescent="0.25">
      <c r="A427">
        <f>_xlfn.XLOOKUP(B427,'Données-péréquation'!$B$2:$B$301,'Données-péréquation'!$A$2:$A$301)</f>
        <v>5623</v>
      </c>
      <c r="B427" s="108" t="s">
        <v>364</v>
      </c>
      <c r="C427" s="107">
        <v>2019</v>
      </c>
      <c r="D427" s="105">
        <v>27062.441730675</v>
      </c>
      <c r="E427" s="105">
        <v>46909.370421872998</v>
      </c>
      <c r="F427" s="105">
        <v>-3790971.5409809598</v>
      </c>
      <c r="G427">
        <v>32731.85</v>
      </c>
      <c r="H427">
        <f t="shared" si="6"/>
        <v>-3758239.6909809597</v>
      </c>
    </row>
    <row r="428" spans="1:8" x14ac:dyDescent="0.25">
      <c r="A428">
        <f>_xlfn.XLOOKUP(B428,'Données-péréquation'!$B$2:$B$301,'Données-péréquation'!$A$2:$A$301)</f>
        <v>5623</v>
      </c>
      <c r="B428" s="108" t="s">
        <v>364</v>
      </c>
      <c r="C428" s="107">
        <v>2020</v>
      </c>
      <c r="D428" s="105">
        <v>15338.905303608</v>
      </c>
      <c r="E428" s="105">
        <v>40115.735736092</v>
      </c>
      <c r="F428" s="105">
        <v>-3717056.75717192</v>
      </c>
      <c r="G428">
        <v>-5783.41</v>
      </c>
      <c r="H428">
        <f t="shared" si="6"/>
        <v>-3722840.1671719202</v>
      </c>
    </row>
    <row r="429" spans="1:8" x14ac:dyDescent="0.25">
      <c r="A429">
        <f>_xlfn.XLOOKUP(B429,'Données-péréquation'!$B$2:$B$301,'Données-péréquation'!$A$2:$A$301)</f>
        <v>5623</v>
      </c>
      <c r="B429" s="108" t="s">
        <v>364</v>
      </c>
      <c r="C429" s="107">
        <v>2021</v>
      </c>
      <c r="D429" s="105">
        <v>10210.182708933</v>
      </c>
      <c r="E429" s="105">
        <v>13403.416375393999</v>
      </c>
      <c r="F429" s="105">
        <v>-3328540.3424906801</v>
      </c>
      <c r="G429">
        <v>13698.78</v>
      </c>
      <c r="H429">
        <f t="shared" si="6"/>
        <v>-3314841.5624906803</v>
      </c>
    </row>
    <row r="430" spans="1:8" x14ac:dyDescent="0.25">
      <c r="A430">
        <f>_xlfn.XLOOKUP(B430,'Données-péréquation'!$B$2:$B$301,'Données-péréquation'!$A$2:$A$301)</f>
        <v>5623</v>
      </c>
      <c r="B430" s="108" t="s">
        <v>364</v>
      </c>
      <c r="C430" s="107">
        <v>2022</v>
      </c>
      <c r="D430" s="105">
        <v>4400.0664226199997</v>
      </c>
      <c r="E430" s="105">
        <v>6544.1090692280004</v>
      </c>
      <c r="F430" s="105">
        <v>-3268360.6226359499</v>
      </c>
      <c r="G430">
        <v>15248.33</v>
      </c>
      <c r="H430">
        <f t="shared" si="6"/>
        <v>-3253112.2926359498</v>
      </c>
    </row>
    <row r="431" spans="1:8" x14ac:dyDescent="0.25">
      <c r="A431">
        <f>_xlfn.XLOOKUP(B431,'Données-péréquation'!$B$2:$B$301,'Données-péréquation'!$A$2:$A$301)</f>
        <v>5552</v>
      </c>
      <c r="B431" s="108" t="s">
        <v>363</v>
      </c>
      <c r="C431" s="107">
        <v>2012</v>
      </c>
      <c r="D431" s="107" t="s">
        <v>458</v>
      </c>
      <c r="E431" s="107" t="s">
        <v>458</v>
      </c>
      <c r="F431" s="107" t="s">
        <v>458</v>
      </c>
      <c r="G431">
        <v>0</v>
      </c>
      <c r="H431" t="e">
        <f t="shared" si="6"/>
        <v>#VALUE!</v>
      </c>
    </row>
    <row r="432" spans="1:8" x14ac:dyDescent="0.25">
      <c r="A432">
        <f>_xlfn.XLOOKUP(B432,'Données-péréquation'!$B$2:$B$301,'Données-péréquation'!$A$2:$A$301)</f>
        <v>5552</v>
      </c>
      <c r="B432" s="108" t="s">
        <v>363</v>
      </c>
      <c r="C432" s="107">
        <v>2013</v>
      </c>
      <c r="D432" s="107" t="s">
        <v>458</v>
      </c>
      <c r="E432" s="107" t="s">
        <v>458</v>
      </c>
      <c r="F432" s="107" t="s">
        <v>458</v>
      </c>
      <c r="G432">
        <v>0</v>
      </c>
      <c r="H432" t="e">
        <f t="shared" si="6"/>
        <v>#VALUE!</v>
      </c>
    </row>
    <row r="433" spans="1:8" x14ac:dyDescent="0.25">
      <c r="A433">
        <f>_xlfn.XLOOKUP(B433,'Données-péréquation'!$B$2:$B$301,'Données-péréquation'!$A$2:$A$301)</f>
        <v>5552</v>
      </c>
      <c r="B433" s="108" t="s">
        <v>363</v>
      </c>
      <c r="C433" s="107">
        <v>2014</v>
      </c>
      <c r="D433" s="107" t="s">
        <v>458</v>
      </c>
      <c r="E433" s="107" t="s">
        <v>458</v>
      </c>
      <c r="F433" s="107" t="s">
        <v>458</v>
      </c>
      <c r="G433">
        <v>0</v>
      </c>
      <c r="H433" t="e">
        <f t="shared" si="6"/>
        <v>#VALUE!</v>
      </c>
    </row>
    <row r="434" spans="1:8" x14ac:dyDescent="0.25">
      <c r="A434">
        <f>_xlfn.XLOOKUP(B434,'Données-péréquation'!$B$2:$B$301,'Données-péréquation'!$A$2:$A$301)</f>
        <v>5552</v>
      </c>
      <c r="B434" s="108" t="s">
        <v>363</v>
      </c>
      <c r="C434" s="107">
        <v>2015</v>
      </c>
      <c r="D434" s="107" t="s">
        <v>458</v>
      </c>
      <c r="E434" s="107" t="s">
        <v>458</v>
      </c>
      <c r="F434" s="107" t="s">
        <v>458</v>
      </c>
      <c r="G434">
        <v>0</v>
      </c>
      <c r="H434" t="e">
        <f t="shared" si="6"/>
        <v>#VALUE!</v>
      </c>
    </row>
    <row r="435" spans="1:8" x14ac:dyDescent="0.25">
      <c r="A435">
        <f>_xlfn.XLOOKUP(B435,'Données-péréquation'!$B$2:$B$301,'Données-péréquation'!$A$2:$A$301)</f>
        <v>5552</v>
      </c>
      <c r="B435" s="108" t="s">
        <v>363</v>
      </c>
      <c r="C435" s="107">
        <v>2016</v>
      </c>
      <c r="D435" s="105">
        <v>185465.01637125999</v>
      </c>
      <c r="E435" s="105">
        <v>180025.64622591899</v>
      </c>
      <c r="F435" s="107" t="s">
        <v>458</v>
      </c>
      <c r="G435">
        <v>0</v>
      </c>
      <c r="H435" t="e">
        <f t="shared" si="6"/>
        <v>#VALUE!</v>
      </c>
    </row>
    <row r="436" spans="1:8" x14ac:dyDescent="0.25">
      <c r="A436">
        <f>_xlfn.XLOOKUP(B436,'Données-péréquation'!$B$2:$B$301,'Données-péréquation'!$A$2:$A$301)</f>
        <v>5552</v>
      </c>
      <c r="B436" s="108" t="s">
        <v>363</v>
      </c>
      <c r="C436" s="107">
        <v>2017</v>
      </c>
      <c r="D436" s="105">
        <v>284612.59107673197</v>
      </c>
      <c r="E436" s="105">
        <v>249981.39644533</v>
      </c>
      <c r="F436" s="105">
        <v>240837.20186222001</v>
      </c>
      <c r="G436">
        <v>0</v>
      </c>
      <c r="H436">
        <f t="shared" si="6"/>
        <v>240837.20186222001</v>
      </c>
    </row>
    <row r="437" spans="1:8" x14ac:dyDescent="0.25">
      <c r="A437">
        <f>_xlfn.XLOOKUP(B437,'Données-péréquation'!$B$2:$B$301,'Données-péréquation'!$A$2:$A$301)</f>
        <v>5552</v>
      </c>
      <c r="B437" s="108" t="s">
        <v>363</v>
      </c>
      <c r="C437" s="107">
        <v>2018</v>
      </c>
      <c r="D437" s="105">
        <v>153329.00428201101</v>
      </c>
      <c r="E437" s="105">
        <v>156071.381149622</v>
      </c>
      <c r="F437" s="105">
        <v>312198.56792741799</v>
      </c>
      <c r="G437">
        <v>0</v>
      </c>
      <c r="H437">
        <f t="shared" si="6"/>
        <v>312198.56792741799</v>
      </c>
    </row>
    <row r="438" spans="1:8" x14ac:dyDescent="0.25">
      <c r="A438">
        <f>_xlfn.XLOOKUP(B438,'Données-péréquation'!$B$2:$B$301,'Données-péréquation'!$A$2:$A$301)</f>
        <v>5552</v>
      </c>
      <c r="B438" s="108" t="s">
        <v>363</v>
      </c>
      <c r="C438" s="107">
        <v>2019</v>
      </c>
      <c r="D438" s="105">
        <v>221432.768707234</v>
      </c>
      <c r="E438" s="105">
        <v>241060.85237826299</v>
      </c>
      <c r="F438" s="105">
        <v>317043.65646563302</v>
      </c>
      <c r="G438">
        <v>1535.6</v>
      </c>
      <c r="H438">
        <f t="shared" si="6"/>
        <v>318579.25646563299</v>
      </c>
    </row>
    <row r="439" spans="1:8" x14ac:dyDescent="0.25">
      <c r="A439">
        <f>_xlfn.XLOOKUP(B439,'Données-péréquation'!$B$2:$B$301,'Données-péréquation'!$A$2:$A$301)</f>
        <v>5552</v>
      </c>
      <c r="B439" s="108" t="s">
        <v>363</v>
      </c>
      <c r="C439" s="107">
        <v>2020</v>
      </c>
      <c r="D439" s="105">
        <v>102974.499253427</v>
      </c>
      <c r="E439" s="105">
        <v>131656.02992019401</v>
      </c>
      <c r="F439" s="105">
        <v>405033.57545807702</v>
      </c>
      <c r="G439">
        <v>-431.53</v>
      </c>
      <c r="H439">
        <f t="shared" si="6"/>
        <v>404602.04545807699</v>
      </c>
    </row>
    <row r="440" spans="1:8" x14ac:dyDescent="0.25">
      <c r="A440">
        <f>_xlfn.XLOOKUP(B440,'Données-péréquation'!$B$2:$B$301,'Données-péréquation'!$A$2:$A$301)</f>
        <v>5552</v>
      </c>
      <c r="B440" s="108" t="s">
        <v>363</v>
      </c>
      <c r="C440" s="107">
        <v>2021</v>
      </c>
      <c r="D440" s="105">
        <v>166602.686393707</v>
      </c>
      <c r="E440" s="105">
        <v>219731.39061783499</v>
      </c>
      <c r="F440" s="105">
        <v>159511.242063557</v>
      </c>
      <c r="G440">
        <v>2397.09</v>
      </c>
      <c r="H440">
        <f t="shared" si="6"/>
        <v>161908.332063557</v>
      </c>
    </row>
    <row r="441" spans="1:8" x14ac:dyDescent="0.25">
      <c r="A441">
        <f>_xlfn.XLOOKUP(B441,'Données-péréquation'!$B$2:$B$301,'Données-péréquation'!$A$2:$A$301)</f>
        <v>5552</v>
      </c>
      <c r="B441" s="108" t="s">
        <v>363</v>
      </c>
      <c r="C441" s="107">
        <v>2022</v>
      </c>
      <c r="D441" s="105">
        <v>154870.93674810199</v>
      </c>
      <c r="E441" s="105">
        <v>184656.265228556</v>
      </c>
      <c r="F441" s="105">
        <v>278400.63788219501</v>
      </c>
      <c r="G441">
        <v>4100.84</v>
      </c>
      <c r="H441">
        <f t="shared" si="6"/>
        <v>282501.47788219503</v>
      </c>
    </row>
    <row r="442" spans="1:8" x14ac:dyDescent="0.25">
      <c r="A442">
        <f>_xlfn.XLOOKUP(B442,'Données-péréquation'!$B$2:$B$301,'Données-péréquation'!$A$2:$A$301)</f>
        <v>5852</v>
      </c>
      <c r="B442" s="108" t="s">
        <v>362</v>
      </c>
      <c r="C442" s="107">
        <v>2012</v>
      </c>
      <c r="D442" s="107" t="s">
        <v>458</v>
      </c>
      <c r="E442" s="107" t="s">
        <v>458</v>
      </c>
      <c r="F442" s="107" t="s">
        <v>458</v>
      </c>
      <c r="G442">
        <v>0</v>
      </c>
      <c r="H442" t="e">
        <f t="shared" si="6"/>
        <v>#VALUE!</v>
      </c>
    </row>
    <row r="443" spans="1:8" x14ac:dyDescent="0.25">
      <c r="A443">
        <f>_xlfn.XLOOKUP(B443,'Données-péréquation'!$B$2:$B$301,'Données-péréquation'!$A$2:$A$301)</f>
        <v>5852</v>
      </c>
      <c r="B443" s="108" t="s">
        <v>362</v>
      </c>
      <c r="C443" s="107">
        <v>2013</v>
      </c>
      <c r="D443" s="107" t="s">
        <v>458</v>
      </c>
      <c r="E443" s="107" t="s">
        <v>458</v>
      </c>
      <c r="F443" s="107" t="s">
        <v>458</v>
      </c>
      <c r="G443">
        <v>0</v>
      </c>
      <c r="H443" t="e">
        <f t="shared" si="6"/>
        <v>#VALUE!</v>
      </c>
    </row>
    <row r="444" spans="1:8" x14ac:dyDescent="0.25">
      <c r="A444">
        <f>_xlfn.XLOOKUP(B444,'Données-péréquation'!$B$2:$B$301,'Données-péréquation'!$A$2:$A$301)</f>
        <v>5852</v>
      </c>
      <c r="B444" s="108" t="s">
        <v>362</v>
      </c>
      <c r="C444" s="107">
        <v>2014</v>
      </c>
      <c r="D444" s="107" t="s">
        <v>458</v>
      </c>
      <c r="E444" s="107" t="s">
        <v>458</v>
      </c>
      <c r="F444" s="107" t="s">
        <v>458</v>
      </c>
      <c r="G444">
        <v>0</v>
      </c>
      <c r="H444" t="e">
        <f t="shared" si="6"/>
        <v>#VALUE!</v>
      </c>
    </row>
    <row r="445" spans="1:8" x14ac:dyDescent="0.25">
      <c r="A445">
        <f>_xlfn.XLOOKUP(B445,'Données-péréquation'!$B$2:$B$301,'Données-péréquation'!$A$2:$A$301)</f>
        <v>5852</v>
      </c>
      <c r="B445" s="108" t="s">
        <v>362</v>
      </c>
      <c r="C445" s="107">
        <v>2015</v>
      </c>
      <c r="D445" s="107" t="s">
        <v>458</v>
      </c>
      <c r="E445" s="107" t="s">
        <v>458</v>
      </c>
      <c r="F445" s="107" t="s">
        <v>458</v>
      </c>
      <c r="G445">
        <v>0</v>
      </c>
      <c r="H445" t="e">
        <f t="shared" si="6"/>
        <v>#VALUE!</v>
      </c>
    </row>
    <row r="446" spans="1:8" x14ac:dyDescent="0.25">
      <c r="A446">
        <f>_xlfn.XLOOKUP(B446,'Données-péréquation'!$B$2:$B$301,'Données-péréquation'!$A$2:$A$301)</f>
        <v>5852</v>
      </c>
      <c r="B446" s="108" t="s">
        <v>362</v>
      </c>
      <c r="C446" s="107">
        <v>2016</v>
      </c>
      <c r="D446" s="105">
        <v>1441959.4370494401</v>
      </c>
      <c r="E446" s="105">
        <v>1414288.03314164</v>
      </c>
      <c r="F446" s="107" t="s">
        <v>458</v>
      </c>
      <c r="G446">
        <v>0</v>
      </c>
      <c r="H446" t="e">
        <f t="shared" si="6"/>
        <v>#VALUE!</v>
      </c>
    </row>
    <row r="447" spans="1:8" x14ac:dyDescent="0.25">
      <c r="A447">
        <f>_xlfn.XLOOKUP(B447,'Données-péréquation'!$B$2:$B$301,'Données-péréquation'!$A$2:$A$301)</f>
        <v>5852</v>
      </c>
      <c r="B447" s="108" t="s">
        <v>362</v>
      </c>
      <c r="C447" s="107">
        <v>2017</v>
      </c>
      <c r="D447" s="105">
        <v>1608306.6609680101</v>
      </c>
      <c r="E447" s="105">
        <v>1576023.04451268</v>
      </c>
      <c r="F447" s="105">
        <v>-2482267.6249806499</v>
      </c>
      <c r="G447">
        <v>0</v>
      </c>
      <c r="H447">
        <f t="shared" si="6"/>
        <v>-2482267.6249806499</v>
      </c>
    </row>
    <row r="448" spans="1:8" x14ac:dyDescent="0.25">
      <c r="A448">
        <f>_xlfn.XLOOKUP(B448,'Données-péréquation'!$B$2:$B$301,'Données-péréquation'!$A$2:$A$301)</f>
        <v>5852</v>
      </c>
      <c r="B448" s="108" t="s">
        <v>362</v>
      </c>
      <c r="C448" s="107">
        <v>2018</v>
      </c>
      <c r="D448" s="105">
        <v>1507127.7869067499</v>
      </c>
      <c r="E448" s="105">
        <v>1495933.7589169701</v>
      </c>
      <c r="F448" s="105">
        <v>-1254334.7400440001</v>
      </c>
      <c r="G448">
        <v>0</v>
      </c>
      <c r="H448">
        <f t="shared" si="6"/>
        <v>-1254334.7400440001</v>
      </c>
    </row>
    <row r="449" spans="1:8" x14ac:dyDescent="0.25">
      <c r="A449">
        <f>_xlfn.XLOOKUP(B449,'Données-péréquation'!$B$2:$B$301,'Données-péréquation'!$A$2:$A$301)</f>
        <v>5852</v>
      </c>
      <c r="B449" s="108" t="s">
        <v>362</v>
      </c>
      <c r="C449" s="107">
        <v>2019</v>
      </c>
      <c r="D449" s="105">
        <v>1433914.6932604299</v>
      </c>
      <c r="E449" s="105">
        <v>1449559.6777866201</v>
      </c>
      <c r="F449" s="105">
        <v>-1419859.8453418501</v>
      </c>
      <c r="G449">
        <v>2035</v>
      </c>
      <c r="H449">
        <f t="shared" si="6"/>
        <v>-1417824.8453418501</v>
      </c>
    </row>
    <row r="450" spans="1:8" x14ac:dyDescent="0.25">
      <c r="A450">
        <f>_xlfn.XLOOKUP(B450,'Données-péréquation'!$B$2:$B$301,'Données-péréquation'!$A$2:$A$301)</f>
        <v>5852</v>
      </c>
      <c r="B450" s="108" t="s">
        <v>362</v>
      </c>
      <c r="C450" s="107">
        <v>2020</v>
      </c>
      <c r="D450" s="105">
        <v>1472852.4168718399</v>
      </c>
      <c r="E450" s="105">
        <v>1369440.4722172001</v>
      </c>
      <c r="F450" s="105">
        <v>-1139204.8163286401</v>
      </c>
      <c r="G450">
        <v>1627.9</v>
      </c>
      <c r="H450">
        <f t="shared" si="6"/>
        <v>-1137576.9163286402</v>
      </c>
    </row>
    <row r="451" spans="1:8" x14ac:dyDescent="0.25">
      <c r="A451">
        <f>_xlfn.XLOOKUP(B451,'Données-péréquation'!$B$2:$B$301,'Données-péréquation'!$A$2:$A$301)</f>
        <v>5852</v>
      </c>
      <c r="B451" s="108" t="s">
        <v>362</v>
      </c>
      <c r="C451" s="107">
        <v>2021</v>
      </c>
      <c r="D451" s="105">
        <v>1541858.60490143</v>
      </c>
      <c r="E451" s="105">
        <v>1457393.8927016701</v>
      </c>
      <c r="F451" s="105">
        <v>-827582.120498306</v>
      </c>
      <c r="G451">
        <v>976.05</v>
      </c>
      <c r="H451">
        <f t="shared" ref="H451:H514" si="7">F451+G451</f>
        <v>-826606.07049830595</v>
      </c>
    </row>
    <row r="452" spans="1:8" x14ac:dyDescent="0.25">
      <c r="A452">
        <f>_xlfn.XLOOKUP(B452,'Données-péréquation'!$B$2:$B$301,'Données-péréquation'!$A$2:$A$301)</f>
        <v>5852</v>
      </c>
      <c r="B452" s="108" t="s">
        <v>362</v>
      </c>
      <c r="C452" s="107">
        <v>2022</v>
      </c>
      <c r="D452" s="105">
        <v>1407419.6207357</v>
      </c>
      <c r="E452" s="105">
        <v>1344166.3774788501</v>
      </c>
      <c r="F452" s="105">
        <v>-858303.54501232202</v>
      </c>
      <c r="G452">
        <v>4612.6499999999996</v>
      </c>
      <c r="H452">
        <f t="shared" si="7"/>
        <v>-853690.895012322</v>
      </c>
    </row>
    <row r="453" spans="1:8" x14ac:dyDescent="0.25">
      <c r="A453">
        <f>_xlfn.XLOOKUP(B453,'Données-péréquation'!$B$2:$B$301,'Données-péréquation'!$A$2:$A$301)</f>
        <v>5853</v>
      </c>
      <c r="B453" s="108" t="s">
        <v>361</v>
      </c>
      <c r="C453" s="107">
        <v>2012</v>
      </c>
      <c r="D453" s="107" t="s">
        <v>458</v>
      </c>
      <c r="E453" s="107" t="s">
        <v>458</v>
      </c>
      <c r="F453" s="107" t="s">
        <v>458</v>
      </c>
      <c r="G453">
        <v>0</v>
      </c>
      <c r="H453" t="e">
        <f t="shared" si="7"/>
        <v>#VALUE!</v>
      </c>
    </row>
    <row r="454" spans="1:8" x14ac:dyDescent="0.25">
      <c r="A454">
        <f>_xlfn.XLOOKUP(B454,'Données-péréquation'!$B$2:$B$301,'Données-péréquation'!$A$2:$A$301)</f>
        <v>5853</v>
      </c>
      <c r="B454" s="108" t="s">
        <v>361</v>
      </c>
      <c r="C454" s="107">
        <v>2013</v>
      </c>
      <c r="D454" s="107" t="s">
        <v>458</v>
      </c>
      <c r="E454" s="107" t="s">
        <v>458</v>
      </c>
      <c r="F454" s="107" t="s">
        <v>458</v>
      </c>
      <c r="G454">
        <v>0</v>
      </c>
      <c r="H454" t="e">
        <f t="shared" si="7"/>
        <v>#VALUE!</v>
      </c>
    </row>
    <row r="455" spans="1:8" x14ac:dyDescent="0.25">
      <c r="A455">
        <f>_xlfn.XLOOKUP(B455,'Données-péréquation'!$B$2:$B$301,'Données-péréquation'!$A$2:$A$301)</f>
        <v>5853</v>
      </c>
      <c r="B455" s="108" t="s">
        <v>361</v>
      </c>
      <c r="C455" s="107">
        <v>2014</v>
      </c>
      <c r="D455" s="107" t="s">
        <v>458</v>
      </c>
      <c r="E455" s="107" t="s">
        <v>458</v>
      </c>
      <c r="F455" s="107" t="s">
        <v>458</v>
      </c>
      <c r="G455">
        <v>0</v>
      </c>
      <c r="H455" t="e">
        <f t="shared" si="7"/>
        <v>#VALUE!</v>
      </c>
    </row>
    <row r="456" spans="1:8" x14ac:dyDescent="0.25">
      <c r="A456">
        <f>_xlfn.XLOOKUP(B456,'Données-péréquation'!$B$2:$B$301,'Données-péréquation'!$A$2:$A$301)</f>
        <v>5853</v>
      </c>
      <c r="B456" s="108" t="s">
        <v>361</v>
      </c>
      <c r="C456" s="107">
        <v>2015</v>
      </c>
      <c r="D456" s="107" t="s">
        <v>458</v>
      </c>
      <c r="E456" s="107" t="s">
        <v>458</v>
      </c>
      <c r="F456" s="107" t="s">
        <v>458</v>
      </c>
      <c r="G456">
        <v>0</v>
      </c>
      <c r="H456" t="e">
        <f t="shared" si="7"/>
        <v>#VALUE!</v>
      </c>
    </row>
    <row r="457" spans="1:8" x14ac:dyDescent="0.25">
      <c r="A457">
        <f>_xlfn.XLOOKUP(B457,'Données-péréquation'!$B$2:$B$301,'Données-péréquation'!$A$2:$A$301)</f>
        <v>5853</v>
      </c>
      <c r="B457" s="108" t="s">
        <v>361</v>
      </c>
      <c r="C457" s="107">
        <v>2016</v>
      </c>
      <c r="D457" s="105">
        <v>2277849.6522274902</v>
      </c>
      <c r="E457" s="105">
        <v>2233700.3000529101</v>
      </c>
      <c r="F457" s="107" t="s">
        <v>458</v>
      </c>
      <c r="G457">
        <v>0</v>
      </c>
      <c r="H457" t="e">
        <f t="shared" si="7"/>
        <v>#VALUE!</v>
      </c>
    </row>
    <row r="458" spans="1:8" x14ac:dyDescent="0.25">
      <c r="A458">
        <f>_xlfn.XLOOKUP(B458,'Données-péréquation'!$B$2:$B$301,'Données-péréquation'!$A$2:$A$301)</f>
        <v>5853</v>
      </c>
      <c r="B458" s="108" t="s">
        <v>361</v>
      </c>
      <c r="C458" s="107">
        <v>2017</v>
      </c>
      <c r="D458" s="105">
        <v>2455051.2890341799</v>
      </c>
      <c r="E458" s="105">
        <v>2406018.8075595601</v>
      </c>
      <c r="F458" s="105">
        <v>-564310.112203161</v>
      </c>
      <c r="G458">
        <v>0</v>
      </c>
      <c r="H458">
        <f t="shared" si="7"/>
        <v>-564310.112203161</v>
      </c>
    </row>
    <row r="459" spans="1:8" x14ac:dyDescent="0.25">
      <c r="A459">
        <f>_xlfn.XLOOKUP(B459,'Données-péréquation'!$B$2:$B$301,'Données-péréquation'!$A$2:$A$301)</f>
        <v>5853</v>
      </c>
      <c r="B459" s="108" t="s">
        <v>361</v>
      </c>
      <c r="C459" s="107">
        <v>2018</v>
      </c>
      <c r="D459" s="105">
        <v>2406511.1633909</v>
      </c>
      <c r="E459" s="105">
        <v>2388412.2935305401</v>
      </c>
      <c r="F459" s="105">
        <v>-576107.081681752</v>
      </c>
      <c r="G459">
        <v>0</v>
      </c>
      <c r="H459">
        <f t="shared" si="7"/>
        <v>-576107.081681752</v>
      </c>
    </row>
    <row r="460" spans="1:8" x14ac:dyDescent="0.25">
      <c r="A460">
        <f>_xlfn.XLOOKUP(B460,'Données-péréquation'!$B$2:$B$301,'Données-péréquation'!$A$2:$A$301)</f>
        <v>5853</v>
      </c>
      <c r="B460" s="108" t="s">
        <v>361</v>
      </c>
      <c r="C460" s="107">
        <v>2019</v>
      </c>
      <c r="D460" s="105">
        <v>2370968.7880277201</v>
      </c>
      <c r="E460" s="105">
        <v>2396523.56722927</v>
      </c>
      <c r="F460" s="105">
        <v>-537395.973445907</v>
      </c>
      <c r="G460">
        <v>12223.2</v>
      </c>
      <c r="H460">
        <f t="shared" si="7"/>
        <v>-525172.77344590705</v>
      </c>
    </row>
    <row r="461" spans="1:8" x14ac:dyDescent="0.25">
      <c r="A461">
        <f>_xlfn.XLOOKUP(B461,'Données-péréquation'!$B$2:$B$301,'Données-péréquation'!$A$2:$A$301)</f>
        <v>5853</v>
      </c>
      <c r="B461" s="108" t="s">
        <v>361</v>
      </c>
      <c r="C461" s="107">
        <v>2020</v>
      </c>
      <c r="D461" s="105">
        <v>2318571.8316093502</v>
      </c>
      <c r="E461" s="105">
        <v>2155962.2912910301</v>
      </c>
      <c r="F461" s="105">
        <v>-4127503.1658704402</v>
      </c>
      <c r="G461">
        <v>7281.8</v>
      </c>
      <c r="H461">
        <f t="shared" si="7"/>
        <v>-4120221.3658704404</v>
      </c>
    </row>
    <row r="462" spans="1:8" x14ac:dyDescent="0.25">
      <c r="A462">
        <f>_xlfn.XLOOKUP(B462,'Données-péréquation'!$B$2:$B$301,'Données-péréquation'!$A$2:$A$301)</f>
        <v>5853</v>
      </c>
      <c r="B462" s="108" t="s">
        <v>361</v>
      </c>
      <c r="C462" s="107">
        <v>2021</v>
      </c>
      <c r="D462" s="105">
        <v>2313854.9048016001</v>
      </c>
      <c r="E462" s="105">
        <v>2187505.7982244599</v>
      </c>
      <c r="F462" s="105">
        <v>-916172.55375904602</v>
      </c>
      <c r="G462">
        <v>4728.3</v>
      </c>
      <c r="H462">
        <f t="shared" si="7"/>
        <v>-911444.25375904597</v>
      </c>
    </row>
    <row r="463" spans="1:8" x14ac:dyDescent="0.25">
      <c r="A463">
        <f>_xlfn.XLOOKUP(B463,'Données-péréquation'!$B$2:$B$301,'Données-péréquation'!$A$2:$A$301)</f>
        <v>5853</v>
      </c>
      <c r="B463" s="108" t="s">
        <v>361</v>
      </c>
      <c r="C463" s="107">
        <v>2022</v>
      </c>
      <c r="D463" s="105">
        <v>2146155.8420901098</v>
      </c>
      <c r="E463" s="105">
        <v>2049653.2848656699</v>
      </c>
      <c r="F463" s="105">
        <v>-1212279.88986536</v>
      </c>
      <c r="G463">
        <v>4359.33</v>
      </c>
      <c r="H463">
        <f t="shared" si="7"/>
        <v>-1207920.5598653599</v>
      </c>
    </row>
    <row r="464" spans="1:8" x14ac:dyDescent="0.25">
      <c r="A464">
        <f>_xlfn.XLOOKUP(B464,'Données-péréquation'!$B$2:$B$301,'Données-péréquation'!$A$2:$A$301)</f>
        <v>5854</v>
      </c>
      <c r="B464" s="108" t="s">
        <v>360</v>
      </c>
      <c r="C464" s="107">
        <v>2012</v>
      </c>
      <c r="D464" s="107" t="s">
        <v>458</v>
      </c>
      <c r="E464" s="107" t="s">
        <v>458</v>
      </c>
      <c r="F464" s="107" t="s">
        <v>458</v>
      </c>
      <c r="G464">
        <v>0</v>
      </c>
      <c r="H464" t="e">
        <f t="shared" si="7"/>
        <v>#VALUE!</v>
      </c>
    </row>
    <row r="465" spans="1:8" x14ac:dyDescent="0.25">
      <c r="A465">
        <f>_xlfn.XLOOKUP(B465,'Données-péréquation'!$B$2:$B$301,'Données-péréquation'!$A$2:$A$301)</f>
        <v>5854</v>
      </c>
      <c r="B465" s="108" t="s">
        <v>360</v>
      </c>
      <c r="C465" s="107">
        <v>2013</v>
      </c>
      <c r="D465" s="107" t="s">
        <v>458</v>
      </c>
      <c r="E465" s="107" t="s">
        <v>458</v>
      </c>
      <c r="F465" s="107" t="s">
        <v>458</v>
      </c>
      <c r="G465">
        <v>0</v>
      </c>
      <c r="H465" t="e">
        <f t="shared" si="7"/>
        <v>#VALUE!</v>
      </c>
    </row>
    <row r="466" spans="1:8" x14ac:dyDescent="0.25">
      <c r="A466">
        <f>_xlfn.XLOOKUP(B466,'Données-péréquation'!$B$2:$B$301,'Données-péréquation'!$A$2:$A$301)</f>
        <v>5854</v>
      </c>
      <c r="B466" s="108" t="s">
        <v>360</v>
      </c>
      <c r="C466" s="107">
        <v>2014</v>
      </c>
      <c r="D466" s="107" t="s">
        <v>458</v>
      </c>
      <c r="E466" s="107" t="s">
        <v>458</v>
      </c>
      <c r="F466" s="107" t="s">
        <v>458</v>
      </c>
      <c r="G466">
        <v>0</v>
      </c>
      <c r="H466" t="e">
        <f t="shared" si="7"/>
        <v>#VALUE!</v>
      </c>
    </row>
    <row r="467" spans="1:8" x14ac:dyDescent="0.25">
      <c r="A467">
        <f>_xlfn.XLOOKUP(B467,'Données-péréquation'!$B$2:$B$301,'Données-péréquation'!$A$2:$A$301)</f>
        <v>5854</v>
      </c>
      <c r="B467" s="108" t="s">
        <v>360</v>
      </c>
      <c r="C467" s="107">
        <v>2015</v>
      </c>
      <c r="D467" s="107" t="s">
        <v>458</v>
      </c>
      <c r="E467" s="107" t="s">
        <v>458</v>
      </c>
      <c r="F467" s="107" t="s">
        <v>458</v>
      </c>
      <c r="G467">
        <v>0</v>
      </c>
      <c r="H467" t="e">
        <f t="shared" si="7"/>
        <v>#VALUE!</v>
      </c>
    </row>
    <row r="468" spans="1:8" x14ac:dyDescent="0.25">
      <c r="A468">
        <f>_xlfn.XLOOKUP(B468,'Données-péréquation'!$B$2:$B$301,'Données-péréquation'!$A$2:$A$301)</f>
        <v>5854</v>
      </c>
      <c r="B468" s="108" t="s">
        <v>360</v>
      </c>
      <c r="C468" s="107">
        <v>2016</v>
      </c>
      <c r="D468" s="105">
        <v>61351.402361125998</v>
      </c>
      <c r="E468" s="105">
        <v>129710.70652183</v>
      </c>
      <c r="F468" s="107" t="s">
        <v>458</v>
      </c>
      <c r="G468">
        <v>0</v>
      </c>
      <c r="H468" t="e">
        <f t="shared" si="7"/>
        <v>#VALUE!</v>
      </c>
    </row>
    <row r="469" spans="1:8" x14ac:dyDescent="0.25">
      <c r="A469">
        <f>_xlfn.XLOOKUP(B469,'Données-péréquation'!$B$2:$B$301,'Données-péréquation'!$A$2:$A$301)</f>
        <v>5854</v>
      </c>
      <c r="B469" s="108" t="s">
        <v>360</v>
      </c>
      <c r="C469" s="107">
        <v>2017</v>
      </c>
      <c r="D469" s="105">
        <v>59618.316576830999</v>
      </c>
      <c r="E469" s="105">
        <v>114005.789762688</v>
      </c>
      <c r="F469" s="105">
        <v>128678.97057951801</v>
      </c>
      <c r="G469">
        <v>0</v>
      </c>
      <c r="H469">
        <f t="shared" si="7"/>
        <v>128678.97057951801</v>
      </c>
    </row>
    <row r="470" spans="1:8" x14ac:dyDescent="0.25">
      <c r="A470">
        <f>_xlfn.XLOOKUP(B470,'Données-péréquation'!$B$2:$B$301,'Données-péréquation'!$A$2:$A$301)</f>
        <v>5854</v>
      </c>
      <c r="B470" s="108" t="s">
        <v>360</v>
      </c>
      <c r="C470" s="107">
        <v>2018</v>
      </c>
      <c r="D470" s="105">
        <v>60957.083043910003</v>
      </c>
      <c r="E470" s="105">
        <v>104039.3484</v>
      </c>
      <c r="F470" s="105">
        <v>-143772.74015368201</v>
      </c>
      <c r="G470">
        <v>0</v>
      </c>
      <c r="H470">
        <f t="shared" si="7"/>
        <v>-143772.74015368201</v>
      </c>
    </row>
    <row r="471" spans="1:8" x14ac:dyDescent="0.25">
      <c r="A471">
        <f>_xlfn.XLOOKUP(B471,'Données-péréquation'!$B$2:$B$301,'Données-péréquation'!$A$2:$A$301)</f>
        <v>5854</v>
      </c>
      <c r="B471" s="108" t="s">
        <v>360</v>
      </c>
      <c r="C471" s="107">
        <v>2019</v>
      </c>
      <c r="D471" s="105">
        <v>52213.522823455001</v>
      </c>
      <c r="E471" s="105">
        <v>102743.2384</v>
      </c>
      <c r="F471" s="105">
        <v>150455.320001577</v>
      </c>
      <c r="G471">
        <v>4436.5</v>
      </c>
      <c r="H471">
        <f t="shared" si="7"/>
        <v>154891.820001577</v>
      </c>
    </row>
    <row r="472" spans="1:8" x14ac:dyDescent="0.25">
      <c r="A472">
        <f>_xlfn.XLOOKUP(B472,'Données-péréquation'!$B$2:$B$301,'Données-péréquation'!$A$2:$A$301)</f>
        <v>5854</v>
      </c>
      <c r="B472" s="108" t="s">
        <v>360</v>
      </c>
      <c r="C472" s="107">
        <v>2020</v>
      </c>
      <c r="D472" s="105">
        <v>64847.779702132997</v>
      </c>
      <c r="E472" s="105">
        <v>119586.24799118</v>
      </c>
      <c r="F472" s="105">
        <v>278530.59033033298</v>
      </c>
      <c r="G472">
        <v>0.8</v>
      </c>
      <c r="H472">
        <f t="shared" si="7"/>
        <v>278531.39033033297</v>
      </c>
    </row>
    <row r="473" spans="1:8" x14ac:dyDescent="0.25">
      <c r="A473">
        <f>_xlfn.XLOOKUP(B473,'Données-péréquation'!$B$2:$B$301,'Données-péréquation'!$A$2:$A$301)</f>
        <v>5854</v>
      </c>
      <c r="B473" s="108" t="s">
        <v>360</v>
      </c>
      <c r="C473" s="107">
        <v>2021</v>
      </c>
      <c r="D473" s="105">
        <v>48322.925927976998</v>
      </c>
      <c r="E473" s="105">
        <v>103700.90386999999</v>
      </c>
      <c r="F473" s="105">
        <v>72046.750685035004</v>
      </c>
      <c r="G473">
        <v>956.28</v>
      </c>
      <c r="H473">
        <f t="shared" si="7"/>
        <v>73003.030685035003</v>
      </c>
    </row>
    <row r="474" spans="1:8" x14ac:dyDescent="0.25">
      <c r="A474">
        <f>_xlfn.XLOOKUP(B474,'Données-péréquation'!$B$2:$B$301,'Données-péréquation'!$A$2:$A$301)</f>
        <v>5854</v>
      </c>
      <c r="B474" s="108" t="s">
        <v>360</v>
      </c>
      <c r="C474" s="107">
        <v>2022</v>
      </c>
      <c r="D474" s="105">
        <v>31490.594228696002</v>
      </c>
      <c r="E474" s="105">
        <v>92060.191819999993</v>
      </c>
      <c r="F474" s="105">
        <v>30768.066561131</v>
      </c>
      <c r="G474">
        <v>524.24</v>
      </c>
      <c r="H474">
        <f t="shared" si="7"/>
        <v>31292.306561131001</v>
      </c>
    </row>
    <row r="475" spans="1:8" x14ac:dyDescent="0.25">
      <c r="A475">
        <f>_xlfn.XLOOKUP(B475,'Données-péréquation'!$B$2:$B$301,'Données-péréquation'!$A$2:$A$301)</f>
        <v>5624</v>
      </c>
      <c r="B475" s="108" t="s">
        <v>359</v>
      </c>
      <c r="C475" s="107">
        <v>2012</v>
      </c>
      <c r="D475" s="107" t="s">
        <v>458</v>
      </c>
      <c r="E475" s="107" t="s">
        <v>458</v>
      </c>
      <c r="F475" s="107" t="s">
        <v>458</v>
      </c>
      <c r="G475">
        <v>0</v>
      </c>
      <c r="H475" t="e">
        <f t="shared" si="7"/>
        <v>#VALUE!</v>
      </c>
    </row>
    <row r="476" spans="1:8" x14ac:dyDescent="0.25">
      <c r="A476">
        <f>_xlfn.XLOOKUP(B476,'Données-péréquation'!$B$2:$B$301,'Données-péréquation'!$A$2:$A$301)</f>
        <v>5624</v>
      </c>
      <c r="B476" s="108" t="s">
        <v>359</v>
      </c>
      <c r="C476" s="107">
        <v>2013</v>
      </c>
      <c r="D476" s="107" t="s">
        <v>458</v>
      </c>
      <c r="E476" s="107" t="s">
        <v>458</v>
      </c>
      <c r="F476" s="107" t="s">
        <v>458</v>
      </c>
      <c r="G476">
        <v>0</v>
      </c>
      <c r="H476" t="e">
        <f t="shared" si="7"/>
        <v>#VALUE!</v>
      </c>
    </row>
    <row r="477" spans="1:8" x14ac:dyDescent="0.25">
      <c r="A477">
        <f>_xlfn.XLOOKUP(B477,'Données-péréquation'!$B$2:$B$301,'Données-péréquation'!$A$2:$A$301)</f>
        <v>5624</v>
      </c>
      <c r="B477" s="108" t="s">
        <v>359</v>
      </c>
      <c r="C477" s="107">
        <v>2014</v>
      </c>
      <c r="D477" s="107" t="s">
        <v>458</v>
      </c>
      <c r="E477" s="107" t="s">
        <v>458</v>
      </c>
      <c r="F477" s="107" t="s">
        <v>458</v>
      </c>
      <c r="G477">
        <v>0</v>
      </c>
      <c r="H477" t="e">
        <f t="shared" si="7"/>
        <v>#VALUE!</v>
      </c>
    </row>
    <row r="478" spans="1:8" x14ac:dyDescent="0.25">
      <c r="A478">
        <f>_xlfn.XLOOKUP(B478,'Données-péréquation'!$B$2:$B$301,'Données-péréquation'!$A$2:$A$301)</f>
        <v>5624</v>
      </c>
      <c r="B478" s="108" t="s">
        <v>359</v>
      </c>
      <c r="C478" s="107">
        <v>2015</v>
      </c>
      <c r="D478" s="107" t="s">
        <v>458</v>
      </c>
      <c r="E478" s="107" t="s">
        <v>458</v>
      </c>
      <c r="F478" s="107" t="s">
        <v>458</v>
      </c>
      <c r="G478">
        <v>0</v>
      </c>
      <c r="H478" t="e">
        <f t="shared" si="7"/>
        <v>#VALUE!</v>
      </c>
    </row>
    <row r="479" spans="1:8" x14ac:dyDescent="0.25">
      <c r="A479">
        <f>_xlfn.XLOOKUP(B479,'Données-péréquation'!$B$2:$B$301,'Données-péréquation'!$A$2:$A$301)</f>
        <v>5624</v>
      </c>
      <c r="B479" s="108" t="s">
        <v>359</v>
      </c>
      <c r="C479" s="107">
        <v>2016</v>
      </c>
      <c r="D479" s="105">
        <v>-116116.98932209999</v>
      </c>
      <c r="E479" s="107">
        <v>0</v>
      </c>
      <c r="F479" s="107" t="s">
        <v>458</v>
      </c>
      <c r="G479">
        <v>0</v>
      </c>
      <c r="H479" t="e">
        <f t="shared" si="7"/>
        <v>#VALUE!</v>
      </c>
    </row>
    <row r="480" spans="1:8" x14ac:dyDescent="0.25">
      <c r="A480">
        <f>_xlfn.XLOOKUP(B480,'Données-péréquation'!$B$2:$B$301,'Données-péréquation'!$A$2:$A$301)</f>
        <v>5624</v>
      </c>
      <c r="B480" s="108" t="s">
        <v>359</v>
      </c>
      <c r="C480" s="107">
        <v>2017</v>
      </c>
      <c r="D480" s="105">
        <v>-129049.61126415301</v>
      </c>
      <c r="E480" s="107">
        <v>0</v>
      </c>
      <c r="F480" s="105">
        <v>585433.12110658095</v>
      </c>
      <c r="G480">
        <v>0</v>
      </c>
      <c r="H480">
        <f t="shared" si="7"/>
        <v>585433.12110658095</v>
      </c>
    </row>
    <row r="481" spans="1:8" x14ac:dyDescent="0.25">
      <c r="A481">
        <f>_xlfn.XLOOKUP(B481,'Données-péréquation'!$B$2:$B$301,'Données-péréquation'!$A$2:$A$301)</f>
        <v>5624</v>
      </c>
      <c r="B481" s="108" t="s">
        <v>359</v>
      </c>
      <c r="C481" s="107">
        <v>2018</v>
      </c>
      <c r="D481" s="105">
        <v>-113937.62596314101</v>
      </c>
      <c r="E481" s="107">
        <v>0</v>
      </c>
      <c r="F481" s="105">
        <v>-1666001.0930848501</v>
      </c>
      <c r="G481">
        <v>0</v>
      </c>
      <c r="H481">
        <f t="shared" si="7"/>
        <v>-1666001.0930848501</v>
      </c>
    </row>
    <row r="482" spans="1:8" x14ac:dyDescent="0.25">
      <c r="A482">
        <f>_xlfn.XLOOKUP(B482,'Données-péréquation'!$B$2:$B$301,'Données-péréquation'!$A$2:$A$301)</f>
        <v>5624</v>
      </c>
      <c r="B482" s="108" t="s">
        <v>359</v>
      </c>
      <c r="C482" s="107">
        <v>2019</v>
      </c>
      <c r="D482" s="105">
        <v>-96842.903448591998</v>
      </c>
      <c r="E482" s="107">
        <v>0</v>
      </c>
      <c r="F482" s="105">
        <v>-1941579.1328489301</v>
      </c>
      <c r="G482">
        <v>730454.55</v>
      </c>
      <c r="H482">
        <f t="shared" si="7"/>
        <v>-1211124.58284893</v>
      </c>
    </row>
    <row r="483" spans="1:8" x14ac:dyDescent="0.25">
      <c r="A483">
        <f>_xlfn.XLOOKUP(B483,'Données-péréquation'!$B$2:$B$301,'Données-péréquation'!$A$2:$A$301)</f>
        <v>5624</v>
      </c>
      <c r="B483" s="108" t="s">
        <v>359</v>
      </c>
      <c r="C483" s="107">
        <v>2020</v>
      </c>
      <c r="D483" s="105">
        <v>-101211.66613921001</v>
      </c>
      <c r="E483" s="107">
        <v>0</v>
      </c>
      <c r="F483" s="105">
        <v>3209863.1459502499</v>
      </c>
      <c r="G483">
        <v>329781.56</v>
      </c>
      <c r="H483">
        <f t="shared" si="7"/>
        <v>3539644.7059502499</v>
      </c>
    </row>
    <row r="484" spans="1:8" x14ac:dyDescent="0.25">
      <c r="A484">
        <f>_xlfn.XLOOKUP(B484,'Données-péréquation'!$B$2:$B$301,'Données-péréquation'!$A$2:$A$301)</f>
        <v>5624</v>
      </c>
      <c r="B484" s="108" t="s">
        <v>359</v>
      </c>
      <c r="C484" s="107">
        <v>2021</v>
      </c>
      <c r="D484" s="105">
        <v>-68656.817876355999</v>
      </c>
      <c r="E484" s="106">
        <v>83600</v>
      </c>
      <c r="F484" s="105">
        <v>72977.997776359</v>
      </c>
      <c r="G484">
        <v>674856.85</v>
      </c>
      <c r="H484">
        <f t="shared" si="7"/>
        <v>747834.84777635895</v>
      </c>
    </row>
    <row r="485" spans="1:8" x14ac:dyDescent="0.25">
      <c r="A485">
        <f>_xlfn.XLOOKUP(B485,'Données-péréquation'!$B$2:$B$301,'Données-péréquation'!$A$2:$A$301)</f>
        <v>5624</v>
      </c>
      <c r="B485" s="108" t="s">
        <v>359</v>
      </c>
      <c r="C485" s="107">
        <v>2022</v>
      </c>
      <c r="D485" s="105">
        <v>-135678.30052048</v>
      </c>
      <c r="E485" s="106">
        <v>59800</v>
      </c>
      <c r="F485" s="105">
        <v>-2593657.8708684701</v>
      </c>
      <c r="G485">
        <v>1079950.6399999999</v>
      </c>
      <c r="H485">
        <f t="shared" si="7"/>
        <v>-1513707.2308684702</v>
      </c>
    </row>
    <row r="486" spans="1:8" x14ac:dyDescent="0.25">
      <c r="A486">
        <f>_xlfn.XLOOKUP(B486,'Données-péréquation'!$B$2:$B$301,'Données-péréquation'!$A$2:$A$301)</f>
        <v>5663</v>
      </c>
      <c r="B486" s="108" t="s">
        <v>358</v>
      </c>
      <c r="C486" s="107">
        <v>2012</v>
      </c>
      <c r="D486" s="107" t="s">
        <v>458</v>
      </c>
      <c r="E486" s="107" t="s">
        <v>458</v>
      </c>
      <c r="F486" s="107" t="s">
        <v>458</v>
      </c>
      <c r="G486">
        <v>0</v>
      </c>
      <c r="H486" t="e">
        <f t="shared" si="7"/>
        <v>#VALUE!</v>
      </c>
    </row>
    <row r="487" spans="1:8" x14ac:dyDescent="0.25">
      <c r="A487">
        <f>_xlfn.XLOOKUP(B487,'Données-péréquation'!$B$2:$B$301,'Données-péréquation'!$A$2:$A$301)</f>
        <v>5663</v>
      </c>
      <c r="B487" s="108" t="s">
        <v>358</v>
      </c>
      <c r="C487" s="107">
        <v>2013</v>
      </c>
      <c r="D487" s="107" t="s">
        <v>458</v>
      </c>
      <c r="E487" s="107" t="s">
        <v>458</v>
      </c>
      <c r="F487" s="107" t="s">
        <v>458</v>
      </c>
      <c r="G487">
        <v>0</v>
      </c>
      <c r="H487" t="e">
        <f t="shared" si="7"/>
        <v>#VALUE!</v>
      </c>
    </row>
    <row r="488" spans="1:8" x14ac:dyDescent="0.25">
      <c r="A488">
        <f>_xlfn.XLOOKUP(B488,'Données-péréquation'!$B$2:$B$301,'Données-péréquation'!$A$2:$A$301)</f>
        <v>5663</v>
      </c>
      <c r="B488" s="108" t="s">
        <v>358</v>
      </c>
      <c r="C488" s="107">
        <v>2014</v>
      </c>
      <c r="D488" s="107" t="s">
        <v>458</v>
      </c>
      <c r="E488" s="107" t="s">
        <v>458</v>
      </c>
      <c r="F488" s="107" t="s">
        <v>458</v>
      </c>
      <c r="G488">
        <v>0</v>
      </c>
      <c r="H488" t="e">
        <f t="shared" si="7"/>
        <v>#VALUE!</v>
      </c>
    </row>
    <row r="489" spans="1:8" x14ac:dyDescent="0.25">
      <c r="A489">
        <f>_xlfn.XLOOKUP(B489,'Données-péréquation'!$B$2:$B$301,'Données-péréquation'!$A$2:$A$301)</f>
        <v>5663</v>
      </c>
      <c r="B489" s="108" t="s">
        <v>358</v>
      </c>
      <c r="C489" s="107">
        <v>2015</v>
      </c>
      <c r="D489" s="107" t="s">
        <v>458</v>
      </c>
      <c r="E489" s="107" t="s">
        <v>458</v>
      </c>
      <c r="F489" s="107" t="s">
        <v>458</v>
      </c>
      <c r="G489">
        <v>0</v>
      </c>
      <c r="H489" t="e">
        <f t="shared" si="7"/>
        <v>#VALUE!</v>
      </c>
    </row>
    <row r="490" spans="1:8" x14ac:dyDescent="0.25">
      <c r="A490">
        <f>_xlfn.XLOOKUP(B490,'Données-péréquation'!$B$2:$B$301,'Données-péréquation'!$A$2:$A$301)</f>
        <v>5663</v>
      </c>
      <c r="B490" s="108" t="s">
        <v>358</v>
      </c>
      <c r="C490" s="107">
        <v>2016</v>
      </c>
      <c r="D490" s="105">
        <v>13242.148499852001</v>
      </c>
      <c r="E490" s="107">
        <v>0</v>
      </c>
      <c r="F490" s="107" t="s">
        <v>458</v>
      </c>
      <c r="G490">
        <v>0</v>
      </c>
      <c r="H490" t="e">
        <f t="shared" si="7"/>
        <v>#VALUE!</v>
      </c>
    </row>
    <row r="491" spans="1:8" x14ac:dyDescent="0.25">
      <c r="A491">
        <f>_xlfn.XLOOKUP(B491,'Données-péréquation'!$B$2:$B$301,'Données-péréquation'!$A$2:$A$301)</f>
        <v>5663</v>
      </c>
      <c r="B491" s="108" t="s">
        <v>358</v>
      </c>
      <c r="C491" s="107">
        <v>2017</v>
      </c>
      <c r="D491" s="105">
        <v>268069.67599354102</v>
      </c>
      <c r="E491" s="106">
        <v>250500</v>
      </c>
      <c r="F491" s="105">
        <v>112958.97683366</v>
      </c>
      <c r="G491">
        <v>0</v>
      </c>
      <c r="H491">
        <f t="shared" si="7"/>
        <v>112958.97683366</v>
      </c>
    </row>
    <row r="492" spans="1:8" x14ac:dyDescent="0.25">
      <c r="A492">
        <f>_xlfn.XLOOKUP(B492,'Données-péréquation'!$B$2:$B$301,'Données-péréquation'!$A$2:$A$301)</f>
        <v>5663</v>
      </c>
      <c r="B492" s="108" t="s">
        <v>358</v>
      </c>
      <c r="C492" s="107">
        <v>2018</v>
      </c>
      <c r="D492" s="105">
        <v>426530.6054229</v>
      </c>
      <c r="E492" s="106">
        <v>410850</v>
      </c>
      <c r="F492" s="105">
        <v>157949.10612202401</v>
      </c>
      <c r="G492">
        <v>0</v>
      </c>
      <c r="H492">
        <f t="shared" si="7"/>
        <v>157949.10612202401</v>
      </c>
    </row>
    <row r="493" spans="1:8" x14ac:dyDescent="0.25">
      <c r="A493">
        <f>_xlfn.XLOOKUP(B493,'Données-péréquation'!$B$2:$B$301,'Données-péréquation'!$A$2:$A$301)</f>
        <v>5663</v>
      </c>
      <c r="B493" s="108" t="s">
        <v>358</v>
      </c>
      <c r="C493" s="107">
        <v>2019</v>
      </c>
      <c r="D493" s="105">
        <v>296818.27309527597</v>
      </c>
      <c r="E493" s="105">
        <v>284986.32</v>
      </c>
      <c r="F493" s="105">
        <v>106613.281563925</v>
      </c>
      <c r="G493">
        <v>699.05</v>
      </c>
      <c r="H493">
        <f t="shared" si="7"/>
        <v>107312.33156392501</v>
      </c>
    </row>
    <row r="494" spans="1:8" x14ac:dyDescent="0.25">
      <c r="A494">
        <f>_xlfn.XLOOKUP(B494,'Données-péréquation'!$B$2:$B$301,'Données-péréquation'!$A$2:$A$301)</f>
        <v>5663</v>
      </c>
      <c r="B494" s="108" t="s">
        <v>358</v>
      </c>
      <c r="C494" s="107">
        <v>2020</v>
      </c>
      <c r="D494" s="105">
        <v>379583.222815966</v>
      </c>
      <c r="E494" s="105">
        <v>377638.56</v>
      </c>
      <c r="F494" s="105">
        <v>198633.507093294</v>
      </c>
      <c r="G494">
        <v>594.36</v>
      </c>
      <c r="H494">
        <f t="shared" si="7"/>
        <v>199227.86709329399</v>
      </c>
    </row>
    <row r="495" spans="1:8" x14ac:dyDescent="0.25">
      <c r="A495">
        <f>_xlfn.XLOOKUP(B495,'Données-péréquation'!$B$2:$B$301,'Données-péréquation'!$A$2:$A$301)</f>
        <v>5663</v>
      </c>
      <c r="B495" s="108" t="s">
        <v>358</v>
      </c>
      <c r="C495" s="107">
        <v>2021</v>
      </c>
      <c r="D495" s="105">
        <v>384632.62884920998</v>
      </c>
      <c r="E495" s="105">
        <v>381687.32</v>
      </c>
      <c r="F495" s="105">
        <v>233774.913143324</v>
      </c>
      <c r="G495">
        <v>160.22</v>
      </c>
      <c r="H495">
        <f t="shared" si="7"/>
        <v>233935.133143324</v>
      </c>
    </row>
    <row r="496" spans="1:8" x14ac:dyDescent="0.25">
      <c r="A496">
        <f>_xlfn.XLOOKUP(B496,'Données-péréquation'!$B$2:$B$301,'Données-péréquation'!$A$2:$A$301)</f>
        <v>5663</v>
      </c>
      <c r="B496" s="108" t="s">
        <v>358</v>
      </c>
      <c r="C496" s="107">
        <v>2022</v>
      </c>
      <c r="D496" s="105">
        <v>409430.88344583899</v>
      </c>
      <c r="E496" s="105">
        <v>416626.08</v>
      </c>
      <c r="F496" s="105">
        <v>175750.699758078</v>
      </c>
      <c r="G496">
        <v>-233.08</v>
      </c>
      <c r="H496">
        <f t="shared" si="7"/>
        <v>175517.61975807801</v>
      </c>
    </row>
    <row r="497" spans="1:8" x14ac:dyDescent="0.25">
      <c r="A497">
        <f>_xlfn.XLOOKUP(B497,'Données-péréquation'!$B$2:$B$301,'Données-péréquation'!$A$2:$A$301)</f>
        <v>5904</v>
      </c>
      <c r="B497" s="108" t="s">
        <v>357</v>
      </c>
      <c r="C497" s="107">
        <v>2012</v>
      </c>
      <c r="D497" s="107" t="s">
        <v>458</v>
      </c>
      <c r="E497" s="107" t="s">
        <v>458</v>
      </c>
      <c r="F497" s="107" t="s">
        <v>458</v>
      </c>
      <c r="G497">
        <v>0</v>
      </c>
      <c r="H497" t="e">
        <f t="shared" si="7"/>
        <v>#VALUE!</v>
      </c>
    </row>
    <row r="498" spans="1:8" x14ac:dyDescent="0.25">
      <c r="A498">
        <f>_xlfn.XLOOKUP(B498,'Données-péréquation'!$B$2:$B$301,'Données-péréquation'!$A$2:$A$301)</f>
        <v>5904</v>
      </c>
      <c r="B498" s="108" t="s">
        <v>357</v>
      </c>
      <c r="C498" s="107">
        <v>2013</v>
      </c>
      <c r="D498" s="107" t="s">
        <v>458</v>
      </c>
      <c r="E498" s="107" t="s">
        <v>458</v>
      </c>
      <c r="F498" s="107" t="s">
        <v>458</v>
      </c>
      <c r="G498">
        <v>0</v>
      </c>
      <c r="H498" t="e">
        <f t="shared" si="7"/>
        <v>#VALUE!</v>
      </c>
    </row>
    <row r="499" spans="1:8" x14ac:dyDescent="0.25">
      <c r="A499">
        <f>_xlfn.XLOOKUP(B499,'Données-péréquation'!$B$2:$B$301,'Données-péréquation'!$A$2:$A$301)</f>
        <v>5904</v>
      </c>
      <c r="B499" s="108" t="s">
        <v>357</v>
      </c>
      <c r="C499" s="107">
        <v>2014</v>
      </c>
      <c r="D499" s="107" t="s">
        <v>458</v>
      </c>
      <c r="E499" s="107" t="s">
        <v>458</v>
      </c>
      <c r="F499" s="107" t="s">
        <v>458</v>
      </c>
      <c r="G499">
        <v>0</v>
      </c>
      <c r="H499" t="e">
        <f t="shared" si="7"/>
        <v>#VALUE!</v>
      </c>
    </row>
    <row r="500" spans="1:8" x14ac:dyDescent="0.25">
      <c r="A500">
        <f>_xlfn.XLOOKUP(B500,'Données-péréquation'!$B$2:$B$301,'Données-péréquation'!$A$2:$A$301)</f>
        <v>5904</v>
      </c>
      <c r="B500" s="108" t="s">
        <v>357</v>
      </c>
      <c r="C500" s="107">
        <v>2015</v>
      </c>
      <c r="D500" s="107" t="s">
        <v>458</v>
      </c>
      <c r="E500" s="107" t="s">
        <v>458</v>
      </c>
      <c r="F500" s="107" t="s">
        <v>458</v>
      </c>
      <c r="G500">
        <v>0</v>
      </c>
      <c r="H500" t="e">
        <f t="shared" si="7"/>
        <v>#VALUE!</v>
      </c>
    </row>
    <row r="501" spans="1:8" x14ac:dyDescent="0.25">
      <c r="A501">
        <f>_xlfn.XLOOKUP(B501,'Données-péréquation'!$B$2:$B$301,'Données-péréquation'!$A$2:$A$301)</f>
        <v>5904</v>
      </c>
      <c r="B501" s="108" t="s">
        <v>357</v>
      </c>
      <c r="C501" s="107">
        <v>2016</v>
      </c>
      <c r="D501" s="105">
        <v>-12078.843025484</v>
      </c>
      <c r="E501" s="107">
        <v>987.46949718300004</v>
      </c>
      <c r="F501" s="107" t="s">
        <v>458</v>
      </c>
      <c r="G501">
        <v>0</v>
      </c>
      <c r="H501" t="e">
        <f t="shared" si="7"/>
        <v>#VALUE!</v>
      </c>
    </row>
    <row r="502" spans="1:8" x14ac:dyDescent="0.25">
      <c r="A502">
        <f>_xlfn.XLOOKUP(B502,'Données-péréquation'!$B$2:$B$301,'Données-péréquation'!$A$2:$A$301)</f>
        <v>5904</v>
      </c>
      <c r="B502" s="108" t="s">
        <v>357</v>
      </c>
      <c r="C502" s="107">
        <v>2017</v>
      </c>
      <c r="D502" s="105">
        <v>-11393.40881037</v>
      </c>
      <c r="E502" s="107">
        <v>935.28700603200002</v>
      </c>
      <c r="F502" s="105">
        <v>-168982.310860495</v>
      </c>
      <c r="G502">
        <v>0</v>
      </c>
      <c r="H502">
        <f t="shared" si="7"/>
        <v>-168982.310860495</v>
      </c>
    </row>
    <row r="503" spans="1:8" x14ac:dyDescent="0.25">
      <c r="A503">
        <f>_xlfn.XLOOKUP(B503,'Données-péréquation'!$B$2:$B$301,'Données-péréquation'!$A$2:$A$301)</f>
        <v>5904</v>
      </c>
      <c r="B503" s="108" t="s">
        <v>357</v>
      </c>
      <c r="C503" s="107">
        <v>2018</v>
      </c>
      <c r="D503" s="105">
        <v>-12065.827166352001</v>
      </c>
      <c r="E503" s="107">
        <v>889.99986389599997</v>
      </c>
      <c r="F503" s="105">
        <v>-43073.286676326999</v>
      </c>
      <c r="G503">
        <v>0</v>
      </c>
      <c r="H503">
        <f t="shared" si="7"/>
        <v>-43073.286676326999</v>
      </c>
    </row>
    <row r="504" spans="1:8" x14ac:dyDescent="0.25">
      <c r="A504">
        <f>_xlfn.XLOOKUP(B504,'Données-péréquation'!$B$2:$B$301,'Données-péréquation'!$A$2:$A$301)</f>
        <v>5904</v>
      </c>
      <c r="B504" s="108" t="s">
        <v>357</v>
      </c>
      <c r="C504" s="107">
        <v>2019</v>
      </c>
      <c r="D504" s="105">
        <v>-5683.9854876319996</v>
      </c>
      <c r="E504" s="105">
        <v>5417.3893106980004</v>
      </c>
      <c r="F504" s="105">
        <v>-108210.870843599</v>
      </c>
      <c r="G504">
        <v>2132.4499999999998</v>
      </c>
      <c r="H504">
        <f t="shared" si="7"/>
        <v>-106078.420843599</v>
      </c>
    </row>
    <row r="505" spans="1:8" x14ac:dyDescent="0.25">
      <c r="A505">
        <f>_xlfn.XLOOKUP(B505,'Données-péréquation'!$B$2:$B$301,'Données-péréquation'!$A$2:$A$301)</f>
        <v>5904</v>
      </c>
      <c r="B505" s="108" t="s">
        <v>357</v>
      </c>
      <c r="C505" s="107">
        <v>2020</v>
      </c>
      <c r="D505" s="105">
        <v>-4329.030578031</v>
      </c>
      <c r="E505" s="105">
        <v>6875.7430509039996</v>
      </c>
      <c r="F505" s="105">
        <v>-15672.840375651</v>
      </c>
      <c r="G505">
        <v>420.94</v>
      </c>
      <c r="H505">
        <f t="shared" si="7"/>
        <v>-15251.900375650999</v>
      </c>
    </row>
    <row r="506" spans="1:8" x14ac:dyDescent="0.25">
      <c r="A506">
        <f>_xlfn.XLOOKUP(B506,'Données-péréquation'!$B$2:$B$301,'Données-péréquation'!$A$2:$A$301)</f>
        <v>5904</v>
      </c>
      <c r="B506" s="108" t="s">
        <v>357</v>
      </c>
      <c r="C506" s="107">
        <v>2021</v>
      </c>
      <c r="D506" s="105">
        <v>-7429.999389005</v>
      </c>
      <c r="E506" s="105">
        <v>6293.904650386</v>
      </c>
      <c r="F506" s="105">
        <v>-19293.439532289001</v>
      </c>
      <c r="G506">
        <v>2027.93</v>
      </c>
      <c r="H506">
        <f t="shared" si="7"/>
        <v>-17265.509532289001</v>
      </c>
    </row>
    <row r="507" spans="1:8" x14ac:dyDescent="0.25">
      <c r="A507">
        <f>_xlfn.XLOOKUP(B507,'Données-péréquation'!$B$2:$B$301,'Données-péréquation'!$A$2:$A$301)</f>
        <v>5904</v>
      </c>
      <c r="B507" s="108" t="s">
        <v>357</v>
      </c>
      <c r="C507" s="107">
        <v>2022</v>
      </c>
      <c r="D507" s="105">
        <v>-1714.9199083850001</v>
      </c>
      <c r="E507" s="105">
        <v>6084.198910952</v>
      </c>
      <c r="F507" s="105">
        <v>98465.831803396999</v>
      </c>
      <c r="G507">
        <v>2648.75</v>
      </c>
      <c r="H507">
        <f t="shared" si="7"/>
        <v>101114.581803397</v>
      </c>
    </row>
    <row r="508" spans="1:8" x14ac:dyDescent="0.25">
      <c r="A508">
        <f>_xlfn.XLOOKUP(B508,'Données-péréquation'!$B$2:$B$301,'Données-péréquation'!$A$2:$A$301)</f>
        <v>5553</v>
      </c>
      <c r="B508" s="108" t="s">
        <v>356</v>
      </c>
      <c r="C508" s="107">
        <v>2012</v>
      </c>
      <c r="D508" s="107" t="s">
        <v>458</v>
      </c>
      <c r="E508" s="107" t="s">
        <v>458</v>
      </c>
      <c r="F508" s="107" t="s">
        <v>458</v>
      </c>
      <c r="G508">
        <v>0</v>
      </c>
      <c r="H508" t="e">
        <f t="shared" si="7"/>
        <v>#VALUE!</v>
      </c>
    </row>
    <row r="509" spans="1:8" x14ac:dyDescent="0.25">
      <c r="A509">
        <f>_xlfn.XLOOKUP(B509,'Données-péréquation'!$B$2:$B$301,'Données-péréquation'!$A$2:$A$301)</f>
        <v>5553</v>
      </c>
      <c r="B509" s="108" t="s">
        <v>356</v>
      </c>
      <c r="C509" s="107">
        <v>2013</v>
      </c>
      <c r="D509" s="107" t="s">
        <v>458</v>
      </c>
      <c r="E509" s="107" t="s">
        <v>458</v>
      </c>
      <c r="F509" s="107" t="s">
        <v>458</v>
      </c>
      <c r="G509">
        <v>0</v>
      </c>
      <c r="H509" t="e">
        <f t="shared" si="7"/>
        <v>#VALUE!</v>
      </c>
    </row>
    <row r="510" spans="1:8" x14ac:dyDescent="0.25">
      <c r="A510">
        <f>_xlfn.XLOOKUP(B510,'Données-péréquation'!$B$2:$B$301,'Données-péréquation'!$A$2:$A$301)</f>
        <v>5553</v>
      </c>
      <c r="B510" s="108" t="s">
        <v>356</v>
      </c>
      <c r="C510" s="107">
        <v>2014</v>
      </c>
      <c r="D510" s="107" t="s">
        <v>458</v>
      </c>
      <c r="E510" s="107" t="s">
        <v>458</v>
      </c>
      <c r="F510" s="107" t="s">
        <v>458</v>
      </c>
      <c r="G510">
        <v>0</v>
      </c>
      <c r="H510" t="e">
        <f t="shared" si="7"/>
        <v>#VALUE!</v>
      </c>
    </row>
    <row r="511" spans="1:8" x14ac:dyDescent="0.25">
      <c r="A511">
        <f>_xlfn.XLOOKUP(B511,'Données-péréquation'!$B$2:$B$301,'Données-péréquation'!$A$2:$A$301)</f>
        <v>5553</v>
      </c>
      <c r="B511" s="108" t="s">
        <v>356</v>
      </c>
      <c r="C511" s="107">
        <v>2015</v>
      </c>
      <c r="D511" s="107" t="s">
        <v>458</v>
      </c>
      <c r="E511" s="107" t="s">
        <v>458</v>
      </c>
      <c r="F511" s="107" t="s">
        <v>458</v>
      </c>
      <c r="G511">
        <v>0</v>
      </c>
      <c r="H511" t="e">
        <f t="shared" si="7"/>
        <v>#VALUE!</v>
      </c>
    </row>
    <row r="512" spans="1:8" x14ac:dyDescent="0.25">
      <c r="A512">
        <f>_xlfn.XLOOKUP(B512,'Données-péréquation'!$B$2:$B$301,'Données-péréquation'!$A$2:$A$301)</f>
        <v>5553</v>
      </c>
      <c r="B512" s="108" t="s">
        <v>356</v>
      </c>
      <c r="C512" s="107">
        <v>2016</v>
      </c>
      <c r="D512" s="105">
        <v>1408947.0549538999</v>
      </c>
      <c r="E512" s="105">
        <v>1821688.35149855</v>
      </c>
      <c r="F512" s="107" t="s">
        <v>458</v>
      </c>
      <c r="G512">
        <v>0</v>
      </c>
      <c r="H512" t="e">
        <f t="shared" si="7"/>
        <v>#VALUE!</v>
      </c>
    </row>
    <row r="513" spans="1:8" x14ac:dyDescent="0.25">
      <c r="A513">
        <f>_xlfn.XLOOKUP(B513,'Données-péréquation'!$B$2:$B$301,'Données-péréquation'!$A$2:$A$301)</f>
        <v>5553</v>
      </c>
      <c r="B513" s="108" t="s">
        <v>356</v>
      </c>
      <c r="C513" s="107">
        <v>2017</v>
      </c>
      <c r="D513" s="105">
        <v>1303994.7745402399</v>
      </c>
      <c r="E513" s="105">
        <v>1360721.0712721201</v>
      </c>
      <c r="F513" s="105">
        <v>38141.521120951998</v>
      </c>
      <c r="G513">
        <v>0</v>
      </c>
      <c r="H513">
        <f t="shared" si="7"/>
        <v>38141.521120951998</v>
      </c>
    </row>
    <row r="514" spans="1:8" x14ac:dyDescent="0.25">
      <c r="A514">
        <f>_xlfn.XLOOKUP(B514,'Données-péréquation'!$B$2:$B$301,'Données-péréquation'!$A$2:$A$301)</f>
        <v>5553</v>
      </c>
      <c r="B514" s="108" t="s">
        <v>356</v>
      </c>
      <c r="C514" s="107">
        <v>2018</v>
      </c>
      <c r="D514" s="105">
        <v>1241124.03849502</v>
      </c>
      <c r="E514" s="105">
        <v>1312421.4630205401</v>
      </c>
      <c r="F514" s="105">
        <v>-162164.757071967</v>
      </c>
      <c r="G514">
        <v>0</v>
      </c>
      <c r="H514">
        <f t="shared" si="7"/>
        <v>-162164.757071967</v>
      </c>
    </row>
    <row r="515" spans="1:8" x14ac:dyDescent="0.25">
      <c r="A515">
        <f>_xlfn.XLOOKUP(B515,'Données-péréquation'!$B$2:$B$301,'Données-péréquation'!$A$2:$A$301)</f>
        <v>5553</v>
      </c>
      <c r="B515" s="108" t="s">
        <v>356</v>
      </c>
      <c r="C515" s="107">
        <v>2019</v>
      </c>
      <c r="D515" s="105">
        <v>1231808.80195255</v>
      </c>
      <c r="E515" s="105">
        <v>1315802.4067472201</v>
      </c>
      <c r="F515" s="105">
        <v>17943.067521967001</v>
      </c>
      <c r="G515">
        <v>11281.85</v>
      </c>
      <c r="H515">
        <f t="shared" ref="H515:H578" si="8">F515+G515</f>
        <v>29224.917521967</v>
      </c>
    </row>
    <row r="516" spans="1:8" x14ac:dyDescent="0.25">
      <c r="A516">
        <f>_xlfn.XLOOKUP(B516,'Données-péréquation'!$B$2:$B$301,'Données-péréquation'!$A$2:$A$301)</f>
        <v>5553</v>
      </c>
      <c r="B516" s="108" t="s">
        <v>356</v>
      </c>
      <c r="C516" s="107">
        <v>2020</v>
      </c>
      <c r="D516" s="105">
        <v>1119013.9804283699</v>
      </c>
      <c r="E516" s="105">
        <v>1202038.6576525499</v>
      </c>
      <c r="F516" s="105">
        <v>33608.080393814998</v>
      </c>
      <c r="G516">
        <v>21220.69</v>
      </c>
      <c r="H516">
        <f t="shared" si="8"/>
        <v>54828.770393814993</v>
      </c>
    </row>
    <row r="517" spans="1:8" x14ac:dyDescent="0.25">
      <c r="A517">
        <f>_xlfn.XLOOKUP(B517,'Données-péréquation'!$B$2:$B$301,'Données-péréquation'!$A$2:$A$301)</f>
        <v>5553</v>
      </c>
      <c r="B517" s="108" t="s">
        <v>356</v>
      </c>
      <c r="C517" s="107">
        <v>2021</v>
      </c>
      <c r="D517" s="105">
        <v>1098496.41675629</v>
      </c>
      <c r="E517" s="105">
        <v>1194339.3564263301</v>
      </c>
      <c r="F517" s="105">
        <v>51000.642437438</v>
      </c>
      <c r="G517">
        <v>21980.94</v>
      </c>
      <c r="H517">
        <f t="shared" si="8"/>
        <v>72981.582437438003</v>
      </c>
    </row>
    <row r="518" spans="1:8" x14ac:dyDescent="0.25">
      <c r="A518">
        <f>_xlfn.XLOOKUP(B518,'Données-péréquation'!$B$2:$B$301,'Données-péréquation'!$A$2:$A$301)</f>
        <v>5553</v>
      </c>
      <c r="B518" s="108" t="s">
        <v>356</v>
      </c>
      <c r="C518" s="107">
        <v>2022</v>
      </c>
      <c r="D518" s="105">
        <v>1107283.0302220799</v>
      </c>
      <c r="E518" s="105">
        <v>1214035.7568539199</v>
      </c>
      <c r="F518" s="105">
        <v>88013.252090281007</v>
      </c>
      <c r="G518">
        <v>21364.62</v>
      </c>
      <c r="H518">
        <f t="shared" si="8"/>
        <v>109377.872090281</v>
      </c>
    </row>
    <row r="519" spans="1:8" x14ac:dyDescent="0.25">
      <c r="A519">
        <f>_xlfn.XLOOKUP(B519,'Données-péréquation'!$B$2:$B$301,'Données-péréquation'!$A$2:$A$301)</f>
        <v>5812</v>
      </c>
      <c r="B519" s="108" t="s">
        <v>355</v>
      </c>
      <c r="C519" s="107">
        <v>2012</v>
      </c>
      <c r="D519" s="107" t="s">
        <v>458</v>
      </c>
      <c r="E519" s="107" t="s">
        <v>458</v>
      </c>
      <c r="F519" s="107" t="s">
        <v>458</v>
      </c>
      <c r="G519">
        <v>0</v>
      </c>
      <c r="H519" t="e">
        <f t="shared" si="8"/>
        <v>#VALUE!</v>
      </c>
    </row>
    <row r="520" spans="1:8" x14ac:dyDescent="0.25">
      <c r="A520">
        <f>_xlfn.XLOOKUP(B520,'Données-péréquation'!$B$2:$B$301,'Données-péréquation'!$A$2:$A$301)</f>
        <v>5812</v>
      </c>
      <c r="B520" s="108" t="s">
        <v>355</v>
      </c>
      <c r="C520" s="107">
        <v>2013</v>
      </c>
      <c r="D520" s="107" t="s">
        <v>458</v>
      </c>
      <c r="E520" s="107" t="s">
        <v>458</v>
      </c>
      <c r="F520" s="107" t="s">
        <v>458</v>
      </c>
      <c r="G520">
        <v>0</v>
      </c>
      <c r="H520" t="e">
        <f t="shared" si="8"/>
        <v>#VALUE!</v>
      </c>
    </row>
    <row r="521" spans="1:8" x14ac:dyDescent="0.25">
      <c r="A521">
        <f>_xlfn.XLOOKUP(B521,'Données-péréquation'!$B$2:$B$301,'Données-péréquation'!$A$2:$A$301)</f>
        <v>5812</v>
      </c>
      <c r="B521" s="108" t="s">
        <v>355</v>
      </c>
      <c r="C521" s="107">
        <v>2014</v>
      </c>
      <c r="D521" s="107" t="s">
        <v>458</v>
      </c>
      <c r="E521" s="107" t="s">
        <v>458</v>
      </c>
      <c r="F521" s="107" t="s">
        <v>458</v>
      </c>
      <c r="G521">
        <v>0</v>
      </c>
      <c r="H521" t="e">
        <f t="shared" si="8"/>
        <v>#VALUE!</v>
      </c>
    </row>
    <row r="522" spans="1:8" x14ac:dyDescent="0.25">
      <c r="A522">
        <f>_xlfn.XLOOKUP(B522,'Données-péréquation'!$B$2:$B$301,'Données-péréquation'!$A$2:$A$301)</f>
        <v>5812</v>
      </c>
      <c r="B522" s="108" t="s">
        <v>355</v>
      </c>
      <c r="C522" s="107">
        <v>2015</v>
      </c>
      <c r="D522" s="107" t="s">
        <v>458</v>
      </c>
      <c r="E522" s="107" t="s">
        <v>458</v>
      </c>
      <c r="F522" s="107" t="s">
        <v>458</v>
      </c>
      <c r="G522">
        <v>0</v>
      </c>
      <c r="H522" t="e">
        <f t="shared" si="8"/>
        <v>#VALUE!</v>
      </c>
    </row>
    <row r="523" spans="1:8" x14ac:dyDescent="0.25">
      <c r="A523">
        <f>_xlfn.XLOOKUP(B523,'Données-péréquation'!$B$2:$B$301,'Données-péréquation'!$A$2:$A$301)</f>
        <v>5812</v>
      </c>
      <c r="B523" s="108" t="s">
        <v>355</v>
      </c>
      <c r="C523" s="107">
        <v>2016</v>
      </c>
      <c r="D523" s="105">
        <v>-3062.5104707119999</v>
      </c>
      <c r="E523" s="105">
        <v>1522.488098243</v>
      </c>
      <c r="F523" s="107" t="s">
        <v>458</v>
      </c>
      <c r="G523">
        <v>0</v>
      </c>
      <c r="H523" t="e">
        <f t="shared" si="8"/>
        <v>#VALUE!</v>
      </c>
    </row>
    <row r="524" spans="1:8" x14ac:dyDescent="0.25">
      <c r="A524">
        <f>_xlfn.XLOOKUP(B524,'Données-péréquation'!$B$2:$B$301,'Données-péréquation'!$A$2:$A$301)</f>
        <v>5812</v>
      </c>
      <c r="B524" s="108" t="s">
        <v>355</v>
      </c>
      <c r="C524" s="107">
        <v>2017</v>
      </c>
      <c r="D524" s="105">
        <v>-3198.637915625</v>
      </c>
      <c r="E524" s="107">
        <v>0</v>
      </c>
      <c r="F524" s="105">
        <v>120737.724171055</v>
      </c>
      <c r="G524">
        <v>0</v>
      </c>
      <c r="H524">
        <f t="shared" si="8"/>
        <v>120737.724171055</v>
      </c>
    </row>
    <row r="525" spans="1:8" x14ac:dyDescent="0.25">
      <c r="A525">
        <f>_xlfn.XLOOKUP(B525,'Données-péréquation'!$B$2:$B$301,'Données-péréquation'!$A$2:$A$301)</f>
        <v>5812</v>
      </c>
      <c r="B525" s="108" t="s">
        <v>355</v>
      </c>
      <c r="C525" s="107">
        <v>2018</v>
      </c>
      <c r="D525" s="105">
        <v>-2802.608570888</v>
      </c>
      <c r="E525" s="107">
        <v>0</v>
      </c>
      <c r="F525" s="105">
        <v>112999.55020185</v>
      </c>
      <c r="G525">
        <v>0</v>
      </c>
      <c r="H525">
        <f t="shared" si="8"/>
        <v>112999.55020185</v>
      </c>
    </row>
    <row r="526" spans="1:8" x14ac:dyDescent="0.25">
      <c r="A526">
        <f>_xlfn.XLOOKUP(B526,'Données-péréquation'!$B$2:$B$301,'Données-péréquation'!$A$2:$A$301)</f>
        <v>5812</v>
      </c>
      <c r="B526" s="108" t="s">
        <v>355</v>
      </c>
      <c r="C526" s="107">
        <v>2019</v>
      </c>
      <c r="D526" s="105">
        <v>-2181.2089649230002</v>
      </c>
      <c r="E526" s="107">
        <v>0</v>
      </c>
      <c r="F526" s="105">
        <v>46971.008941738997</v>
      </c>
      <c r="G526">
        <v>160.65</v>
      </c>
      <c r="H526">
        <f t="shared" si="8"/>
        <v>47131.658941738999</v>
      </c>
    </row>
    <row r="527" spans="1:8" x14ac:dyDescent="0.25">
      <c r="A527">
        <f>_xlfn.XLOOKUP(B527,'Données-péréquation'!$B$2:$B$301,'Données-péréquation'!$A$2:$A$301)</f>
        <v>5812</v>
      </c>
      <c r="B527" s="108" t="s">
        <v>355</v>
      </c>
      <c r="C527" s="107">
        <v>2020</v>
      </c>
      <c r="D527" s="105">
        <v>-3216.7737168960002</v>
      </c>
      <c r="E527" s="107">
        <v>0</v>
      </c>
      <c r="F527" s="105">
        <v>177272.316012264</v>
      </c>
      <c r="G527">
        <v>-460.09</v>
      </c>
      <c r="H527">
        <f t="shared" si="8"/>
        <v>176812.226012264</v>
      </c>
    </row>
    <row r="528" spans="1:8" x14ac:dyDescent="0.25">
      <c r="A528">
        <f>_xlfn.XLOOKUP(B528,'Données-péréquation'!$B$2:$B$301,'Données-péréquation'!$A$2:$A$301)</f>
        <v>5812</v>
      </c>
      <c r="B528" s="108" t="s">
        <v>355</v>
      </c>
      <c r="C528" s="107">
        <v>2021</v>
      </c>
      <c r="D528" s="105">
        <v>-4868.5104122900002</v>
      </c>
      <c r="E528" s="107">
        <v>0</v>
      </c>
      <c r="F528" s="105">
        <v>188138.53258627799</v>
      </c>
      <c r="G528">
        <v>-168.08</v>
      </c>
      <c r="H528">
        <f t="shared" si="8"/>
        <v>187970.452586278</v>
      </c>
    </row>
    <row r="529" spans="1:8" x14ac:dyDescent="0.25">
      <c r="A529">
        <f>_xlfn.XLOOKUP(B529,'Données-péréquation'!$B$2:$B$301,'Données-péréquation'!$A$2:$A$301)</f>
        <v>5812</v>
      </c>
      <c r="B529" s="108" t="s">
        <v>355</v>
      </c>
      <c r="C529" s="107">
        <v>2022</v>
      </c>
      <c r="D529" s="105">
        <v>-4124.711816217</v>
      </c>
      <c r="E529" s="107">
        <v>0</v>
      </c>
      <c r="F529" s="105">
        <v>150745.265766286</v>
      </c>
      <c r="G529">
        <v>184.79</v>
      </c>
      <c r="H529">
        <f t="shared" si="8"/>
        <v>150930.05576628601</v>
      </c>
    </row>
    <row r="530" spans="1:8" x14ac:dyDescent="0.25">
      <c r="A530">
        <f>_xlfn.XLOOKUP(B530,'Données-péréquation'!$B$2:$B$301,'Données-péréquation'!$A$2:$A$301)</f>
        <v>5905</v>
      </c>
      <c r="B530" s="108" t="s">
        <v>354</v>
      </c>
      <c r="C530" s="107">
        <v>2012</v>
      </c>
      <c r="D530" s="107" t="s">
        <v>458</v>
      </c>
      <c r="E530" s="107" t="s">
        <v>458</v>
      </c>
      <c r="F530" s="107" t="s">
        <v>458</v>
      </c>
      <c r="G530">
        <v>0</v>
      </c>
      <c r="H530" t="e">
        <f t="shared" si="8"/>
        <v>#VALUE!</v>
      </c>
    </row>
    <row r="531" spans="1:8" x14ac:dyDescent="0.25">
      <c r="A531">
        <f>_xlfn.XLOOKUP(B531,'Données-péréquation'!$B$2:$B$301,'Données-péréquation'!$A$2:$A$301)</f>
        <v>5905</v>
      </c>
      <c r="B531" s="108" t="s">
        <v>354</v>
      </c>
      <c r="C531" s="107">
        <v>2013</v>
      </c>
      <c r="D531" s="107" t="s">
        <v>458</v>
      </c>
      <c r="E531" s="107" t="s">
        <v>458</v>
      </c>
      <c r="F531" s="107" t="s">
        <v>458</v>
      </c>
      <c r="G531">
        <v>0</v>
      </c>
      <c r="H531" t="e">
        <f t="shared" si="8"/>
        <v>#VALUE!</v>
      </c>
    </row>
    <row r="532" spans="1:8" x14ac:dyDescent="0.25">
      <c r="A532">
        <f>_xlfn.XLOOKUP(B532,'Données-péréquation'!$B$2:$B$301,'Données-péréquation'!$A$2:$A$301)</f>
        <v>5905</v>
      </c>
      <c r="B532" s="108" t="s">
        <v>354</v>
      </c>
      <c r="C532" s="107">
        <v>2014</v>
      </c>
      <c r="D532" s="107" t="s">
        <v>458</v>
      </c>
      <c r="E532" s="107" t="s">
        <v>458</v>
      </c>
      <c r="F532" s="107" t="s">
        <v>458</v>
      </c>
      <c r="G532">
        <v>0</v>
      </c>
      <c r="H532" t="e">
        <f t="shared" si="8"/>
        <v>#VALUE!</v>
      </c>
    </row>
    <row r="533" spans="1:8" x14ac:dyDescent="0.25">
      <c r="A533">
        <f>_xlfn.XLOOKUP(B533,'Données-péréquation'!$B$2:$B$301,'Données-péréquation'!$A$2:$A$301)</f>
        <v>5905</v>
      </c>
      <c r="B533" s="108" t="s">
        <v>354</v>
      </c>
      <c r="C533" s="107">
        <v>2015</v>
      </c>
      <c r="D533" s="107" t="s">
        <v>458</v>
      </c>
      <c r="E533" s="107" t="s">
        <v>458</v>
      </c>
      <c r="F533" s="107" t="s">
        <v>458</v>
      </c>
      <c r="G533">
        <v>0</v>
      </c>
      <c r="H533" t="e">
        <f t="shared" si="8"/>
        <v>#VALUE!</v>
      </c>
    </row>
    <row r="534" spans="1:8" x14ac:dyDescent="0.25">
      <c r="A534">
        <f>_xlfn.XLOOKUP(B534,'Données-péréquation'!$B$2:$B$301,'Données-péréquation'!$A$2:$A$301)</f>
        <v>5905</v>
      </c>
      <c r="B534" s="108" t="s">
        <v>354</v>
      </c>
      <c r="C534" s="107">
        <v>2016</v>
      </c>
      <c r="D534" s="105">
        <v>-12766.988769588999</v>
      </c>
      <c r="E534" s="105">
        <v>1033.149505288</v>
      </c>
      <c r="F534" s="107" t="s">
        <v>458</v>
      </c>
      <c r="G534">
        <v>0</v>
      </c>
      <c r="H534" t="e">
        <f t="shared" si="8"/>
        <v>#VALUE!</v>
      </c>
    </row>
    <row r="535" spans="1:8" x14ac:dyDescent="0.25">
      <c r="A535">
        <f>_xlfn.XLOOKUP(B535,'Données-péréquation'!$B$2:$B$301,'Données-péréquation'!$A$2:$A$301)</f>
        <v>5905</v>
      </c>
      <c r="B535" s="108" t="s">
        <v>354</v>
      </c>
      <c r="C535" s="107">
        <v>2017</v>
      </c>
      <c r="D535" s="105">
        <v>-13506.40231981</v>
      </c>
      <c r="E535" s="105">
        <v>1040.381272481</v>
      </c>
      <c r="F535" s="105">
        <v>12793.530980329</v>
      </c>
      <c r="G535">
        <v>0</v>
      </c>
      <c r="H535">
        <f t="shared" si="8"/>
        <v>12793.530980329</v>
      </c>
    </row>
    <row r="536" spans="1:8" x14ac:dyDescent="0.25">
      <c r="A536">
        <f>_xlfn.XLOOKUP(B536,'Données-péréquation'!$B$2:$B$301,'Données-péréquation'!$A$2:$A$301)</f>
        <v>5905</v>
      </c>
      <c r="B536" s="108" t="s">
        <v>354</v>
      </c>
      <c r="C536" s="107">
        <v>2018</v>
      </c>
      <c r="D536" s="105">
        <v>-14897.285628828</v>
      </c>
      <c r="E536" s="105">
        <v>1071.299481905</v>
      </c>
      <c r="F536" s="105">
        <v>29444.971449075001</v>
      </c>
      <c r="G536">
        <v>0</v>
      </c>
      <c r="H536">
        <f t="shared" si="8"/>
        <v>29444.971449075001</v>
      </c>
    </row>
    <row r="537" spans="1:8" x14ac:dyDescent="0.25">
      <c r="A537">
        <f>_xlfn.XLOOKUP(B537,'Données-péréquation'!$B$2:$B$301,'Données-péréquation'!$A$2:$A$301)</f>
        <v>5905</v>
      </c>
      <c r="B537" s="108" t="s">
        <v>354</v>
      </c>
      <c r="C537" s="107">
        <v>2019</v>
      </c>
      <c r="D537" s="105">
        <v>-7060.058906237</v>
      </c>
      <c r="E537" s="105">
        <v>6904.5597763209998</v>
      </c>
      <c r="F537" s="105">
        <v>-29522.503913199998</v>
      </c>
      <c r="G537">
        <v>31654.799999999999</v>
      </c>
      <c r="H537">
        <f t="shared" si="8"/>
        <v>2132.2960868000009</v>
      </c>
    </row>
    <row r="538" spans="1:8" x14ac:dyDescent="0.25">
      <c r="A538">
        <f>_xlfn.XLOOKUP(B538,'Données-péréquation'!$B$2:$B$301,'Données-péréquation'!$A$2:$A$301)</f>
        <v>5905</v>
      </c>
      <c r="B538" s="108" t="s">
        <v>354</v>
      </c>
      <c r="C538" s="107">
        <v>2020</v>
      </c>
      <c r="D538" s="105">
        <v>-5629.7496969459999</v>
      </c>
      <c r="E538" s="105">
        <v>8570.9026791279994</v>
      </c>
      <c r="F538" s="105">
        <v>267064.91684611997</v>
      </c>
      <c r="G538">
        <v>15445.28</v>
      </c>
      <c r="H538">
        <f t="shared" si="8"/>
        <v>282510.19684612</v>
      </c>
    </row>
    <row r="539" spans="1:8" x14ac:dyDescent="0.25">
      <c r="A539">
        <f>_xlfn.XLOOKUP(B539,'Données-péréquation'!$B$2:$B$301,'Données-péréquation'!$A$2:$A$301)</f>
        <v>5905</v>
      </c>
      <c r="B539" s="108" t="s">
        <v>354</v>
      </c>
      <c r="C539" s="107">
        <v>2021</v>
      </c>
      <c r="D539" s="105">
        <v>-9276.3763705670008</v>
      </c>
      <c r="E539" s="105">
        <v>7986.8228088790001</v>
      </c>
      <c r="F539" s="105">
        <v>100926.982726813</v>
      </c>
      <c r="G539">
        <v>18180.189999999999</v>
      </c>
      <c r="H539">
        <f t="shared" si="8"/>
        <v>119107.17272681301</v>
      </c>
    </row>
    <row r="540" spans="1:8" x14ac:dyDescent="0.25">
      <c r="A540">
        <f>_xlfn.XLOOKUP(B540,'Données-péréquation'!$B$2:$B$301,'Données-péréquation'!$A$2:$A$301)</f>
        <v>5905</v>
      </c>
      <c r="B540" s="108" t="s">
        <v>354</v>
      </c>
      <c r="C540" s="107">
        <v>2022</v>
      </c>
      <c r="D540" s="105">
        <v>-1982.8951173360001</v>
      </c>
      <c r="E540" s="105">
        <v>7875.2343256599997</v>
      </c>
      <c r="F540" s="105">
        <v>286851.69849500101</v>
      </c>
      <c r="G540">
        <v>12805.29</v>
      </c>
      <c r="H540">
        <f t="shared" si="8"/>
        <v>299656.98849500099</v>
      </c>
    </row>
    <row r="541" spans="1:8" x14ac:dyDescent="0.25">
      <c r="A541">
        <f>_xlfn.XLOOKUP(B541,'Données-péréquation'!$B$2:$B$301,'Données-péréquation'!$A$2:$A$301)</f>
        <v>5882</v>
      </c>
      <c r="B541" s="108" t="s">
        <v>353</v>
      </c>
      <c r="C541" s="107">
        <v>2012</v>
      </c>
      <c r="D541" s="107" t="s">
        <v>458</v>
      </c>
      <c r="E541" s="107" t="s">
        <v>458</v>
      </c>
      <c r="F541" s="107" t="s">
        <v>458</v>
      </c>
      <c r="G541">
        <v>0</v>
      </c>
      <c r="H541" t="e">
        <f t="shared" si="8"/>
        <v>#VALUE!</v>
      </c>
    </row>
    <row r="542" spans="1:8" x14ac:dyDescent="0.25">
      <c r="A542">
        <f>_xlfn.XLOOKUP(B542,'Données-péréquation'!$B$2:$B$301,'Données-péréquation'!$A$2:$A$301)</f>
        <v>5882</v>
      </c>
      <c r="B542" s="108" t="s">
        <v>353</v>
      </c>
      <c r="C542" s="107">
        <v>2013</v>
      </c>
      <c r="D542" s="107" t="s">
        <v>458</v>
      </c>
      <c r="E542" s="107" t="s">
        <v>458</v>
      </c>
      <c r="F542" s="107" t="s">
        <v>458</v>
      </c>
      <c r="G542">
        <v>0</v>
      </c>
      <c r="H542" t="e">
        <f t="shared" si="8"/>
        <v>#VALUE!</v>
      </c>
    </row>
    <row r="543" spans="1:8" x14ac:dyDescent="0.25">
      <c r="A543">
        <f>_xlfn.XLOOKUP(B543,'Données-péréquation'!$B$2:$B$301,'Données-péréquation'!$A$2:$A$301)</f>
        <v>5882</v>
      </c>
      <c r="B543" s="108" t="s">
        <v>353</v>
      </c>
      <c r="C543" s="107">
        <v>2014</v>
      </c>
      <c r="D543" s="107" t="s">
        <v>458</v>
      </c>
      <c r="E543" s="107" t="s">
        <v>458</v>
      </c>
      <c r="F543" s="107" t="s">
        <v>458</v>
      </c>
      <c r="G543">
        <v>0</v>
      </c>
      <c r="H543" t="e">
        <f t="shared" si="8"/>
        <v>#VALUE!</v>
      </c>
    </row>
    <row r="544" spans="1:8" x14ac:dyDescent="0.25">
      <c r="A544">
        <f>_xlfn.XLOOKUP(B544,'Données-péréquation'!$B$2:$B$301,'Données-péréquation'!$A$2:$A$301)</f>
        <v>5882</v>
      </c>
      <c r="B544" s="108" t="s">
        <v>353</v>
      </c>
      <c r="C544" s="107">
        <v>2015</v>
      </c>
      <c r="D544" s="107" t="s">
        <v>458</v>
      </c>
      <c r="E544" s="107" t="s">
        <v>458</v>
      </c>
      <c r="F544" s="107" t="s">
        <v>458</v>
      </c>
      <c r="G544">
        <v>0</v>
      </c>
      <c r="H544" t="e">
        <f t="shared" si="8"/>
        <v>#VALUE!</v>
      </c>
    </row>
    <row r="545" spans="1:8" x14ac:dyDescent="0.25">
      <c r="A545">
        <f>_xlfn.XLOOKUP(B545,'Données-péréquation'!$B$2:$B$301,'Données-péréquation'!$A$2:$A$301)</f>
        <v>5882</v>
      </c>
      <c r="B545" s="108" t="s">
        <v>353</v>
      </c>
      <c r="C545" s="107">
        <v>2016</v>
      </c>
      <c r="D545" s="105">
        <v>-14000.968144081</v>
      </c>
      <c r="E545" s="105">
        <v>35554.407766418997</v>
      </c>
      <c r="F545" s="107" t="s">
        <v>458</v>
      </c>
      <c r="G545">
        <v>0</v>
      </c>
      <c r="H545" t="e">
        <f t="shared" si="8"/>
        <v>#VALUE!</v>
      </c>
    </row>
    <row r="546" spans="1:8" x14ac:dyDescent="0.25">
      <c r="A546">
        <f>_xlfn.XLOOKUP(B546,'Données-péréquation'!$B$2:$B$301,'Données-péréquation'!$A$2:$A$301)</f>
        <v>5882</v>
      </c>
      <c r="B546" s="108" t="s">
        <v>353</v>
      </c>
      <c r="C546" s="107">
        <v>2017</v>
      </c>
      <c r="D546" s="105">
        <v>-21626.062823107</v>
      </c>
      <c r="E546" s="105">
        <v>30134.637762304999</v>
      </c>
      <c r="F546" s="105">
        <v>-2951543.9952044101</v>
      </c>
      <c r="G546">
        <v>0</v>
      </c>
      <c r="H546">
        <f t="shared" si="8"/>
        <v>-2951543.9952044101</v>
      </c>
    </row>
    <row r="547" spans="1:8" x14ac:dyDescent="0.25">
      <c r="A547">
        <f>_xlfn.XLOOKUP(B547,'Données-péréquation'!$B$2:$B$301,'Données-péréquation'!$A$2:$A$301)</f>
        <v>5882</v>
      </c>
      <c r="B547" s="108" t="s">
        <v>353</v>
      </c>
      <c r="C547" s="107">
        <v>2018</v>
      </c>
      <c r="D547" s="105">
        <v>-27353.754083364001</v>
      </c>
      <c r="E547" s="105">
        <v>16852.240694960001</v>
      </c>
      <c r="F547" s="105">
        <v>-2688539.0577044501</v>
      </c>
      <c r="G547">
        <v>0</v>
      </c>
      <c r="H547">
        <f t="shared" si="8"/>
        <v>-2688539.0577044501</v>
      </c>
    </row>
    <row r="548" spans="1:8" x14ac:dyDescent="0.25">
      <c r="A548">
        <f>_xlfn.XLOOKUP(B548,'Données-péréquation'!$B$2:$B$301,'Données-péréquation'!$A$2:$A$301)</f>
        <v>5882</v>
      </c>
      <c r="B548" s="108" t="s">
        <v>353</v>
      </c>
      <c r="C548" s="107">
        <v>2019</v>
      </c>
      <c r="D548" s="105">
        <v>-26058.124521148002</v>
      </c>
      <c r="E548" s="105">
        <v>10493.780783409</v>
      </c>
      <c r="F548" s="105">
        <v>-4251834.8922721101</v>
      </c>
      <c r="G548">
        <v>26337.55</v>
      </c>
      <c r="H548">
        <f t="shared" si="8"/>
        <v>-4225497.3422721103</v>
      </c>
    </row>
    <row r="549" spans="1:8" x14ac:dyDescent="0.25">
      <c r="A549">
        <f>_xlfn.XLOOKUP(B549,'Données-péréquation'!$B$2:$B$301,'Données-péréquation'!$A$2:$A$301)</f>
        <v>5882</v>
      </c>
      <c r="B549" s="108" t="s">
        <v>353</v>
      </c>
      <c r="C549" s="107">
        <v>2020</v>
      </c>
      <c r="D549" s="105">
        <v>-27542.424524555001</v>
      </c>
      <c r="E549" s="105">
        <v>4939.7448170449998</v>
      </c>
      <c r="F549" s="105">
        <v>-2813979.7133240202</v>
      </c>
      <c r="G549">
        <v>15731.47</v>
      </c>
      <c r="H549">
        <f t="shared" si="8"/>
        <v>-2798248.2433240199</v>
      </c>
    </row>
    <row r="550" spans="1:8" x14ac:dyDescent="0.25">
      <c r="A550">
        <f>_xlfn.XLOOKUP(B550,'Données-péréquation'!$B$2:$B$301,'Données-péréquation'!$A$2:$A$301)</f>
        <v>5882</v>
      </c>
      <c r="B550" s="108" t="s">
        <v>353</v>
      </c>
      <c r="C550" s="107">
        <v>2021</v>
      </c>
      <c r="D550" s="105">
        <v>-39779.049677565003</v>
      </c>
      <c r="E550" s="107">
        <v>0</v>
      </c>
      <c r="F550" s="105">
        <v>-3240966.66105401</v>
      </c>
      <c r="G550">
        <v>20685.55</v>
      </c>
      <c r="H550">
        <f t="shared" si="8"/>
        <v>-3220281.1110540102</v>
      </c>
    </row>
    <row r="551" spans="1:8" x14ac:dyDescent="0.25">
      <c r="A551">
        <f>_xlfn.XLOOKUP(B551,'Données-péréquation'!$B$2:$B$301,'Données-péréquation'!$A$2:$A$301)</f>
        <v>5882</v>
      </c>
      <c r="B551" s="108" t="s">
        <v>353</v>
      </c>
      <c r="C551" s="107">
        <v>2022</v>
      </c>
      <c r="D551" s="105">
        <v>-37169.591553111997</v>
      </c>
      <c r="E551" s="107">
        <v>0</v>
      </c>
      <c r="F551" s="105">
        <v>-4604750.3937437804</v>
      </c>
      <c r="G551">
        <v>14098.51</v>
      </c>
      <c r="H551">
        <f t="shared" si="8"/>
        <v>-4590651.8837437807</v>
      </c>
    </row>
    <row r="552" spans="1:8" x14ac:dyDescent="0.25">
      <c r="A552">
        <f>_xlfn.XLOOKUP(B552,'Données-péréquation'!$B$2:$B$301,'Données-péréquation'!$A$2:$A$301)</f>
        <v>5841</v>
      </c>
      <c r="B552" s="108" t="s">
        <v>352</v>
      </c>
      <c r="C552" s="107">
        <v>2012</v>
      </c>
      <c r="D552" s="107" t="s">
        <v>458</v>
      </c>
      <c r="E552" s="107" t="s">
        <v>458</v>
      </c>
      <c r="F552" s="107" t="s">
        <v>458</v>
      </c>
      <c r="G552">
        <v>0</v>
      </c>
      <c r="H552" t="e">
        <f t="shared" si="8"/>
        <v>#VALUE!</v>
      </c>
    </row>
    <row r="553" spans="1:8" x14ac:dyDescent="0.25">
      <c r="A553">
        <f>_xlfn.XLOOKUP(B553,'Données-péréquation'!$B$2:$B$301,'Données-péréquation'!$A$2:$A$301)</f>
        <v>5841</v>
      </c>
      <c r="B553" s="108" t="s">
        <v>352</v>
      </c>
      <c r="C553" s="107">
        <v>2013</v>
      </c>
      <c r="D553" s="107" t="s">
        <v>458</v>
      </c>
      <c r="E553" s="107" t="s">
        <v>458</v>
      </c>
      <c r="F553" s="107" t="s">
        <v>458</v>
      </c>
      <c r="G553">
        <v>0</v>
      </c>
      <c r="H553" t="e">
        <f t="shared" si="8"/>
        <v>#VALUE!</v>
      </c>
    </row>
    <row r="554" spans="1:8" x14ac:dyDescent="0.25">
      <c r="A554">
        <f>_xlfn.XLOOKUP(B554,'Données-péréquation'!$B$2:$B$301,'Données-péréquation'!$A$2:$A$301)</f>
        <v>5841</v>
      </c>
      <c r="B554" s="108" t="s">
        <v>352</v>
      </c>
      <c r="C554" s="107">
        <v>2014</v>
      </c>
      <c r="D554" s="107" t="s">
        <v>458</v>
      </c>
      <c r="E554" s="107" t="s">
        <v>458</v>
      </c>
      <c r="F554" s="107" t="s">
        <v>458</v>
      </c>
      <c r="G554">
        <v>0</v>
      </c>
      <c r="H554" t="e">
        <f t="shared" si="8"/>
        <v>#VALUE!</v>
      </c>
    </row>
    <row r="555" spans="1:8" x14ac:dyDescent="0.25">
      <c r="A555">
        <f>_xlfn.XLOOKUP(B555,'Données-péréquation'!$B$2:$B$301,'Données-péréquation'!$A$2:$A$301)</f>
        <v>5841</v>
      </c>
      <c r="B555" s="108" t="s">
        <v>352</v>
      </c>
      <c r="C555" s="107">
        <v>2015</v>
      </c>
      <c r="D555" s="107" t="s">
        <v>458</v>
      </c>
      <c r="E555" s="107" t="s">
        <v>458</v>
      </c>
      <c r="F555" s="107" t="s">
        <v>458</v>
      </c>
      <c r="G555">
        <v>0</v>
      </c>
      <c r="H555" t="e">
        <f t="shared" si="8"/>
        <v>#VALUE!</v>
      </c>
    </row>
    <row r="556" spans="1:8" x14ac:dyDescent="0.25">
      <c r="A556">
        <f>_xlfn.XLOOKUP(B556,'Données-péréquation'!$B$2:$B$301,'Données-péréquation'!$A$2:$A$301)</f>
        <v>5841</v>
      </c>
      <c r="B556" s="108" t="s">
        <v>352</v>
      </c>
      <c r="C556" s="107">
        <v>2016</v>
      </c>
      <c r="D556" s="105">
        <v>-41162.792141792997</v>
      </c>
      <c r="E556" s="105">
        <v>63160.821889849998</v>
      </c>
      <c r="F556" s="107" t="s">
        <v>458</v>
      </c>
      <c r="G556">
        <v>0</v>
      </c>
      <c r="H556" t="e">
        <f t="shared" si="8"/>
        <v>#VALUE!</v>
      </c>
    </row>
    <row r="557" spans="1:8" x14ac:dyDescent="0.25">
      <c r="A557">
        <f>_xlfn.XLOOKUP(B557,'Données-péréquation'!$B$2:$B$301,'Données-péréquation'!$A$2:$A$301)</f>
        <v>5841</v>
      </c>
      <c r="B557" s="108" t="s">
        <v>352</v>
      </c>
      <c r="C557" s="107">
        <v>2017</v>
      </c>
      <c r="D557" s="105">
        <v>-39716.230902927004</v>
      </c>
      <c r="E557" s="105">
        <v>61589.044570421996</v>
      </c>
      <c r="F557" s="105">
        <v>1128007.1223700701</v>
      </c>
      <c r="G557">
        <v>0</v>
      </c>
      <c r="H557">
        <f t="shared" si="8"/>
        <v>1128007.1223700701</v>
      </c>
    </row>
    <row r="558" spans="1:8" x14ac:dyDescent="0.25">
      <c r="A558">
        <f>_xlfn.XLOOKUP(B558,'Données-péréquation'!$B$2:$B$301,'Données-péréquation'!$A$2:$A$301)</f>
        <v>5841</v>
      </c>
      <c r="B558" s="108" t="s">
        <v>352</v>
      </c>
      <c r="C558" s="107">
        <v>2018</v>
      </c>
      <c r="D558" s="105">
        <v>-27729.000860177999</v>
      </c>
      <c r="E558" s="105">
        <v>53568.32946519</v>
      </c>
      <c r="F558" s="105">
        <v>1003203.15473716</v>
      </c>
      <c r="G558">
        <v>0</v>
      </c>
      <c r="H558">
        <f t="shared" si="8"/>
        <v>1003203.15473716</v>
      </c>
    </row>
    <row r="559" spans="1:8" x14ac:dyDescent="0.25">
      <c r="A559">
        <f>_xlfn.XLOOKUP(B559,'Données-péréquation'!$B$2:$B$301,'Données-péréquation'!$A$2:$A$301)</f>
        <v>5841</v>
      </c>
      <c r="B559" s="108" t="s">
        <v>352</v>
      </c>
      <c r="C559" s="107">
        <v>2019</v>
      </c>
      <c r="D559" s="105">
        <v>-44981.373444224002</v>
      </c>
      <c r="E559" s="105">
        <v>80460.820577514998</v>
      </c>
      <c r="F559" s="105">
        <v>1379531.9280481101</v>
      </c>
      <c r="G559">
        <v>53138.6</v>
      </c>
      <c r="H559">
        <f t="shared" si="8"/>
        <v>1432670.5280481102</v>
      </c>
    </row>
    <row r="560" spans="1:8" x14ac:dyDescent="0.25">
      <c r="A560">
        <f>_xlfn.XLOOKUP(B560,'Données-péréquation'!$B$2:$B$301,'Données-péréquation'!$A$2:$A$301)</f>
        <v>5841</v>
      </c>
      <c r="B560" s="108" t="s">
        <v>352</v>
      </c>
      <c r="C560" s="107">
        <v>2020</v>
      </c>
      <c r="D560" s="105">
        <v>-58205.120578055998</v>
      </c>
      <c r="E560" s="105">
        <v>45773.8519352</v>
      </c>
      <c r="F560" s="105">
        <v>1904907.09216957</v>
      </c>
      <c r="G560">
        <v>13788.05</v>
      </c>
      <c r="H560">
        <f t="shared" si="8"/>
        <v>1918695.1421695701</v>
      </c>
    </row>
    <row r="561" spans="1:8" x14ac:dyDescent="0.25">
      <c r="A561">
        <f>_xlfn.XLOOKUP(B561,'Données-péréquation'!$B$2:$B$301,'Données-péréquation'!$A$2:$A$301)</f>
        <v>5841</v>
      </c>
      <c r="B561" s="108" t="s">
        <v>352</v>
      </c>
      <c r="C561" s="107">
        <v>2021</v>
      </c>
      <c r="D561" s="105">
        <v>-68242.978848929997</v>
      </c>
      <c r="E561" s="106">
        <v>43785</v>
      </c>
      <c r="F561" s="105">
        <v>1823781.50807536</v>
      </c>
      <c r="G561">
        <v>18337.18</v>
      </c>
      <c r="H561">
        <f t="shared" si="8"/>
        <v>1842118.6880753599</v>
      </c>
    </row>
    <row r="562" spans="1:8" x14ac:dyDescent="0.25">
      <c r="A562">
        <f>_xlfn.XLOOKUP(B562,'Données-péréquation'!$B$2:$B$301,'Données-péréquation'!$A$2:$A$301)</f>
        <v>5841</v>
      </c>
      <c r="B562" s="108" t="s">
        <v>352</v>
      </c>
      <c r="C562" s="107">
        <v>2022</v>
      </c>
      <c r="D562" s="105">
        <v>-93539.111547118999</v>
      </c>
      <c r="E562" s="107">
        <v>0</v>
      </c>
      <c r="F562" s="105">
        <v>841071.99899570795</v>
      </c>
      <c r="G562">
        <v>28888.67</v>
      </c>
      <c r="H562">
        <f t="shared" si="8"/>
        <v>869960.66899570799</v>
      </c>
    </row>
    <row r="563" spans="1:8" x14ac:dyDescent="0.25">
      <c r="A563">
        <f>_xlfn.XLOOKUP(B563,'Données-péréquation'!$B$2:$B$301,'Données-péréquation'!$A$2:$A$301)</f>
        <v>5707</v>
      </c>
      <c r="B563" s="108" t="s">
        <v>351</v>
      </c>
      <c r="C563" s="107">
        <v>2012</v>
      </c>
      <c r="D563" s="107" t="s">
        <v>458</v>
      </c>
      <c r="E563" s="107" t="s">
        <v>458</v>
      </c>
      <c r="F563" s="107" t="s">
        <v>458</v>
      </c>
      <c r="G563">
        <v>0</v>
      </c>
      <c r="H563" t="e">
        <f t="shared" si="8"/>
        <v>#VALUE!</v>
      </c>
    </row>
    <row r="564" spans="1:8" x14ac:dyDescent="0.25">
      <c r="A564">
        <f>_xlfn.XLOOKUP(B564,'Données-péréquation'!$B$2:$B$301,'Données-péréquation'!$A$2:$A$301)</f>
        <v>5707</v>
      </c>
      <c r="B564" s="108" t="s">
        <v>351</v>
      </c>
      <c r="C564" s="107">
        <v>2013</v>
      </c>
      <c r="D564" s="107" t="s">
        <v>458</v>
      </c>
      <c r="E564" s="107" t="s">
        <v>458</v>
      </c>
      <c r="F564" s="107" t="s">
        <v>458</v>
      </c>
      <c r="G564">
        <v>0</v>
      </c>
      <c r="H564" t="e">
        <f t="shared" si="8"/>
        <v>#VALUE!</v>
      </c>
    </row>
    <row r="565" spans="1:8" x14ac:dyDescent="0.25">
      <c r="A565">
        <f>_xlfn.XLOOKUP(B565,'Données-péréquation'!$B$2:$B$301,'Données-péréquation'!$A$2:$A$301)</f>
        <v>5707</v>
      </c>
      <c r="B565" s="108" t="s">
        <v>351</v>
      </c>
      <c r="C565" s="107">
        <v>2014</v>
      </c>
      <c r="D565" s="107" t="s">
        <v>458</v>
      </c>
      <c r="E565" s="107" t="s">
        <v>458</v>
      </c>
      <c r="F565" s="107" t="s">
        <v>458</v>
      </c>
      <c r="G565">
        <v>0</v>
      </c>
      <c r="H565" t="e">
        <f t="shared" si="8"/>
        <v>#VALUE!</v>
      </c>
    </row>
    <row r="566" spans="1:8" x14ac:dyDescent="0.25">
      <c r="A566">
        <f>_xlfn.XLOOKUP(B566,'Données-péréquation'!$B$2:$B$301,'Données-péréquation'!$A$2:$A$301)</f>
        <v>5707</v>
      </c>
      <c r="B566" s="108" t="s">
        <v>351</v>
      </c>
      <c r="C566" s="107">
        <v>2015</v>
      </c>
      <c r="D566" s="107" t="s">
        <v>458</v>
      </c>
      <c r="E566" s="107" t="s">
        <v>458</v>
      </c>
      <c r="F566" s="107" t="s">
        <v>458</v>
      </c>
      <c r="G566">
        <v>0</v>
      </c>
      <c r="H566" t="e">
        <f t="shared" si="8"/>
        <v>#VALUE!</v>
      </c>
    </row>
    <row r="567" spans="1:8" x14ac:dyDescent="0.25">
      <c r="A567">
        <f>_xlfn.XLOOKUP(B567,'Données-péréquation'!$B$2:$B$301,'Données-péréquation'!$A$2:$A$301)</f>
        <v>5707</v>
      </c>
      <c r="B567" s="108" t="s">
        <v>351</v>
      </c>
      <c r="C567" s="107">
        <v>2016</v>
      </c>
      <c r="D567" s="105">
        <v>3159549.7576141502</v>
      </c>
      <c r="E567" s="105">
        <v>3662440.7881499999</v>
      </c>
      <c r="F567" s="107" t="s">
        <v>458</v>
      </c>
      <c r="G567">
        <v>0</v>
      </c>
      <c r="H567" t="e">
        <f t="shared" si="8"/>
        <v>#VALUE!</v>
      </c>
    </row>
    <row r="568" spans="1:8" x14ac:dyDescent="0.25">
      <c r="A568">
        <f>_xlfn.XLOOKUP(B568,'Données-péréquation'!$B$2:$B$301,'Données-péréquation'!$A$2:$A$301)</f>
        <v>5707</v>
      </c>
      <c r="B568" s="108" t="s">
        <v>351</v>
      </c>
      <c r="C568" s="107">
        <v>2017</v>
      </c>
      <c r="D568" s="105">
        <v>3116606.2467174102</v>
      </c>
      <c r="E568" s="105">
        <v>3538275.8339999998</v>
      </c>
      <c r="F568" s="105">
        <v>-1879981.8649859</v>
      </c>
      <c r="G568">
        <v>0</v>
      </c>
      <c r="H568">
        <f t="shared" si="8"/>
        <v>-1879981.8649859</v>
      </c>
    </row>
    <row r="569" spans="1:8" x14ac:dyDescent="0.25">
      <c r="A569">
        <f>_xlfn.XLOOKUP(B569,'Données-péréquation'!$B$2:$B$301,'Données-péréquation'!$A$2:$A$301)</f>
        <v>5707</v>
      </c>
      <c r="B569" s="108" t="s">
        <v>351</v>
      </c>
      <c r="C569" s="107">
        <v>2018</v>
      </c>
      <c r="D569" s="105">
        <v>2962725.3234332302</v>
      </c>
      <c r="E569" s="105">
        <v>3519736.5395</v>
      </c>
      <c r="F569" s="105">
        <v>-1689278.38598611</v>
      </c>
      <c r="G569">
        <v>0</v>
      </c>
      <c r="H569">
        <f t="shared" si="8"/>
        <v>-1689278.38598611</v>
      </c>
    </row>
    <row r="570" spans="1:8" x14ac:dyDescent="0.25">
      <c r="A570">
        <f>_xlfn.XLOOKUP(B570,'Données-péréquation'!$B$2:$B$301,'Données-péréquation'!$A$2:$A$301)</f>
        <v>5707</v>
      </c>
      <c r="B570" s="108" t="s">
        <v>351</v>
      </c>
      <c r="C570" s="107">
        <v>2019</v>
      </c>
      <c r="D570" s="105">
        <v>2875338.1724280301</v>
      </c>
      <c r="E570" s="106">
        <v>3453662</v>
      </c>
      <c r="F570" s="105">
        <v>-1794529.30488204</v>
      </c>
      <c r="G570">
        <v>73707.5</v>
      </c>
      <c r="H570">
        <f t="shared" si="8"/>
        <v>-1720821.80488204</v>
      </c>
    </row>
    <row r="571" spans="1:8" x14ac:dyDescent="0.25">
      <c r="A571">
        <f>_xlfn.XLOOKUP(B571,'Données-péréquation'!$B$2:$B$301,'Données-péréquation'!$A$2:$A$301)</f>
        <v>5707</v>
      </c>
      <c r="B571" s="108" t="s">
        <v>351</v>
      </c>
      <c r="C571" s="107">
        <v>2020</v>
      </c>
      <c r="D571" s="105">
        <v>2766934.06976869</v>
      </c>
      <c r="E571" s="105">
        <v>3447283.7260261602</v>
      </c>
      <c r="F571" s="105">
        <v>-1715986.7692823</v>
      </c>
      <c r="G571">
        <v>30159.4</v>
      </c>
      <c r="H571">
        <f t="shared" si="8"/>
        <v>-1685827.3692823001</v>
      </c>
    </row>
    <row r="572" spans="1:8" x14ac:dyDescent="0.25">
      <c r="A572">
        <f>_xlfn.XLOOKUP(B572,'Données-péréquation'!$B$2:$B$301,'Données-péréquation'!$A$2:$A$301)</f>
        <v>5707</v>
      </c>
      <c r="B572" s="108" t="s">
        <v>351</v>
      </c>
      <c r="C572" s="107">
        <v>2021</v>
      </c>
      <c r="D572" s="105">
        <v>2683947.4939021999</v>
      </c>
      <c r="E572" s="105">
        <v>3201361.0907339999</v>
      </c>
      <c r="F572" s="105">
        <v>-2165035.6377862599</v>
      </c>
      <c r="G572">
        <v>32220.83</v>
      </c>
      <c r="H572">
        <f t="shared" si="8"/>
        <v>-2132814.8077862598</v>
      </c>
    </row>
    <row r="573" spans="1:8" x14ac:dyDescent="0.25">
      <c r="A573">
        <f>_xlfn.XLOOKUP(B573,'Données-péréquation'!$B$2:$B$301,'Données-péréquation'!$A$2:$A$301)</f>
        <v>5707</v>
      </c>
      <c r="B573" s="108" t="s">
        <v>351</v>
      </c>
      <c r="C573" s="107">
        <v>2022</v>
      </c>
      <c r="D573" s="105">
        <v>2446407.4450489399</v>
      </c>
      <c r="E573" s="105">
        <v>3002362.2807999998</v>
      </c>
      <c r="F573" s="105">
        <v>-2061674.30403695</v>
      </c>
      <c r="G573">
        <v>62683.65</v>
      </c>
      <c r="H573">
        <f t="shared" si="8"/>
        <v>-1998990.6540369501</v>
      </c>
    </row>
    <row r="574" spans="1:8" x14ac:dyDescent="0.25">
      <c r="A574">
        <f>_xlfn.XLOOKUP(B574,'Données-péréquation'!$B$2:$B$301,'Données-péréquation'!$A$2:$A$301)</f>
        <v>5708</v>
      </c>
      <c r="B574" s="108" t="s">
        <v>350</v>
      </c>
      <c r="C574" s="107">
        <v>2012</v>
      </c>
      <c r="D574" s="107" t="s">
        <v>458</v>
      </c>
      <c r="E574" s="107" t="s">
        <v>458</v>
      </c>
      <c r="F574" s="107" t="s">
        <v>458</v>
      </c>
      <c r="G574">
        <v>0</v>
      </c>
      <c r="H574" t="e">
        <f t="shared" si="8"/>
        <v>#VALUE!</v>
      </c>
    </row>
    <row r="575" spans="1:8" x14ac:dyDescent="0.25">
      <c r="A575">
        <f>_xlfn.XLOOKUP(B575,'Données-péréquation'!$B$2:$B$301,'Données-péréquation'!$A$2:$A$301)</f>
        <v>5708</v>
      </c>
      <c r="B575" s="108" t="s">
        <v>350</v>
      </c>
      <c r="C575" s="107">
        <v>2013</v>
      </c>
      <c r="D575" s="107" t="s">
        <v>458</v>
      </c>
      <c r="E575" s="107" t="s">
        <v>458</v>
      </c>
      <c r="F575" s="107" t="s">
        <v>458</v>
      </c>
      <c r="G575">
        <v>0</v>
      </c>
      <c r="H575" t="e">
        <f t="shared" si="8"/>
        <v>#VALUE!</v>
      </c>
    </row>
    <row r="576" spans="1:8" x14ac:dyDescent="0.25">
      <c r="A576">
        <f>_xlfn.XLOOKUP(B576,'Données-péréquation'!$B$2:$B$301,'Données-péréquation'!$A$2:$A$301)</f>
        <v>5708</v>
      </c>
      <c r="B576" s="108" t="s">
        <v>350</v>
      </c>
      <c r="C576" s="107">
        <v>2014</v>
      </c>
      <c r="D576" s="107" t="s">
        <v>458</v>
      </c>
      <c r="E576" s="107" t="s">
        <v>458</v>
      </c>
      <c r="F576" s="107" t="s">
        <v>458</v>
      </c>
      <c r="G576">
        <v>0</v>
      </c>
      <c r="H576" t="e">
        <f t="shared" si="8"/>
        <v>#VALUE!</v>
      </c>
    </row>
    <row r="577" spans="1:8" x14ac:dyDescent="0.25">
      <c r="A577">
        <f>_xlfn.XLOOKUP(B577,'Données-péréquation'!$B$2:$B$301,'Données-péréquation'!$A$2:$A$301)</f>
        <v>5708</v>
      </c>
      <c r="B577" s="108" t="s">
        <v>350</v>
      </c>
      <c r="C577" s="107">
        <v>2015</v>
      </c>
      <c r="D577" s="107" t="s">
        <v>458</v>
      </c>
      <c r="E577" s="107" t="s">
        <v>458</v>
      </c>
      <c r="F577" s="107" t="s">
        <v>458</v>
      </c>
      <c r="G577">
        <v>0</v>
      </c>
      <c r="H577" t="e">
        <f t="shared" si="8"/>
        <v>#VALUE!</v>
      </c>
    </row>
    <row r="578" spans="1:8" x14ac:dyDescent="0.25">
      <c r="A578">
        <f>_xlfn.XLOOKUP(B578,'Données-péréquation'!$B$2:$B$301,'Données-péréquation'!$A$2:$A$301)</f>
        <v>5708</v>
      </c>
      <c r="B578" s="108" t="s">
        <v>350</v>
      </c>
      <c r="C578" s="107">
        <v>2016</v>
      </c>
      <c r="D578" s="105">
        <v>2099115.01421603</v>
      </c>
      <c r="E578" s="105">
        <v>2439116.87</v>
      </c>
      <c r="F578" s="107" t="s">
        <v>458</v>
      </c>
      <c r="G578">
        <v>0</v>
      </c>
      <c r="H578" t="e">
        <f t="shared" si="8"/>
        <v>#VALUE!</v>
      </c>
    </row>
    <row r="579" spans="1:8" x14ac:dyDescent="0.25">
      <c r="A579">
        <f>_xlfn.XLOOKUP(B579,'Données-péréquation'!$B$2:$B$301,'Données-péréquation'!$A$2:$A$301)</f>
        <v>5708</v>
      </c>
      <c r="B579" s="108" t="s">
        <v>350</v>
      </c>
      <c r="C579" s="107">
        <v>2017</v>
      </c>
      <c r="D579" s="105">
        <v>2600199.7581398198</v>
      </c>
      <c r="E579" s="105">
        <v>2941511.31</v>
      </c>
      <c r="F579" s="105">
        <v>-1025867.2666119901</v>
      </c>
      <c r="G579">
        <v>0</v>
      </c>
      <c r="H579">
        <f t="shared" ref="H579:H642" si="9">F579+G579</f>
        <v>-1025867.2666119901</v>
      </c>
    </row>
    <row r="580" spans="1:8" x14ac:dyDescent="0.25">
      <c r="A580">
        <f>_xlfn.XLOOKUP(B580,'Données-péréquation'!$B$2:$B$301,'Données-péréquation'!$A$2:$A$301)</f>
        <v>5708</v>
      </c>
      <c r="B580" s="108" t="s">
        <v>350</v>
      </c>
      <c r="C580" s="107">
        <v>2018</v>
      </c>
      <c r="D580" s="105">
        <v>2475252.4441090999</v>
      </c>
      <c r="E580" s="105">
        <v>2926508.2425000002</v>
      </c>
      <c r="F580" s="105">
        <v>-1099323.9815973199</v>
      </c>
      <c r="G580">
        <v>0</v>
      </c>
      <c r="H580">
        <f t="shared" si="9"/>
        <v>-1099323.9815973199</v>
      </c>
    </row>
    <row r="581" spans="1:8" x14ac:dyDescent="0.25">
      <c r="A581">
        <f>_xlfn.XLOOKUP(B581,'Données-péréquation'!$B$2:$B$301,'Données-péréquation'!$A$2:$A$301)</f>
        <v>5708</v>
      </c>
      <c r="B581" s="108" t="s">
        <v>350</v>
      </c>
      <c r="C581" s="107">
        <v>2019</v>
      </c>
      <c r="D581" s="105">
        <v>2407485.4062788999</v>
      </c>
      <c r="E581" s="106">
        <v>2871500</v>
      </c>
      <c r="F581" s="105">
        <v>-1715837.71192546</v>
      </c>
      <c r="G581">
        <v>2235.3000000000002</v>
      </c>
      <c r="H581">
        <f t="shared" si="9"/>
        <v>-1713602.41192546</v>
      </c>
    </row>
    <row r="582" spans="1:8" x14ac:dyDescent="0.25">
      <c r="A582">
        <f>_xlfn.XLOOKUP(B582,'Données-péréquation'!$B$2:$B$301,'Données-péréquation'!$A$2:$A$301)</f>
        <v>5708</v>
      </c>
      <c r="B582" s="108" t="s">
        <v>350</v>
      </c>
      <c r="C582" s="107">
        <v>2020</v>
      </c>
      <c r="D582" s="105">
        <v>2312920.1848875801</v>
      </c>
      <c r="E582" s="105">
        <v>2866524.94466855</v>
      </c>
      <c r="F582" s="105">
        <v>-1484422.68599125</v>
      </c>
      <c r="G582">
        <v>3705.6</v>
      </c>
      <c r="H582">
        <f t="shared" si="9"/>
        <v>-1480717.0859912499</v>
      </c>
    </row>
    <row r="583" spans="1:8" x14ac:dyDescent="0.25">
      <c r="A583">
        <f>_xlfn.XLOOKUP(B583,'Données-péréquation'!$B$2:$B$301,'Données-péréquation'!$A$2:$A$301)</f>
        <v>5708</v>
      </c>
      <c r="B583" s="108" t="s">
        <v>350</v>
      </c>
      <c r="C583" s="107">
        <v>2021</v>
      </c>
      <c r="D583" s="105">
        <v>2241243.2888993002</v>
      </c>
      <c r="E583" s="106">
        <v>2661500</v>
      </c>
      <c r="F583" s="105">
        <v>-1423980.5754233201</v>
      </c>
      <c r="G583">
        <v>17394.28</v>
      </c>
      <c r="H583">
        <f t="shared" si="9"/>
        <v>-1406586.29542332</v>
      </c>
    </row>
    <row r="584" spans="1:8" x14ac:dyDescent="0.25">
      <c r="A584">
        <f>_xlfn.XLOOKUP(B584,'Données-péréquation'!$B$2:$B$301,'Données-péréquation'!$A$2:$A$301)</f>
        <v>5708</v>
      </c>
      <c r="B584" s="108" t="s">
        <v>350</v>
      </c>
      <c r="C584" s="107">
        <v>2022</v>
      </c>
      <c r="D584" s="105">
        <v>2046007.4624218601</v>
      </c>
      <c r="E584" s="105">
        <v>2496501.2719999999</v>
      </c>
      <c r="F584" s="105">
        <v>-1486198.9143338599</v>
      </c>
      <c r="G584">
        <v>10368.450000000001</v>
      </c>
      <c r="H584">
        <f t="shared" si="9"/>
        <v>-1475830.46433386</v>
      </c>
    </row>
    <row r="585" spans="1:8" x14ac:dyDescent="0.25">
      <c r="A585">
        <f>_xlfn.XLOOKUP(B585,'Données-péréquation'!$B$2:$B$301,'Données-péréquation'!$A$2:$A$301)</f>
        <v>5907</v>
      </c>
      <c r="B585" s="108" t="s">
        <v>349</v>
      </c>
      <c r="C585" s="107">
        <v>2012</v>
      </c>
      <c r="D585" s="107" t="s">
        <v>458</v>
      </c>
      <c r="E585" s="107" t="s">
        <v>458</v>
      </c>
      <c r="F585" s="107" t="s">
        <v>458</v>
      </c>
      <c r="G585">
        <v>0</v>
      </c>
      <c r="H585" t="e">
        <f t="shared" si="9"/>
        <v>#VALUE!</v>
      </c>
    </row>
    <row r="586" spans="1:8" x14ac:dyDescent="0.25">
      <c r="A586">
        <f>_xlfn.XLOOKUP(B586,'Données-péréquation'!$B$2:$B$301,'Données-péréquation'!$A$2:$A$301)</f>
        <v>5907</v>
      </c>
      <c r="B586" s="108" t="s">
        <v>349</v>
      </c>
      <c r="C586" s="107">
        <v>2013</v>
      </c>
      <c r="D586" s="107" t="s">
        <v>458</v>
      </c>
      <c r="E586" s="107" t="s">
        <v>458</v>
      </c>
      <c r="F586" s="107" t="s">
        <v>458</v>
      </c>
      <c r="G586">
        <v>0</v>
      </c>
      <c r="H586" t="e">
        <f t="shared" si="9"/>
        <v>#VALUE!</v>
      </c>
    </row>
    <row r="587" spans="1:8" x14ac:dyDescent="0.25">
      <c r="A587">
        <f>_xlfn.XLOOKUP(B587,'Données-péréquation'!$B$2:$B$301,'Données-péréquation'!$A$2:$A$301)</f>
        <v>5907</v>
      </c>
      <c r="B587" s="108" t="s">
        <v>349</v>
      </c>
      <c r="C587" s="107">
        <v>2014</v>
      </c>
      <c r="D587" s="107" t="s">
        <v>458</v>
      </c>
      <c r="E587" s="107" t="s">
        <v>458</v>
      </c>
      <c r="F587" s="107" t="s">
        <v>458</v>
      </c>
      <c r="G587">
        <v>0</v>
      </c>
      <c r="H587" t="e">
        <f t="shared" si="9"/>
        <v>#VALUE!</v>
      </c>
    </row>
    <row r="588" spans="1:8" x14ac:dyDescent="0.25">
      <c r="A588">
        <f>_xlfn.XLOOKUP(B588,'Données-péréquation'!$B$2:$B$301,'Données-péréquation'!$A$2:$A$301)</f>
        <v>5907</v>
      </c>
      <c r="B588" s="108" t="s">
        <v>349</v>
      </c>
      <c r="C588" s="107">
        <v>2015</v>
      </c>
      <c r="D588" s="107" t="s">
        <v>458</v>
      </c>
      <c r="E588" s="107" t="s">
        <v>458</v>
      </c>
      <c r="F588" s="107" t="s">
        <v>458</v>
      </c>
      <c r="G588">
        <v>0</v>
      </c>
      <c r="H588" t="e">
        <f t="shared" si="9"/>
        <v>#VALUE!</v>
      </c>
    </row>
    <row r="589" spans="1:8" x14ac:dyDescent="0.25">
      <c r="A589">
        <f>_xlfn.XLOOKUP(B589,'Données-péréquation'!$B$2:$B$301,'Données-péréquation'!$A$2:$A$301)</f>
        <v>5907</v>
      </c>
      <c r="B589" s="108" t="s">
        <v>349</v>
      </c>
      <c r="C589" s="107">
        <v>2016</v>
      </c>
      <c r="D589" s="105">
        <v>12791.123951310001</v>
      </c>
      <c r="E589" s="105">
        <v>18441.072798582001</v>
      </c>
      <c r="F589" s="107" t="s">
        <v>458</v>
      </c>
      <c r="G589">
        <v>0</v>
      </c>
      <c r="H589" t="e">
        <f t="shared" si="9"/>
        <v>#VALUE!</v>
      </c>
    </row>
    <row r="590" spans="1:8" x14ac:dyDescent="0.25">
      <c r="A590">
        <f>_xlfn.XLOOKUP(B590,'Données-péréquation'!$B$2:$B$301,'Données-péréquation'!$A$2:$A$301)</f>
        <v>5907</v>
      </c>
      <c r="B590" s="108" t="s">
        <v>349</v>
      </c>
      <c r="C590" s="107">
        <v>2017</v>
      </c>
      <c r="D590" s="105">
        <v>7530.5688112609996</v>
      </c>
      <c r="E590" s="105">
        <v>17211.297081289998</v>
      </c>
      <c r="F590" s="105">
        <v>136566.574155896</v>
      </c>
      <c r="G590">
        <v>0</v>
      </c>
      <c r="H590">
        <f t="shared" si="9"/>
        <v>136566.574155896</v>
      </c>
    </row>
    <row r="591" spans="1:8" x14ac:dyDescent="0.25">
      <c r="A591">
        <f>_xlfn.XLOOKUP(B591,'Données-péréquation'!$B$2:$B$301,'Données-péréquation'!$A$2:$A$301)</f>
        <v>5907</v>
      </c>
      <c r="B591" s="108" t="s">
        <v>349</v>
      </c>
      <c r="C591" s="107">
        <v>2018</v>
      </c>
      <c r="D591" s="105">
        <v>65126.473469659999</v>
      </c>
      <c r="E591" s="105">
        <v>50458.415450416003</v>
      </c>
      <c r="F591" s="105">
        <v>195567.069183752</v>
      </c>
      <c r="G591">
        <v>0</v>
      </c>
      <c r="H591">
        <f t="shared" si="9"/>
        <v>195567.069183752</v>
      </c>
    </row>
    <row r="592" spans="1:8" x14ac:dyDescent="0.25">
      <c r="A592">
        <f>_xlfn.XLOOKUP(B592,'Données-péréquation'!$B$2:$B$301,'Données-péréquation'!$A$2:$A$301)</f>
        <v>5907</v>
      </c>
      <c r="B592" s="108" t="s">
        <v>349</v>
      </c>
      <c r="C592" s="107">
        <v>2019</v>
      </c>
      <c r="D592" s="105">
        <v>67597.892958593002</v>
      </c>
      <c r="E592" s="105">
        <v>69853.953360204003</v>
      </c>
      <c r="F592" s="105">
        <v>147765.09059293999</v>
      </c>
      <c r="G592">
        <v>393.8</v>
      </c>
      <c r="H592">
        <f t="shared" si="9"/>
        <v>148158.89059293998</v>
      </c>
    </row>
    <row r="593" spans="1:8" x14ac:dyDescent="0.25">
      <c r="A593">
        <f>_xlfn.XLOOKUP(B593,'Données-péréquation'!$B$2:$B$301,'Données-péréquation'!$A$2:$A$301)</f>
        <v>5907</v>
      </c>
      <c r="B593" s="108" t="s">
        <v>349</v>
      </c>
      <c r="C593" s="107">
        <v>2020</v>
      </c>
      <c r="D593" s="105">
        <v>57485.292955283003</v>
      </c>
      <c r="E593" s="105">
        <v>61049.968922761997</v>
      </c>
      <c r="F593" s="105">
        <v>163348.75288114601</v>
      </c>
      <c r="G593">
        <v>64.14</v>
      </c>
      <c r="H593">
        <f t="shared" si="9"/>
        <v>163412.89288114602</v>
      </c>
    </row>
    <row r="594" spans="1:8" x14ac:dyDescent="0.25">
      <c r="A594">
        <f>_xlfn.XLOOKUP(B594,'Données-péréquation'!$B$2:$B$301,'Données-péréquation'!$A$2:$A$301)</f>
        <v>5907</v>
      </c>
      <c r="B594" s="108" t="s">
        <v>349</v>
      </c>
      <c r="C594" s="107">
        <v>2021</v>
      </c>
      <c r="D594" s="105">
        <v>50412.750400372999</v>
      </c>
      <c r="E594" s="105">
        <v>51178.758333867998</v>
      </c>
      <c r="F594" s="105">
        <v>278030.89258643403</v>
      </c>
      <c r="G594">
        <v>93.33</v>
      </c>
      <c r="H594">
        <f t="shared" si="9"/>
        <v>278124.22258643404</v>
      </c>
    </row>
    <row r="595" spans="1:8" x14ac:dyDescent="0.25">
      <c r="A595">
        <f>_xlfn.XLOOKUP(B595,'Données-péréquation'!$B$2:$B$301,'Données-péréquation'!$A$2:$A$301)</f>
        <v>5907</v>
      </c>
      <c r="B595" s="108" t="s">
        <v>349</v>
      </c>
      <c r="C595" s="107">
        <v>2022</v>
      </c>
      <c r="D595" s="105">
        <v>43286.402681321997</v>
      </c>
      <c r="E595" s="105">
        <v>40751.911080102</v>
      </c>
      <c r="F595" s="105">
        <v>194695.32322093801</v>
      </c>
      <c r="G595">
        <v>185.76</v>
      </c>
      <c r="H595">
        <f t="shared" si="9"/>
        <v>194881.08322093802</v>
      </c>
    </row>
    <row r="596" spans="1:8" x14ac:dyDescent="0.25">
      <c r="A596">
        <f>_xlfn.XLOOKUP(B596,'Données-péréquation'!$B$2:$B$301,'Données-péréquation'!$A$2:$A$301)</f>
        <v>5475</v>
      </c>
      <c r="B596" s="108" t="s">
        <v>348</v>
      </c>
      <c r="C596" s="107">
        <v>2012</v>
      </c>
      <c r="D596" s="107" t="s">
        <v>458</v>
      </c>
      <c r="E596" s="107" t="s">
        <v>458</v>
      </c>
      <c r="F596" s="107" t="s">
        <v>458</v>
      </c>
      <c r="G596">
        <v>0</v>
      </c>
      <c r="H596" t="e">
        <f t="shared" si="9"/>
        <v>#VALUE!</v>
      </c>
    </row>
    <row r="597" spans="1:8" x14ac:dyDescent="0.25">
      <c r="A597">
        <f>_xlfn.XLOOKUP(B597,'Données-péréquation'!$B$2:$B$301,'Données-péréquation'!$A$2:$A$301)</f>
        <v>5475</v>
      </c>
      <c r="B597" s="108" t="s">
        <v>348</v>
      </c>
      <c r="C597" s="107">
        <v>2013</v>
      </c>
      <c r="D597" s="107" t="s">
        <v>458</v>
      </c>
      <c r="E597" s="107" t="s">
        <v>458</v>
      </c>
      <c r="F597" s="107" t="s">
        <v>458</v>
      </c>
      <c r="G597">
        <v>0</v>
      </c>
      <c r="H597" t="e">
        <f t="shared" si="9"/>
        <v>#VALUE!</v>
      </c>
    </row>
    <row r="598" spans="1:8" x14ac:dyDescent="0.25">
      <c r="A598">
        <f>_xlfn.XLOOKUP(B598,'Données-péréquation'!$B$2:$B$301,'Données-péréquation'!$A$2:$A$301)</f>
        <v>5475</v>
      </c>
      <c r="B598" s="108" t="s">
        <v>348</v>
      </c>
      <c r="C598" s="107">
        <v>2014</v>
      </c>
      <c r="D598" s="107" t="s">
        <v>458</v>
      </c>
      <c r="E598" s="107" t="s">
        <v>458</v>
      </c>
      <c r="F598" s="107" t="s">
        <v>458</v>
      </c>
      <c r="G598">
        <v>0</v>
      </c>
      <c r="H598" t="e">
        <f t="shared" si="9"/>
        <v>#VALUE!</v>
      </c>
    </row>
    <row r="599" spans="1:8" x14ac:dyDescent="0.25">
      <c r="A599">
        <f>_xlfn.XLOOKUP(B599,'Données-péréquation'!$B$2:$B$301,'Données-péréquation'!$A$2:$A$301)</f>
        <v>5475</v>
      </c>
      <c r="B599" s="108" t="s">
        <v>348</v>
      </c>
      <c r="C599" s="107">
        <v>2015</v>
      </c>
      <c r="D599" s="107" t="s">
        <v>458</v>
      </c>
      <c r="E599" s="107" t="s">
        <v>458</v>
      </c>
      <c r="F599" s="107" t="s">
        <v>458</v>
      </c>
      <c r="G599">
        <v>0</v>
      </c>
      <c r="H599" t="e">
        <f t="shared" si="9"/>
        <v>#VALUE!</v>
      </c>
    </row>
    <row r="600" spans="1:8" x14ac:dyDescent="0.25">
      <c r="A600">
        <f>_xlfn.XLOOKUP(B600,'Données-péréquation'!$B$2:$B$301,'Données-péréquation'!$A$2:$A$301)</f>
        <v>5475</v>
      </c>
      <c r="B600" s="108" t="s">
        <v>348</v>
      </c>
      <c r="C600" s="107">
        <v>2016</v>
      </c>
      <c r="D600" s="105">
        <v>30890.168319215001</v>
      </c>
      <c r="E600" s="105">
        <v>43812.472968371003</v>
      </c>
      <c r="F600" s="107" t="s">
        <v>458</v>
      </c>
      <c r="G600">
        <v>0</v>
      </c>
      <c r="H600" t="e">
        <f t="shared" si="9"/>
        <v>#VALUE!</v>
      </c>
    </row>
    <row r="601" spans="1:8" x14ac:dyDescent="0.25">
      <c r="A601">
        <f>_xlfn.XLOOKUP(B601,'Données-péréquation'!$B$2:$B$301,'Données-péréquation'!$A$2:$A$301)</f>
        <v>5475</v>
      </c>
      <c r="B601" s="108" t="s">
        <v>348</v>
      </c>
      <c r="C601" s="107">
        <v>2017</v>
      </c>
      <c r="D601" s="105">
        <v>49453.875362641003</v>
      </c>
      <c r="E601" s="105">
        <v>55358.484644493998</v>
      </c>
      <c r="F601" s="105">
        <v>81196.630625103993</v>
      </c>
      <c r="G601">
        <v>0</v>
      </c>
      <c r="H601">
        <f t="shared" si="9"/>
        <v>81196.630625103993</v>
      </c>
    </row>
    <row r="602" spans="1:8" x14ac:dyDescent="0.25">
      <c r="A602">
        <f>_xlfn.XLOOKUP(B602,'Données-péréquation'!$B$2:$B$301,'Données-péréquation'!$A$2:$A$301)</f>
        <v>5475</v>
      </c>
      <c r="B602" s="108" t="s">
        <v>348</v>
      </c>
      <c r="C602" s="107">
        <v>2018</v>
      </c>
      <c r="D602" s="105">
        <v>57613.619700884999</v>
      </c>
      <c r="E602" s="105">
        <v>63021.258611826001</v>
      </c>
      <c r="F602" s="105">
        <v>-10577.146858128001</v>
      </c>
      <c r="G602">
        <v>0</v>
      </c>
      <c r="H602">
        <f t="shared" si="9"/>
        <v>-10577.146858128001</v>
      </c>
    </row>
    <row r="603" spans="1:8" x14ac:dyDescent="0.25">
      <c r="A603">
        <f>_xlfn.XLOOKUP(B603,'Données-péréquation'!$B$2:$B$301,'Données-péréquation'!$A$2:$A$301)</f>
        <v>5475</v>
      </c>
      <c r="B603" s="108" t="s">
        <v>348</v>
      </c>
      <c r="C603" s="107">
        <v>2019</v>
      </c>
      <c r="D603" s="105">
        <v>68378.354096348994</v>
      </c>
      <c r="E603" s="105">
        <v>84802.918518085993</v>
      </c>
      <c r="F603" s="105">
        <v>152926.19293913199</v>
      </c>
      <c r="G603">
        <v>209.1</v>
      </c>
      <c r="H603">
        <f t="shared" si="9"/>
        <v>153135.29293913199</v>
      </c>
    </row>
    <row r="604" spans="1:8" x14ac:dyDescent="0.25">
      <c r="A604">
        <f>_xlfn.XLOOKUP(B604,'Données-péréquation'!$B$2:$B$301,'Données-péréquation'!$A$2:$A$301)</f>
        <v>5475</v>
      </c>
      <c r="B604" s="108" t="s">
        <v>348</v>
      </c>
      <c r="C604" s="107">
        <v>2020</v>
      </c>
      <c r="D604" s="105">
        <v>220700.70933425799</v>
      </c>
      <c r="E604" s="105">
        <v>230623.025901758</v>
      </c>
      <c r="F604" s="105">
        <v>119879.57464043</v>
      </c>
      <c r="G604">
        <v>51.46</v>
      </c>
      <c r="H604">
        <f t="shared" si="9"/>
        <v>119931.03464043001</v>
      </c>
    </row>
    <row r="605" spans="1:8" x14ac:dyDescent="0.25">
      <c r="A605">
        <f>_xlfn.XLOOKUP(B605,'Données-péréquation'!$B$2:$B$301,'Données-péréquation'!$A$2:$A$301)</f>
        <v>5475</v>
      </c>
      <c r="B605" s="108" t="s">
        <v>348</v>
      </c>
      <c r="C605" s="107">
        <v>2021</v>
      </c>
      <c r="D605" s="105">
        <v>314984.45600778901</v>
      </c>
      <c r="E605" s="105">
        <v>336531.353980735</v>
      </c>
      <c r="F605" s="105">
        <v>104715.83221893301</v>
      </c>
      <c r="G605">
        <v>39.22</v>
      </c>
      <c r="H605">
        <f t="shared" si="9"/>
        <v>104755.05221893301</v>
      </c>
    </row>
    <row r="606" spans="1:8" x14ac:dyDescent="0.25">
      <c r="A606">
        <f>_xlfn.XLOOKUP(B606,'Données-péréquation'!$B$2:$B$301,'Données-péréquation'!$A$2:$A$301)</f>
        <v>5475</v>
      </c>
      <c r="B606" s="108" t="s">
        <v>348</v>
      </c>
      <c r="C606" s="107">
        <v>2022</v>
      </c>
      <c r="D606" s="105">
        <v>316573.57736346702</v>
      </c>
      <c r="E606" s="105">
        <v>347669.505091728</v>
      </c>
      <c r="F606" s="105">
        <v>110379.46361078499</v>
      </c>
      <c r="G606">
        <v>496.91</v>
      </c>
      <c r="H606">
        <f t="shared" si="9"/>
        <v>110876.373610785</v>
      </c>
    </row>
    <row r="607" spans="1:8" x14ac:dyDescent="0.25">
      <c r="A607">
        <f>_xlfn.XLOOKUP(B607,'Données-péréquation'!$B$2:$B$301,'Données-péréquation'!$A$2:$A$301)</f>
        <v>5627</v>
      </c>
      <c r="B607" s="108" t="s">
        <v>347</v>
      </c>
      <c r="C607" s="107">
        <v>2012</v>
      </c>
      <c r="D607" s="107" t="s">
        <v>458</v>
      </c>
      <c r="E607" s="107" t="s">
        <v>458</v>
      </c>
      <c r="F607" s="107" t="s">
        <v>458</v>
      </c>
      <c r="G607">
        <v>0</v>
      </c>
      <c r="H607" t="e">
        <f t="shared" si="9"/>
        <v>#VALUE!</v>
      </c>
    </row>
    <row r="608" spans="1:8" x14ac:dyDescent="0.25">
      <c r="A608">
        <f>_xlfn.XLOOKUP(B608,'Données-péréquation'!$B$2:$B$301,'Données-péréquation'!$A$2:$A$301)</f>
        <v>5627</v>
      </c>
      <c r="B608" s="108" t="s">
        <v>347</v>
      </c>
      <c r="C608" s="107">
        <v>2013</v>
      </c>
      <c r="D608" s="107" t="s">
        <v>458</v>
      </c>
      <c r="E608" s="107" t="s">
        <v>458</v>
      </c>
      <c r="F608" s="107" t="s">
        <v>458</v>
      </c>
      <c r="G608">
        <v>0</v>
      </c>
      <c r="H608" t="e">
        <f t="shared" si="9"/>
        <v>#VALUE!</v>
      </c>
    </row>
    <row r="609" spans="1:8" x14ac:dyDescent="0.25">
      <c r="A609">
        <f>_xlfn.XLOOKUP(B609,'Données-péréquation'!$B$2:$B$301,'Données-péréquation'!$A$2:$A$301)</f>
        <v>5627</v>
      </c>
      <c r="B609" s="108" t="s">
        <v>347</v>
      </c>
      <c r="C609" s="107">
        <v>2014</v>
      </c>
      <c r="D609" s="107" t="s">
        <v>458</v>
      </c>
      <c r="E609" s="107" t="s">
        <v>458</v>
      </c>
      <c r="F609" s="107" t="s">
        <v>458</v>
      </c>
      <c r="G609">
        <v>0</v>
      </c>
      <c r="H609" t="e">
        <f t="shared" si="9"/>
        <v>#VALUE!</v>
      </c>
    </row>
    <row r="610" spans="1:8" x14ac:dyDescent="0.25">
      <c r="A610">
        <f>_xlfn.XLOOKUP(B610,'Données-péréquation'!$B$2:$B$301,'Données-péréquation'!$A$2:$A$301)</f>
        <v>5627</v>
      </c>
      <c r="B610" s="108" t="s">
        <v>347</v>
      </c>
      <c r="C610" s="107">
        <v>2015</v>
      </c>
      <c r="D610" s="107" t="s">
        <v>458</v>
      </c>
      <c r="E610" s="107" t="s">
        <v>458</v>
      </c>
      <c r="F610" s="107" t="s">
        <v>458</v>
      </c>
      <c r="G610">
        <v>0</v>
      </c>
      <c r="H610" t="e">
        <f t="shared" si="9"/>
        <v>#VALUE!</v>
      </c>
    </row>
    <row r="611" spans="1:8" x14ac:dyDescent="0.25">
      <c r="A611">
        <f>_xlfn.XLOOKUP(B611,'Données-péréquation'!$B$2:$B$301,'Données-péréquation'!$A$2:$A$301)</f>
        <v>5627</v>
      </c>
      <c r="B611" s="108" t="s">
        <v>347</v>
      </c>
      <c r="C611" s="107">
        <v>2016</v>
      </c>
      <c r="D611" s="105">
        <v>-102462.016650415</v>
      </c>
      <c r="E611" s="107">
        <v>0</v>
      </c>
      <c r="F611" s="107" t="s">
        <v>458</v>
      </c>
      <c r="G611">
        <v>0</v>
      </c>
      <c r="H611" t="e">
        <f t="shared" si="9"/>
        <v>#VALUE!</v>
      </c>
    </row>
    <row r="612" spans="1:8" x14ac:dyDescent="0.25">
      <c r="A612">
        <f>_xlfn.XLOOKUP(B612,'Données-péréquation'!$B$2:$B$301,'Données-péréquation'!$A$2:$A$301)</f>
        <v>5627</v>
      </c>
      <c r="B612" s="108" t="s">
        <v>347</v>
      </c>
      <c r="C612" s="107">
        <v>2017</v>
      </c>
      <c r="D612" s="105">
        <v>-114060.79938761301</v>
      </c>
      <c r="E612" s="107">
        <v>0</v>
      </c>
      <c r="F612" s="105">
        <v>7693599.7860308597</v>
      </c>
      <c r="G612">
        <v>0</v>
      </c>
      <c r="H612">
        <f t="shared" si="9"/>
        <v>7693599.7860308597</v>
      </c>
    </row>
    <row r="613" spans="1:8" x14ac:dyDescent="0.25">
      <c r="A613">
        <f>_xlfn.XLOOKUP(B613,'Données-péréquation'!$B$2:$B$301,'Données-péréquation'!$A$2:$A$301)</f>
        <v>5627</v>
      </c>
      <c r="B613" s="108" t="s">
        <v>347</v>
      </c>
      <c r="C613" s="107">
        <v>2018</v>
      </c>
      <c r="D613" s="105">
        <v>-100679.608685838</v>
      </c>
      <c r="E613" s="107">
        <v>0</v>
      </c>
      <c r="F613" s="105">
        <v>8445878.5203847997</v>
      </c>
      <c r="G613">
        <v>0</v>
      </c>
      <c r="H613">
        <f t="shared" si="9"/>
        <v>8445878.5203847997</v>
      </c>
    </row>
    <row r="614" spans="1:8" x14ac:dyDescent="0.25">
      <c r="A614">
        <f>_xlfn.XLOOKUP(B614,'Données-péréquation'!$B$2:$B$301,'Données-péréquation'!$A$2:$A$301)</f>
        <v>5627</v>
      </c>
      <c r="B614" s="108" t="s">
        <v>347</v>
      </c>
      <c r="C614" s="107">
        <v>2019</v>
      </c>
      <c r="D614" s="105">
        <v>-85273.300422261993</v>
      </c>
      <c r="E614" s="107">
        <v>0</v>
      </c>
      <c r="F614" s="105">
        <v>6825878.6487546898</v>
      </c>
      <c r="G614">
        <v>287011.8</v>
      </c>
      <c r="H614">
        <f t="shared" si="9"/>
        <v>7112890.4487546897</v>
      </c>
    </row>
    <row r="615" spans="1:8" x14ac:dyDescent="0.25">
      <c r="A615">
        <f>_xlfn.XLOOKUP(B615,'Données-péréquation'!$B$2:$B$301,'Données-péréquation'!$A$2:$A$301)</f>
        <v>5627</v>
      </c>
      <c r="B615" s="108" t="s">
        <v>347</v>
      </c>
      <c r="C615" s="107">
        <v>2020</v>
      </c>
      <c r="D615" s="105">
        <v>-89312.877827210003</v>
      </c>
      <c r="E615" s="107">
        <v>0</v>
      </c>
      <c r="F615" s="105">
        <v>12819327.9095548</v>
      </c>
      <c r="G615">
        <v>-40640.870000000003</v>
      </c>
      <c r="H615">
        <f t="shared" si="9"/>
        <v>12778687.039554801</v>
      </c>
    </row>
    <row r="616" spans="1:8" x14ac:dyDescent="0.25">
      <c r="A616">
        <f>_xlfn.XLOOKUP(B616,'Données-péréquation'!$B$2:$B$301,'Données-péréquation'!$A$2:$A$301)</f>
        <v>5627</v>
      </c>
      <c r="B616" s="108" t="s">
        <v>347</v>
      </c>
      <c r="C616" s="107">
        <v>2021</v>
      </c>
      <c r="D616" s="105">
        <v>-60799.140529973003</v>
      </c>
      <c r="E616" s="106">
        <v>68400</v>
      </c>
      <c r="F616" s="105">
        <v>11009144.5052935</v>
      </c>
      <c r="G616">
        <v>151547.48000000001</v>
      </c>
      <c r="H616">
        <f t="shared" si="9"/>
        <v>11160691.9852935</v>
      </c>
    </row>
    <row r="617" spans="1:8" x14ac:dyDescent="0.25">
      <c r="A617">
        <f>_xlfn.XLOOKUP(B617,'Données-péréquation'!$B$2:$B$301,'Données-péréquation'!$A$2:$A$301)</f>
        <v>5627</v>
      </c>
      <c r="B617" s="108" t="s">
        <v>347</v>
      </c>
      <c r="C617" s="107">
        <v>2022</v>
      </c>
      <c r="D617" s="105">
        <v>-115190.725058072</v>
      </c>
      <c r="E617" s="106">
        <v>46000</v>
      </c>
      <c r="F617" s="105">
        <v>9629452.3952546604</v>
      </c>
      <c r="G617">
        <v>116061.92</v>
      </c>
      <c r="H617">
        <f t="shared" si="9"/>
        <v>9745514.3152546603</v>
      </c>
    </row>
    <row r="618" spans="1:8" x14ac:dyDescent="0.25">
      <c r="A618">
        <f>_xlfn.XLOOKUP(B618,'Données-péréquation'!$B$2:$B$301,'Données-péréquation'!$A$2:$A$301)</f>
        <v>5665</v>
      </c>
      <c r="B618" s="108" t="s">
        <v>346</v>
      </c>
      <c r="C618" s="107">
        <v>2012</v>
      </c>
      <c r="D618" s="107" t="s">
        <v>458</v>
      </c>
      <c r="E618" s="107" t="s">
        <v>458</v>
      </c>
      <c r="F618" s="107" t="s">
        <v>458</v>
      </c>
      <c r="G618">
        <v>0</v>
      </c>
      <c r="H618" t="e">
        <f t="shared" si="9"/>
        <v>#VALUE!</v>
      </c>
    </row>
    <row r="619" spans="1:8" x14ac:dyDescent="0.25">
      <c r="A619">
        <f>_xlfn.XLOOKUP(B619,'Données-péréquation'!$B$2:$B$301,'Données-péréquation'!$A$2:$A$301)</f>
        <v>5665</v>
      </c>
      <c r="B619" s="108" t="s">
        <v>346</v>
      </c>
      <c r="C619" s="107">
        <v>2013</v>
      </c>
      <c r="D619" s="107" t="s">
        <v>458</v>
      </c>
      <c r="E619" s="107" t="s">
        <v>458</v>
      </c>
      <c r="F619" s="107" t="s">
        <v>458</v>
      </c>
      <c r="G619">
        <v>0</v>
      </c>
      <c r="H619" t="e">
        <f t="shared" si="9"/>
        <v>#VALUE!</v>
      </c>
    </row>
    <row r="620" spans="1:8" x14ac:dyDescent="0.25">
      <c r="A620">
        <f>_xlfn.XLOOKUP(B620,'Données-péréquation'!$B$2:$B$301,'Données-péréquation'!$A$2:$A$301)</f>
        <v>5665</v>
      </c>
      <c r="B620" s="108" t="s">
        <v>346</v>
      </c>
      <c r="C620" s="107">
        <v>2014</v>
      </c>
      <c r="D620" s="107" t="s">
        <v>458</v>
      </c>
      <c r="E620" s="107" t="s">
        <v>458</v>
      </c>
      <c r="F620" s="107" t="s">
        <v>458</v>
      </c>
      <c r="G620">
        <v>0</v>
      </c>
      <c r="H620" t="e">
        <f t="shared" si="9"/>
        <v>#VALUE!</v>
      </c>
    </row>
    <row r="621" spans="1:8" x14ac:dyDescent="0.25">
      <c r="A621">
        <f>_xlfn.XLOOKUP(B621,'Données-péréquation'!$B$2:$B$301,'Données-péréquation'!$A$2:$A$301)</f>
        <v>5665</v>
      </c>
      <c r="B621" s="108" t="s">
        <v>346</v>
      </c>
      <c r="C621" s="107">
        <v>2015</v>
      </c>
      <c r="D621" s="107" t="s">
        <v>458</v>
      </c>
      <c r="E621" s="107" t="s">
        <v>458</v>
      </c>
      <c r="F621" s="107" t="s">
        <v>458</v>
      </c>
      <c r="G621">
        <v>0</v>
      </c>
      <c r="H621" t="e">
        <f t="shared" si="9"/>
        <v>#VALUE!</v>
      </c>
    </row>
    <row r="622" spans="1:8" x14ac:dyDescent="0.25">
      <c r="A622">
        <f>_xlfn.XLOOKUP(B622,'Données-péréquation'!$B$2:$B$301,'Données-péréquation'!$A$2:$A$301)</f>
        <v>5665</v>
      </c>
      <c r="B622" s="108" t="s">
        <v>346</v>
      </c>
      <c r="C622" s="107">
        <v>2016</v>
      </c>
      <c r="D622" s="105">
        <v>12989.228496580999</v>
      </c>
      <c r="E622" s="107">
        <v>0</v>
      </c>
      <c r="F622" s="107" t="s">
        <v>458</v>
      </c>
      <c r="G622">
        <v>0</v>
      </c>
      <c r="H622" t="e">
        <f t="shared" si="9"/>
        <v>#VALUE!</v>
      </c>
    </row>
    <row r="623" spans="1:8" x14ac:dyDescent="0.25">
      <c r="A623">
        <f>_xlfn.XLOOKUP(B623,'Données-péréquation'!$B$2:$B$301,'Données-péréquation'!$A$2:$A$301)</f>
        <v>5665</v>
      </c>
      <c r="B623" s="108" t="s">
        <v>346</v>
      </c>
      <c r="C623" s="107">
        <v>2017</v>
      </c>
      <c r="D623" s="105">
        <v>260500.51819841101</v>
      </c>
      <c r="E623" s="106">
        <v>244500</v>
      </c>
      <c r="F623" s="105">
        <v>167073.84024963999</v>
      </c>
      <c r="G623">
        <v>0</v>
      </c>
      <c r="H623">
        <f t="shared" si="9"/>
        <v>167073.84024963999</v>
      </c>
    </row>
    <row r="624" spans="1:8" x14ac:dyDescent="0.25">
      <c r="A624">
        <f>_xlfn.XLOOKUP(B624,'Données-péréquation'!$B$2:$B$301,'Données-péréquation'!$A$2:$A$301)</f>
        <v>5665</v>
      </c>
      <c r="B624" s="108" t="s">
        <v>346</v>
      </c>
      <c r="C624" s="107">
        <v>2018</v>
      </c>
      <c r="D624" s="105">
        <v>436737.39980245102</v>
      </c>
      <c r="E624" s="106">
        <v>420750</v>
      </c>
      <c r="F624" s="105">
        <v>178211.80681793299</v>
      </c>
      <c r="G624">
        <v>0</v>
      </c>
      <c r="H624">
        <f t="shared" si="9"/>
        <v>178211.80681793299</v>
      </c>
    </row>
    <row r="625" spans="1:8" x14ac:dyDescent="0.25">
      <c r="A625">
        <f>_xlfn.XLOOKUP(B625,'Données-péréquation'!$B$2:$B$301,'Données-péréquation'!$A$2:$A$301)</f>
        <v>5665</v>
      </c>
      <c r="B625" s="108" t="s">
        <v>346</v>
      </c>
      <c r="C625" s="107">
        <v>2019</v>
      </c>
      <c r="D625" s="105">
        <v>291614.563295578</v>
      </c>
      <c r="E625" s="105">
        <v>279986.56</v>
      </c>
      <c r="F625" s="105">
        <v>171340.167204161</v>
      </c>
      <c r="G625">
        <v>663.05</v>
      </c>
      <c r="H625">
        <f t="shared" si="9"/>
        <v>172003.21720416099</v>
      </c>
    </row>
    <row r="626" spans="1:8" x14ac:dyDescent="0.25">
      <c r="A626">
        <f>_xlfn.XLOOKUP(B626,'Données-péréquation'!$B$2:$B$301,'Données-péréquation'!$A$2:$A$301)</f>
        <v>5665</v>
      </c>
      <c r="B626" s="108" t="s">
        <v>346</v>
      </c>
      <c r="C626" s="107">
        <v>2020</v>
      </c>
      <c r="D626" s="105">
        <v>401962.00629225798</v>
      </c>
      <c r="E626" s="105">
        <v>399425.4</v>
      </c>
      <c r="F626" s="105">
        <v>92314.018666065997</v>
      </c>
      <c r="G626">
        <v>23.29</v>
      </c>
      <c r="H626">
        <f t="shared" si="9"/>
        <v>92337.30866606599</v>
      </c>
    </row>
    <row r="627" spans="1:8" x14ac:dyDescent="0.25">
      <c r="A627">
        <f>_xlfn.XLOOKUP(B627,'Données-péréquation'!$B$2:$B$301,'Données-péréquation'!$A$2:$A$301)</f>
        <v>5665</v>
      </c>
      <c r="B627" s="108" t="s">
        <v>346</v>
      </c>
      <c r="C627" s="107">
        <v>2021</v>
      </c>
      <c r="D627" s="105">
        <v>387756.11499923101</v>
      </c>
      <c r="E627" s="105">
        <v>384028.96</v>
      </c>
      <c r="F627" s="105">
        <v>198779.36230267599</v>
      </c>
      <c r="G627">
        <v>262.08</v>
      </c>
      <c r="H627">
        <f t="shared" si="9"/>
        <v>199041.44230267598</v>
      </c>
    </row>
    <row r="628" spans="1:8" x14ac:dyDescent="0.25">
      <c r="A628">
        <f>_xlfn.XLOOKUP(B628,'Données-péréquation'!$B$2:$B$301,'Données-péréquation'!$A$2:$A$301)</f>
        <v>5665</v>
      </c>
      <c r="B628" s="108" t="s">
        <v>346</v>
      </c>
      <c r="C628" s="107">
        <v>2022</v>
      </c>
      <c r="D628" s="105">
        <v>346701.017295931</v>
      </c>
      <c r="E628" s="105">
        <v>353783.03999999998</v>
      </c>
      <c r="F628" s="105">
        <v>120284.838599333</v>
      </c>
      <c r="G628">
        <v>347.71</v>
      </c>
      <c r="H628">
        <f t="shared" si="9"/>
        <v>120632.54859933301</v>
      </c>
    </row>
    <row r="629" spans="1:8" x14ac:dyDescent="0.25">
      <c r="A629">
        <f>_xlfn.XLOOKUP(B629,'Données-péréquation'!$B$2:$B$301,'Données-péréquation'!$A$2:$A$301)</f>
        <v>5749</v>
      </c>
      <c r="B629" s="108" t="s">
        <v>345</v>
      </c>
      <c r="C629" s="107">
        <v>2012</v>
      </c>
      <c r="D629" s="107" t="s">
        <v>458</v>
      </c>
      <c r="E629" s="107" t="s">
        <v>458</v>
      </c>
      <c r="F629" s="107" t="s">
        <v>458</v>
      </c>
      <c r="G629">
        <v>0</v>
      </c>
      <c r="H629" t="e">
        <f t="shared" si="9"/>
        <v>#VALUE!</v>
      </c>
    </row>
    <row r="630" spans="1:8" x14ac:dyDescent="0.25">
      <c r="A630">
        <f>_xlfn.XLOOKUP(B630,'Données-péréquation'!$B$2:$B$301,'Données-péréquation'!$A$2:$A$301)</f>
        <v>5749</v>
      </c>
      <c r="B630" s="108" t="s">
        <v>345</v>
      </c>
      <c r="C630" s="107">
        <v>2013</v>
      </c>
      <c r="D630" s="107" t="s">
        <v>458</v>
      </c>
      <c r="E630" s="107" t="s">
        <v>458</v>
      </c>
      <c r="F630" s="107" t="s">
        <v>458</v>
      </c>
      <c r="G630">
        <v>0</v>
      </c>
      <c r="H630" t="e">
        <f t="shared" si="9"/>
        <v>#VALUE!</v>
      </c>
    </row>
    <row r="631" spans="1:8" x14ac:dyDescent="0.25">
      <c r="A631">
        <f>_xlfn.XLOOKUP(B631,'Données-péréquation'!$B$2:$B$301,'Données-péréquation'!$A$2:$A$301)</f>
        <v>5749</v>
      </c>
      <c r="B631" s="108" t="s">
        <v>345</v>
      </c>
      <c r="C631" s="107">
        <v>2014</v>
      </c>
      <c r="D631" s="107" t="s">
        <v>458</v>
      </c>
      <c r="E631" s="107" t="s">
        <v>458</v>
      </c>
      <c r="F631" s="107" t="s">
        <v>458</v>
      </c>
      <c r="G631">
        <v>0</v>
      </c>
      <c r="H631" t="e">
        <f t="shared" si="9"/>
        <v>#VALUE!</v>
      </c>
    </row>
    <row r="632" spans="1:8" x14ac:dyDescent="0.25">
      <c r="A632">
        <f>_xlfn.XLOOKUP(B632,'Données-péréquation'!$B$2:$B$301,'Données-péréquation'!$A$2:$A$301)</f>
        <v>5749</v>
      </c>
      <c r="B632" s="108" t="s">
        <v>345</v>
      </c>
      <c r="C632" s="107">
        <v>2015</v>
      </c>
      <c r="D632" s="107" t="s">
        <v>458</v>
      </c>
      <c r="E632" s="107" t="s">
        <v>458</v>
      </c>
      <c r="F632" s="107" t="s">
        <v>458</v>
      </c>
      <c r="G632">
        <v>0</v>
      </c>
      <c r="H632" t="e">
        <f t="shared" si="9"/>
        <v>#VALUE!</v>
      </c>
    </row>
    <row r="633" spans="1:8" x14ac:dyDescent="0.25">
      <c r="A633">
        <f>_xlfn.XLOOKUP(B633,'Données-péréquation'!$B$2:$B$301,'Données-péréquation'!$A$2:$A$301)</f>
        <v>5749</v>
      </c>
      <c r="B633" s="108" t="s">
        <v>345</v>
      </c>
      <c r="C633" s="107">
        <v>2016</v>
      </c>
      <c r="D633" s="105">
        <v>-325650.92862857098</v>
      </c>
      <c r="E633" s="105">
        <v>1879.950906846</v>
      </c>
      <c r="F633" s="107" t="s">
        <v>458</v>
      </c>
      <c r="G633">
        <v>0</v>
      </c>
      <c r="H633" t="e">
        <f t="shared" si="9"/>
        <v>#VALUE!</v>
      </c>
    </row>
    <row r="634" spans="1:8" x14ac:dyDescent="0.25">
      <c r="A634">
        <f>_xlfn.XLOOKUP(B634,'Données-péréquation'!$B$2:$B$301,'Données-péréquation'!$A$2:$A$301)</f>
        <v>5749</v>
      </c>
      <c r="B634" s="108" t="s">
        <v>345</v>
      </c>
      <c r="C634" s="107">
        <v>2017</v>
      </c>
      <c r="D634" s="105">
        <v>-244336.81272370199</v>
      </c>
      <c r="E634" s="105">
        <v>1909.9499139970001</v>
      </c>
      <c r="F634" s="105">
        <v>3205391.18186166</v>
      </c>
      <c r="G634">
        <v>0</v>
      </c>
      <c r="H634">
        <f t="shared" si="9"/>
        <v>3205391.18186166</v>
      </c>
    </row>
    <row r="635" spans="1:8" x14ac:dyDescent="0.25">
      <c r="A635">
        <f>_xlfn.XLOOKUP(B635,'Données-péréquation'!$B$2:$B$301,'Données-péréquation'!$A$2:$A$301)</f>
        <v>5749</v>
      </c>
      <c r="B635" s="108" t="s">
        <v>345</v>
      </c>
      <c r="C635" s="107">
        <v>2018</v>
      </c>
      <c r="D635" s="105">
        <v>-228910.723977282</v>
      </c>
      <c r="E635" s="105">
        <v>2015.8514405589999</v>
      </c>
      <c r="F635" s="105">
        <v>3341511.1165873199</v>
      </c>
      <c r="G635">
        <v>0</v>
      </c>
      <c r="H635">
        <f t="shared" si="9"/>
        <v>3341511.1165873199</v>
      </c>
    </row>
    <row r="636" spans="1:8" x14ac:dyDescent="0.25">
      <c r="A636">
        <f>_xlfn.XLOOKUP(B636,'Données-péréquation'!$B$2:$B$301,'Données-péréquation'!$A$2:$A$301)</f>
        <v>5749</v>
      </c>
      <c r="B636" s="108" t="s">
        <v>345</v>
      </c>
      <c r="C636" s="107">
        <v>2019</v>
      </c>
      <c r="D636" s="105">
        <v>-341393.50560328702</v>
      </c>
      <c r="E636" s="105">
        <v>58333.791982385999</v>
      </c>
      <c r="F636" s="105">
        <v>4170173.6016427898</v>
      </c>
      <c r="G636">
        <v>82844.899999999994</v>
      </c>
      <c r="H636">
        <f t="shared" si="9"/>
        <v>4253018.5016427897</v>
      </c>
    </row>
    <row r="637" spans="1:8" x14ac:dyDescent="0.25">
      <c r="A637">
        <f>_xlfn.XLOOKUP(B637,'Données-péréquation'!$B$2:$B$301,'Données-péréquation'!$A$2:$A$301)</f>
        <v>5749</v>
      </c>
      <c r="B637" s="108" t="s">
        <v>345</v>
      </c>
      <c r="C637" s="107">
        <v>2020</v>
      </c>
      <c r="D637" s="105">
        <v>-446204.66597051203</v>
      </c>
      <c r="E637" s="105">
        <v>1942.878080579</v>
      </c>
      <c r="F637" s="105">
        <v>4390015.4996271804</v>
      </c>
      <c r="G637">
        <v>15746.86</v>
      </c>
      <c r="H637">
        <f t="shared" si="9"/>
        <v>4405762.3596271807</v>
      </c>
    </row>
    <row r="638" spans="1:8" x14ac:dyDescent="0.25">
      <c r="A638">
        <f>_xlfn.XLOOKUP(B638,'Données-péréquation'!$B$2:$B$301,'Données-péréquation'!$A$2:$A$301)</f>
        <v>5749</v>
      </c>
      <c r="B638" s="108" t="s">
        <v>345</v>
      </c>
      <c r="C638" s="107">
        <v>2021</v>
      </c>
      <c r="D638" s="105">
        <v>-510795.61873477697</v>
      </c>
      <c r="E638" s="105">
        <v>1919.808518004</v>
      </c>
      <c r="F638" s="105">
        <v>4124415.7123488998</v>
      </c>
      <c r="G638">
        <v>44641.120000000003</v>
      </c>
      <c r="H638">
        <f t="shared" si="9"/>
        <v>4169056.8323488999</v>
      </c>
    </row>
    <row r="639" spans="1:8" x14ac:dyDescent="0.25">
      <c r="A639">
        <f>_xlfn.XLOOKUP(B639,'Données-péréquation'!$B$2:$B$301,'Données-péréquation'!$A$2:$A$301)</f>
        <v>5749</v>
      </c>
      <c r="B639" s="108" t="s">
        <v>345</v>
      </c>
      <c r="C639" s="107">
        <v>2022</v>
      </c>
      <c r="D639" s="105">
        <v>-512669.272439869</v>
      </c>
      <c r="E639" s="105">
        <v>1911.4781124169999</v>
      </c>
      <c r="F639" s="105">
        <v>4610959.1387050198</v>
      </c>
      <c r="G639">
        <v>32972.65</v>
      </c>
      <c r="H639">
        <f t="shared" si="9"/>
        <v>4643931.7887050202</v>
      </c>
    </row>
    <row r="640" spans="1:8" x14ac:dyDescent="0.25">
      <c r="A640">
        <f>_xlfn.XLOOKUP(B640,'Données-péréquation'!$B$2:$B$301,'Données-péréquation'!$A$2:$A$301)</f>
        <v>5908</v>
      </c>
      <c r="B640" s="108" t="s">
        <v>344</v>
      </c>
      <c r="C640" s="107">
        <v>2012</v>
      </c>
      <c r="D640" s="107" t="s">
        <v>458</v>
      </c>
      <c r="E640" s="107" t="s">
        <v>458</v>
      </c>
      <c r="F640" s="107" t="s">
        <v>458</v>
      </c>
      <c r="G640">
        <v>0</v>
      </c>
      <c r="H640" t="e">
        <f t="shared" si="9"/>
        <v>#VALUE!</v>
      </c>
    </row>
    <row r="641" spans="1:8" x14ac:dyDescent="0.25">
      <c r="A641">
        <f>_xlfn.XLOOKUP(B641,'Données-péréquation'!$B$2:$B$301,'Données-péréquation'!$A$2:$A$301)</f>
        <v>5908</v>
      </c>
      <c r="B641" s="108" t="s">
        <v>344</v>
      </c>
      <c r="C641" s="107">
        <v>2013</v>
      </c>
      <c r="D641" s="107" t="s">
        <v>458</v>
      </c>
      <c r="E641" s="107" t="s">
        <v>458</v>
      </c>
      <c r="F641" s="107" t="s">
        <v>458</v>
      </c>
      <c r="G641">
        <v>0</v>
      </c>
      <c r="H641" t="e">
        <f t="shared" si="9"/>
        <v>#VALUE!</v>
      </c>
    </row>
    <row r="642" spans="1:8" x14ac:dyDescent="0.25">
      <c r="A642">
        <f>_xlfn.XLOOKUP(B642,'Données-péréquation'!$B$2:$B$301,'Données-péréquation'!$A$2:$A$301)</f>
        <v>5908</v>
      </c>
      <c r="B642" s="108" t="s">
        <v>344</v>
      </c>
      <c r="C642" s="107">
        <v>2014</v>
      </c>
      <c r="D642" s="107" t="s">
        <v>458</v>
      </c>
      <c r="E642" s="107" t="s">
        <v>458</v>
      </c>
      <c r="F642" s="107" t="s">
        <v>458</v>
      </c>
      <c r="G642">
        <v>0</v>
      </c>
      <c r="H642" t="e">
        <f t="shared" si="9"/>
        <v>#VALUE!</v>
      </c>
    </row>
    <row r="643" spans="1:8" x14ac:dyDescent="0.25">
      <c r="A643">
        <f>_xlfn.XLOOKUP(B643,'Données-péréquation'!$B$2:$B$301,'Données-péréquation'!$A$2:$A$301)</f>
        <v>5908</v>
      </c>
      <c r="B643" s="108" t="s">
        <v>344</v>
      </c>
      <c r="C643" s="107">
        <v>2015</v>
      </c>
      <c r="D643" s="107" t="s">
        <v>458</v>
      </c>
      <c r="E643" s="107" t="s">
        <v>458</v>
      </c>
      <c r="F643" s="107" t="s">
        <v>458</v>
      </c>
      <c r="G643">
        <v>0</v>
      </c>
      <c r="H643" t="e">
        <f t="shared" ref="H643:H706" si="10">F643+G643</f>
        <v>#VALUE!</v>
      </c>
    </row>
    <row r="644" spans="1:8" x14ac:dyDescent="0.25">
      <c r="A644">
        <f>_xlfn.XLOOKUP(B644,'Données-péréquation'!$B$2:$B$301,'Données-péréquation'!$A$2:$A$301)</f>
        <v>5908</v>
      </c>
      <c r="B644" s="108" t="s">
        <v>344</v>
      </c>
      <c r="C644" s="107">
        <v>2016</v>
      </c>
      <c r="D644" s="105">
        <v>5774.9166223149996</v>
      </c>
      <c r="E644" s="105">
        <v>8340.9214525789994</v>
      </c>
      <c r="F644" s="107" t="s">
        <v>458</v>
      </c>
      <c r="G644">
        <v>0</v>
      </c>
      <c r="H644" t="e">
        <f t="shared" si="10"/>
        <v>#VALUE!</v>
      </c>
    </row>
    <row r="645" spans="1:8" x14ac:dyDescent="0.25">
      <c r="A645">
        <f>_xlfn.XLOOKUP(B645,'Données-péréquation'!$B$2:$B$301,'Données-péréquation'!$A$2:$A$301)</f>
        <v>5908</v>
      </c>
      <c r="B645" s="108" t="s">
        <v>344</v>
      </c>
      <c r="C645" s="107">
        <v>2017</v>
      </c>
      <c r="D645" s="105">
        <v>2987.9030899059999</v>
      </c>
      <c r="E645" s="105">
        <v>7265.0072100119996</v>
      </c>
      <c r="F645" s="105">
        <v>141418.411544292</v>
      </c>
      <c r="G645">
        <v>0</v>
      </c>
      <c r="H645">
        <f t="shared" si="10"/>
        <v>141418.411544292</v>
      </c>
    </row>
    <row r="646" spans="1:8" x14ac:dyDescent="0.25">
      <c r="A646">
        <f>_xlfn.XLOOKUP(B646,'Données-péréquation'!$B$2:$B$301,'Données-péréquation'!$A$2:$A$301)</f>
        <v>5908</v>
      </c>
      <c r="B646" s="108" t="s">
        <v>344</v>
      </c>
      <c r="C646" s="107">
        <v>2018</v>
      </c>
      <c r="D646" s="105">
        <v>26377.049010226001</v>
      </c>
      <c r="E646" s="105">
        <v>20694.833574961001</v>
      </c>
      <c r="F646" s="105">
        <v>88230.226394316007</v>
      </c>
      <c r="G646">
        <v>0</v>
      </c>
      <c r="H646">
        <f t="shared" si="10"/>
        <v>88230.226394316007</v>
      </c>
    </row>
    <row r="647" spans="1:8" x14ac:dyDescent="0.25">
      <c r="A647">
        <f>_xlfn.XLOOKUP(B647,'Données-péréquation'!$B$2:$B$301,'Données-péréquation'!$A$2:$A$301)</f>
        <v>5908</v>
      </c>
      <c r="B647" s="108" t="s">
        <v>344</v>
      </c>
      <c r="C647" s="107">
        <v>2019</v>
      </c>
      <c r="D647" s="105">
        <v>30554.762050402998</v>
      </c>
      <c r="E647" s="105">
        <v>31564.641768558002</v>
      </c>
      <c r="F647" s="105">
        <v>151237.51810306599</v>
      </c>
      <c r="G647">
        <v>308.10000000000002</v>
      </c>
      <c r="H647">
        <f t="shared" si="10"/>
        <v>151545.61810306599</v>
      </c>
    </row>
    <row r="648" spans="1:8" x14ac:dyDescent="0.25">
      <c r="A648">
        <f>_xlfn.XLOOKUP(B648,'Données-péréquation'!$B$2:$B$301,'Données-péréquation'!$A$2:$A$301)</f>
        <v>5908</v>
      </c>
      <c r="B648" s="108" t="s">
        <v>344</v>
      </c>
      <c r="C648" s="107">
        <v>2020</v>
      </c>
      <c r="D648" s="105">
        <v>26483.542977187</v>
      </c>
      <c r="E648" s="105">
        <v>28111.770473432</v>
      </c>
      <c r="F648" s="105">
        <v>-40349.391458421997</v>
      </c>
      <c r="G648">
        <v>60.84</v>
      </c>
      <c r="H648">
        <f t="shared" si="10"/>
        <v>-40288.551458422</v>
      </c>
    </row>
    <row r="649" spans="1:8" x14ac:dyDescent="0.25">
      <c r="A649">
        <f>_xlfn.XLOOKUP(B649,'Données-péréquation'!$B$2:$B$301,'Données-péréquation'!$A$2:$A$301)</f>
        <v>5908</v>
      </c>
      <c r="B649" s="108" t="s">
        <v>344</v>
      </c>
      <c r="C649" s="107">
        <v>2021</v>
      </c>
      <c r="D649" s="105">
        <v>23102.906008496</v>
      </c>
      <c r="E649" s="105">
        <v>23436.860099013</v>
      </c>
      <c r="F649" s="105">
        <v>97699.231266104995</v>
      </c>
      <c r="G649">
        <v>1176.43</v>
      </c>
      <c r="H649">
        <f t="shared" si="10"/>
        <v>98875.661266104988</v>
      </c>
    </row>
    <row r="650" spans="1:8" x14ac:dyDescent="0.25">
      <c r="A650">
        <f>_xlfn.XLOOKUP(B650,'Données-péréquation'!$B$2:$B$301,'Données-péréquation'!$A$2:$A$301)</f>
        <v>5908</v>
      </c>
      <c r="B650" s="108" t="s">
        <v>344</v>
      </c>
      <c r="C650" s="107">
        <v>2022</v>
      </c>
      <c r="D650" s="105">
        <v>22656.622011482999</v>
      </c>
      <c r="E650" s="105">
        <v>20978.519112077</v>
      </c>
      <c r="F650" s="105">
        <v>76257.161820341003</v>
      </c>
      <c r="G650">
        <v>1413.24</v>
      </c>
      <c r="H650">
        <f t="shared" si="10"/>
        <v>77670.401820341009</v>
      </c>
    </row>
    <row r="651" spans="1:8" x14ac:dyDescent="0.25">
      <c r="A651">
        <f>_xlfn.XLOOKUP(B651,'Données-péréquation'!$B$2:$B$301,'Données-péréquation'!$A$2:$A$301)</f>
        <v>5909</v>
      </c>
      <c r="B651" s="108" t="s">
        <v>343</v>
      </c>
      <c r="C651" s="107">
        <v>2012</v>
      </c>
      <c r="D651" s="107" t="s">
        <v>458</v>
      </c>
      <c r="E651" s="107" t="s">
        <v>458</v>
      </c>
      <c r="F651" s="107" t="s">
        <v>458</v>
      </c>
      <c r="G651">
        <v>0</v>
      </c>
      <c r="H651" t="e">
        <f t="shared" si="10"/>
        <v>#VALUE!</v>
      </c>
    </row>
    <row r="652" spans="1:8" x14ac:dyDescent="0.25">
      <c r="A652">
        <f>_xlfn.XLOOKUP(B652,'Données-péréquation'!$B$2:$B$301,'Données-péréquation'!$A$2:$A$301)</f>
        <v>5909</v>
      </c>
      <c r="B652" s="108" t="s">
        <v>343</v>
      </c>
      <c r="C652" s="107">
        <v>2013</v>
      </c>
      <c r="D652" s="107" t="s">
        <v>458</v>
      </c>
      <c r="E652" s="107" t="s">
        <v>458</v>
      </c>
      <c r="F652" s="107" t="s">
        <v>458</v>
      </c>
      <c r="G652">
        <v>0</v>
      </c>
      <c r="H652" t="e">
        <f t="shared" si="10"/>
        <v>#VALUE!</v>
      </c>
    </row>
    <row r="653" spans="1:8" x14ac:dyDescent="0.25">
      <c r="A653">
        <f>_xlfn.XLOOKUP(B653,'Données-péréquation'!$B$2:$B$301,'Données-péréquation'!$A$2:$A$301)</f>
        <v>5909</v>
      </c>
      <c r="B653" s="108" t="s">
        <v>343</v>
      </c>
      <c r="C653" s="107">
        <v>2014</v>
      </c>
      <c r="D653" s="107" t="s">
        <v>458</v>
      </c>
      <c r="E653" s="107" t="s">
        <v>458</v>
      </c>
      <c r="F653" s="107" t="s">
        <v>458</v>
      </c>
      <c r="G653">
        <v>0</v>
      </c>
      <c r="H653" t="e">
        <f t="shared" si="10"/>
        <v>#VALUE!</v>
      </c>
    </row>
    <row r="654" spans="1:8" x14ac:dyDescent="0.25">
      <c r="A654">
        <f>_xlfn.XLOOKUP(B654,'Données-péréquation'!$B$2:$B$301,'Données-péréquation'!$A$2:$A$301)</f>
        <v>5909</v>
      </c>
      <c r="B654" s="108" t="s">
        <v>343</v>
      </c>
      <c r="C654" s="107">
        <v>2015</v>
      </c>
      <c r="D654" s="107" t="s">
        <v>458</v>
      </c>
      <c r="E654" s="107" t="s">
        <v>458</v>
      </c>
      <c r="F654" s="107" t="s">
        <v>458</v>
      </c>
      <c r="G654">
        <v>0</v>
      </c>
      <c r="H654" t="e">
        <f t="shared" si="10"/>
        <v>#VALUE!</v>
      </c>
    </row>
    <row r="655" spans="1:8" x14ac:dyDescent="0.25">
      <c r="A655">
        <f>_xlfn.XLOOKUP(B655,'Données-péréquation'!$B$2:$B$301,'Données-péréquation'!$A$2:$A$301)</f>
        <v>5909</v>
      </c>
      <c r="B655" s="108" t="s">
        <v>343</v>
      </c>
      <c r="C655" s="107">
        <v>2016</v>
      </c>
      <c r="D655" s="105">
        <v>-13910.592587079</v>
      </c>
      <c r="E655" s="105">
        <v>1147.730481132</v>
      </c>
      <c r="F655" s="107" t="s">
        <v>458</v>
      </c>
      <c r="G655">
        <v>0</v>
      </c>
      <c r="H655" t="e">
        <f t="shared" si="10"/>
        <v>#VALUE!</v>
      </c>
    </row>
    <row r="656" spans="1:8" x14ac:dyDescent="0.25">
      <c r="A656">
        <f>_xlfn.XLOOKUP(B656,'Données-péréquation'!$B$2:$B$301,'Données-péréquation'!$A$2:$A$301)</f>
        <v>5909</v>
      </c>
      <c r="B656" s="108" t="s">
        <v>343</v>
      </c>
      <c r="C656" s="107">
        <v>2017</v>
      </c>
      <c r="D656" s="105">
        <v>-14181.815293971</v>
      </c>
      <c r="E656" s="105">
        <v>1128.084876876</v>
      </c>
      <c r="F656" s="105">
        <v>-248940.81711896401</v>
      </c>
      <c r="G656">
        <v>0</v>
      </c>
      <c r="H656">
        <f t="shared" si="10"/>
        <v>-248940.81711896401</v>
      </c>
    </row>
    <row r="657" spans="1:8" x14ac:dyDescent="0.25">
      <c r="A657">
        <f>_xlfn.XLOOKUP(B657,'Données-péréquation'!$B$2:$B$301,'Données-péréquation'!$A$2:$A$301)</f>
        <v>5909</v>
      </c>
      <c r="B657" s="108" t="s">
        <v>343</v>
      </c>
      <c r="C657" s="107">
        <v>2018</v>
      </c>
      <c r="D657" s="105">
        <v>-15614.808124539</v>
      </c>
      <c r="E657" s="105">
        <v>1114.72435344</v>
      </c>
      <c r="F657" s="105">
        <v>-406663.44550254499</v>
      </c>
      <c r="G657">
        <v>0</v>
      </c>
      <c r="H657">
        <f t="shared" si="10"/>
        <v>-406663.44550254499</v>
      </c>
    </row>
    <row r="658" spans="1:8" x14ac:dyDescent="0.25">
      <c r="A658">
        <f>_xlfn.XLOOKUP(B658,'Données-péréquation'!$B$2:$B$301,'Données-péréquation'!$A$2:$A$301)</f>
        <v>5909</v>
      </c>
      <c r="B658" s="108" t="s">
        <v>343</v>
      </c>
      <c r="C658" s="107">
        <v>2019</v>
      </c>
      <c r="D658" s="105">
        <v>-7474.11602133</v>
      </c>
      <c r="E658" s="105">
        <v>7271.1060442850003</v>
      </c>
      <c r="F658" s="105">
        <v>-365112.690684509</v>
      </c>
      <c r="G658">
        <v>4720.5</v>
      </c>
      <c r="H658">
        <f t="shared" si="10"/>
        <v>-360392.190684509</v>
      </c>
    </row>
    <row r="659" spans="1:8" x14ac:dyDescent="0.25">
      <c r="A659">
        <f>_xlfn.XLOOKUP(B659,'Données-péréquation'!$B$2:$B$301,'Données-péréquation'!$A$2:$A$301)</f>
        <v>5909</v>
      </c>
      <c r="B659" s="108" t="s">
        <v>343</v>
      </c>
      <c r="C659" s="107">
        <v>2020</v>
      </c>
      <c r="D659" s="105">
        <v>-5903.6097099660001</v>
      </c>
      <c r="E659" s="105">
        <v>9124.4578681010007</v>
      </c>
      <c r="F659" s="105">
        <v>-519395.88288030098</v>
      </c>
      <c r="G659">
        <v>2308.62</v>
      </c>
      <c r="H659">
        <f t="shared" si="10"/>
        <v>-517087.26288030099</v>
      </c>
    </row>
    <row r="660" spans="1:8" x14ac:dyDescent="0.25">
      <c r="A660">
        <f>_xlfn.XLOOKUP(B660,'Données-péréquation'!$B$2:$B$301,'Données-péréquation'!$A$2:$A$301)</f>
        <v>5909</v>
      </c>
      <c r="B660" s="108" t="s">
        <v>343</v>
      </c>
      <c r="C660" s="107">
        <v>2021</v>
      </c>
      <c r="D660" s="105">
        <v>-10157.165687103001</v>
      </c>
      <c r="E660" s="105">
        <v>8168.1964494370004</v>
      </c>
      <c r="F660" s="105">
        <v>-502065.07882725901</v>
      </c>
      <c r="G660">
        <v>-959.78</v>
      </c>
      <c r="H660">
        <f t="shared" si="10"/>
        <v>-503024.85882725904</v>
      </c>
    </row>
    <row r="661" spans="1:8" x14ac:dyDescent="0.25">
      <c r="A661">
        <f>_xlfn.XLOOKUP(B661,'Données-péréquation'!$B$2:$B$301,'Données-péréquation'!$A$2:$A$301)</f>
        <v>5909</v>
      </c>
      <c r="B661" s="108" t="s">
        <v>343</v>
      </c>
      <c r="C661" s="107">
        <v>2022</v>
      </c>
      <c r="D661" s="105">
        <v>-2165.8990034120002</v>
      </c>
      <c r="E661" s="105">
        <v>7875.9296685099998</v>
      </c>
      <c r="F661" s="105">
        <v>-356244.70615203399</v>
      </c>
      <c r="G661">
        <v>-324.02999999999997</v>
      </c>
      <c r="H661">
        <f t="shared" si="10"/>
        <v>-356568.73615203402</v>
      </c>
    </row>
    <row r="662" spans="1:8" x14ac:dyDescent="0.25">
      <c r="A662">
        <f>_xlfn.XLOOKUP(B662,'Données-péréquation'!$B$2:$B$301,'Données-péréquation'!$A$2:$A$301)</f>
        <v>5582</v>
      </c>
      <c r="B662" s="108" t="s">
        <v>342</v>
      </c>
      <c r="C662" s="107">
        <v>2012</v>
      </c>
      <c r="D662" s="107" t="s">
        <v>458</v>
      </c>
      <c r="E662" s="107" t="s">
        <v>458</v>
      </c>
      <c r="F662" s="107" t="s">
        <v>458</v>
      </c>
      <c r="G662">
        <v>0</v>
      </c>
      <c r="H662" t="e">
        <f t="shared" si="10"/>
        <v>#VALUE!</v>
      </c>
    </row>
    <row r="663" spans="1:8" x14ac:dyDescent="0.25">
      <c r="A663">
        <f>_xlfn.XLOOKUP(B663,'Données-péréquation'!$B$2:$B$301,'Données-péréquation'!$A$2:$A$301)</f>
        <v>5582</v>
      </c>
      <c r="B663" s="108" t="s">
        <v>342</v>
      </c>
      <c r="C663" s="107">
        <v>2013</v>
      </c>
      <c r="D663" s="107" t="s">
        <v>458</v>
      </c>
      <c r="E663" s="107" t="s">
        <v>458</v>
      </c>
      <c r="F663" s="107" t="s">
        <v>458</v>
      </c>
      <c r="G663">
        <v>0</v>
      </c>
      <c r="H663" t="e">
        <f t="shared" si="10"/>
        <v>#VALUE!</v>
      </c>
    </row>
    <row r="664" spans="1:8" x14ac:dyDescent="0.25">
      <c r="A664">
        <f>_xlfn.XLOOKUP(B664,'Données-péréquation'!$B$2:$B$301,'Données-péréquation'!$A$2:$A$301)</f>
        <v>5582</v>
      </c>
      <c r="B664" s="108" t="s">
        <v>342</v>
      </c>
      <c r="C664" s="107">
        <v>2014</v>
      </c>
      <c r="D664" s="107" t="s">
        <v>458</v>
      </c>
      <c r="E664" s="107" t="s">
        <v>458</v>
      </c>
      <c r="F664" s="107" t="s">
        <v>458</v>
      </c>
      <c r="G664">
        <v>0</v>
      </c>
      <c r="H664" t="e">
        <f t="shared" si="10"/>
        <v>#VALUE!</v>
      </c>
    </row>
    <row r="665" spans="1:8" x14ac:dyDescent="0.25">
      <c r="A665">
        <f>_xlfn.XLOOKUP(B665,'Données-péréquation'!$B$2:$B$301,'Données-péréquation'!$A$2:$A$301)</f>
        <v>5582</v>
      </c>
      <c r="B665" s="108" t="s">
        <v>342</v>
      </c>
      <c r="C665" s="107">
        <v>2015</v>
      </c>
      <c r="D665" s="107" t="s">
        <v>458</v>
      </c>
      <c r="E665" s="107" t="s">
        <v>458</v>
      </c>
      <c r="F665" s="107" t="s">
        <v>458</v>
      </c>
      <c r="G665">
        <v>0</v>
      </c>
      <c r="H665" t="e">
        <f t="shared" si="10"/>
        <v>#VALUE!</v>
      </c>
    </row>
    <row r="666" spans="1:8" x14ac:dyDescent="0.25">
      <c r="A666">
        <f>_xlfn.XLOOKUP(B666,'Données-péréquation'!$B$2:$B$301,'Données-péréquation'!$A$2:$A$301)</f>
        <v>5582</v>
      </c>
      <c r="B666" s="108" t="s">
        <v>342</v>
      </c>
      <c r="C666" s="107">
        <v>2016</v>
      </c>
      <c r="D666" s="105">
        <v>1141209.8821050001</v>
      </c>
      <c r="E666" s="106">
        <v>1187300</v>
      </c>
      <c r="F666" s="107" t="s">
        <v>458</v>
      </c>
      <c r="G666">
        <v>0</v>
      </c>
      <c r="H666" t="e">
        <f t="shared" si="10"/>
        <v>#VALUE!</v>
      </c>
    </row>
    <row r="667" spans="1:8" x14ac:dyDescent="0.25">
      <c r="A667">
        <f>_xlfn.XLOOKUP(B667,'Données-péréquation'!$B$2:$B$301,'Données-péréquation'!$A$2:$A$301)</f>
        <v>5582</v>
      </c>
      <c r="B667" s="108" t="s">
        <v>342</v>
      </c>
      <c r="C667" s="107">
        <v>2017</v>
      </c>
      <c r="D667" s="105">
        <v>-59985.924180000002</v>
      </c>
      <c r="E667" s="107">
        <v>0</v>
      </c>
      <c r="F667" s="105">
        <v>-281775.89455044101</v>
      </c>
      <c r="G667">
        <v>0</v>
      </c>
      <c r="H667">
        <f t="shared" si="10"/>
        <v>-281775.89455044101</v>
      </c>
    </row>
    <row r="668" spans="1:8" x14ac:dyDescent="0.25">
      <c r="A668">
        <f>_xlfn.XLOOKUP(B668,'Données-péréquation'!$B$2:$B$301,'Données-péréquation'!$A$2:$A$301)</f>
        <v>5582</v>
      </c>
      <c r="B668" s="108" t="s">
        <v>342</v>
      </c>
      <c r="C668" s="107">
        <v>2018</v>
      </c>
      <c r="D668" s="105">
        <v>-54642.155518</v>
      </c>
      <c r="E668" s="107">
        <v>0</v>
      </c>
      <c r="F668" s="105">
        <v>-246954.479335624</v>
      </c>
      <c r="G668">
        <v>0</v>
      </c>
      <c r="H668">
        <f t="shared" si="10"/>
        <v>-246954.479335624</v>
      </c>
    </row>
    <row r="669" spans="1:8" x14ac:dyDescent="0.25">
      <c r="A669">
        <f>_xlfn.XLOOKUP(B669,'Données-péréquation'!$B$2:$B$301,'Données-péréquation'!$A$2:$A$301)</f>
        <v>5582</v>
      </c>
      <c r="B669" s="108" t="s">
        <v>342</v>
      </c>
      <c r="C669" s="107">
        <v>2019</v>
      </c>
      <c r="D669" s="105">
        <v>-55599.509376000002</v>
      </c>
      <c r="E669" s="107">
        <v>0</v>
      </c>
      <c r="F669" s="105">
        <v>357592.40863123699</v>
      </c>
      <c r="G669">
        <v>215895.55</v>
      </c>
      <c r="H669">
        <f t="shared" si="10"/>
        <v>573487.95863123704</v>
      </c>
    </row>
    <row r="670" spans="1:8" x14ac:dyDescent="0.25">
      <c r="A670">
        <f>_xlfn.XLOOKUP(B670,'Données-péréquation'!$B$2:$B$301,'Données-péréquation'!$A$2:$A$301)</f>
        <v>5582</v>
      </c>
      <c r="B670" s="108" t="s">
        <v>342</v>
      </c>
      <c r="C670" s="107">
        <v>2020</v>
      </c>
      <c r="D670" s="105">
        <v>-47995.064080999997</v>
      </c>
      <c r="E670" s="107">
        <v>0</v>
      </c>
      <c r="F670" s="105">
        <v>1222256.81561264</v>
      </c>
      <c r="G670">
        <v>47506.01</v>
      </c>
      <c r="H670">
        <f t="shared" si="10"/>
        <v>1269762.82561264</v>
      </c>
    </row>
    <row r="671" spans="1:8" x14ac:dyDescent="0.25">
      <c r="A671">
        <f>_xlfn.XLOOKUP(B671,'Données-péréquation'!$B$2:$B$301,'Données-péréquation'!$A$2:$A$301)</f>
        <v>5582</v>
      </c>
      <c r="B671" s="108" t="s">
        <v>342</v>
      </c>
      <c r="C671" s="107">
        <v>2021</v>
      </c>
      <c r="D671" s="105">
        <v>-65853.273780000003</v>
      </c>
      <c r="E671" s="107">
        <v>0</v>
      </c>
      <c r="F671" s="105">
        <v>664369.66236062103</v>
      </c>
      <c r="G671">
        <v>49363.16</v>
      </c>
      <c r="H671">
        <f t="shared" si="10"/>
        <v>713732.82236062107</v>
      </c>
    </row>
    <row r="672" spans="1:8" x14ac:dyDescent="0.25">
      <c r="A672">
        <f>_xlfn.XLOOKUP(B672,'Données-péréquation'!$B$2:$B$301,'Données-péréquation'!$A$2:$A$301)</f>
        <v>5582</v>
      </c>
      <c r="B672" s="108" t="s">
        <v>342</v>
      </c>
      <c r="C672" s="107">
        <v>2022</v>
      </c>
      <c r="D672" s="105">
        <v>-82290.928719999996</v>
      </c>
      <c r="E672" s="107">
        <v>0</v>
      </c>
      <c r="F672" s="105">
        <v>1200265.3382015801</v>
      </c>
      <c r="G672">
        <v>62467.14</v>
      </c>
      <c r="H672">
        <f t="shared" si="10"/>
        <v>1262732.47820158</v>
      </c>
    </row>
    <row r="673" spans="1:8" x14ac:dyDescent="0.25">
      <c r="A673">
        <f>_xlfn.XLOOKUP(B673,'Données-péréquation'!$B$2:$B$301,'Données-péréquation'!$A$2:$A$301)</f>
        <v>5709</v>
      </c>
      <c r="B673" s="108" t="s">
        <v>341</v>
      </c>
      <c r="C673" s="107">
        <v>2012</v>
      </c>
      <c r="D673" s="107" t="s">
        <v>458</v>
      </c>
      <c r="E673" s="107" t="s">
        <v>458</v>
      </c>
      <c r="F673" s="107" t="s">
        <v>458</v>
      </c>
      <c r="G673">
        <v>0</v>
      </c>
      <c r="H673" t="e">
        <f t="shared" si="10"/>
        <v>#VALUE!</v>
      </c>
    </row>
    <row r="674" spans="1:8" x14ac:dyDescent="0.25">
      <c r="A674">
        <f>_xlfn.XLOOKUP(B674,'Données-péréquation'!$B$2:$B$301,'Données-péréquation'!$A$2:$A$301)</f>
        <v>5709</v>
      </c>
      <c r="B674" s="108" t="s">
        <v>341</v>
      </c>
      <c r="C674" s="107">
        <v>2013</v>
      </c>
      <c r="D674" s="107" t="s">
        <v>458</v>
      </c>
      <c r="E674" s="107" t="s">
        <v>458</v>
      </c>
      <c r="F674" s="107" t="s">
        <v>458</v>
      </c>
      <c r="G674">
        <v>0</v>
      </c>
      <c r="H674" t="e">
        <f t="shared" si="10"/>
        <v>#VALUE!</v>
      </c>
    </row>
    <row r="675" spans="1:8" x14ac:dyDescent="0.25">
      <c r="A675">
        <f>_xlfn.XLOOKUP(B675,'Données-péréquation'!$B$2:$B$301,'Données-péréquation'!$A$2:$A$301)</f>
        <v>5709</v>
      </c>
      <c r="B675" s="108" t="s">
        <v>341</v>
      </c>
      <c r="C675" s="107">
        <v>2014</v>
      </c>
      <c r="D675" s="107" t="s">
        <v>458</v>
      </c>
      <c r="E675" s="107" t="s">
        <v>458</v>
      </c>
      <c r="F675" s="107" t="s">
        <v>458</v>
      </c>
      <c r="G675">
        <v>0</v>
      </c>
      <c r="H675" t="e">
        <f t="shared" si="10"/>
        <v>#VALUE!</v>
      </c>
    </row>
    <row r="676" spans="1:8" x14ac:dyDescent="0.25">
      <c r="A676">
        <f>_xlfn.XLOOKUP(B676,'Données-péréquation'!$B$2:$B$301,'Données-péréquation'!$A$2:$A$301)</f>
        <v>5709</v>
      </c>
      <c r="B676" s="108" t="s">
        <v>341</v>
      </c>
      <c r="C676" s="107">
        <v>2015</v>
      </c>
      <c r="D676" s="107" t="s">
        <v>458</v>
      </c>
      <c r="E676" s="107" t="s">
        <v>458</v>
      </c>
      <c r="F676" s="107" t="s">
        <v>458</v>
      </c>
      <c r="G676">
        <v>0</v>
      </c>
      <c r="H676" t="e">
        <f t="shared" si="10"/>
        <v>#VALUE!</v>
      </c>
    </row>
    <row r="677" spans="1:8" x14ac:dyDescent="0.25">
      <c r="A677">
        <f>_xlfn.XLOOKUP(B677,'Données-péréquation'!$B$2:$B$301,'Données-péréquation'!$A$2:$A$301)</f>
        <v>5709</v>
      </c>
      <c r="B677" s="108" t="s">
        <v>341</v>
      </c>
      <c r="C677" s="107">
        <v>2016</v>
      </c>
      <c r="D677" s="105">
        <v>4093580.66614806</v>
      </c>
      <c r="E677" s="105">
        <v>4203686.7557450002</v>
      </c>
      <c r="F677" s="107" t="s">
        <v>458</v>
      </c>
      <c r="G677">
        <v>0</v>
      </c>
      <c r="H677" t="e">
        <f t="shared" si="10"/>
        <v>#VALUE!</v>
      </c>
    </row>
    <row r="678" spans="1:8" x14ac:dyDescent="0.25">
      <c r="A678">
        <f>_xlfn.XLOOKUP(B678,'Données-péréquation'!$B$2:$B$301,'Données-péréquation'!$A$2:$A$301)</f>
        <v>5709</v>
      </c>
      <c r="B678" s="108" t="s">
        <v>341</v>
      </c>
      <c r="C678" s="107">
        <v>2017</v>
      </c>
      <c r="D678" s="105">
        <v>4379795.0465791998</v>
      </c>
      <c r="E678" s="105">
        <v>4410171.75</v>
      </c>
      <c r="F678" s="105">
        <v>-1949828.22137626</v>
      </c>
      <c r="G678">
        <v>0</v>
      </c>
      <c r="H678">
        <f t="shared" si="10"/>
        <v>-1949828.22137626</v>
      </c>
    </row>
    <row r="679" spans="1:8" x14ac:dyDescent="0.25">
      <c r="A679">
        <f>_xlfn.XLOOKUP(B679,'Données-péréquation'!$B$2:$B$301,'Données-péréquation'!$A$2:$A$301)</f>
        <v>5709</v>
      </c>
      <c r="B679" s="108" t="s">
        <v>341</v>
      </c>
      <c r="C679" s="107">
        <v>2018</v>
      </c>
      <c r="D679" s="105">
        <v>4908027.7599740801</v>
      </c>
      <c r="E679" s="105">
        <v>4984000.2</v>
      </c>
      <c r="F679" s="105">
        <v>-3138228.3497441602</v>
      </c>
      <c r="G679">
        <v>0</v>
      </c>
      <c r="H679">
        <f t="shared" si="10"/>
        <v>-3138228.3497441602</v>
      </c>
    </row>
    <row r="680" spans="1:8" x14ac:dyDescent="0.25">
      <c r="A680">
        <f>_xlfn.XLOOKUP(B680,'Données-péréquation'!$B$2:$B$301,'Données-péréquation'!$A$2:$A$301)</f>
        <v>5709</v>
      </c>
      <c r="B680" s="108" t="s">
        <v>341</v>
      </c>
      <c r="C680" s="107">
        <v>2019</v>
      </c>
      <c r="D680" s="105">
        <v>4782037.9265838396</v>
      </c>
      <c r="E680" s="106">
        <v>4856630</v>
      </c>
      <c r="F680" s="105">
        <v>-2991798.0089535201</v>
      </c>
      <c r="G680">
        <v>160195.65</v>
      </c>
      <c r="H680">
        <f t="shared" si="10"/>
        <v>-2831602.3589535202</v>
      </c>
    </row>
    <row r="681" spans="1:8" x14ac:dyDescent="0.25">
      <c r="A681">
        <f>_xlfn.XLOOKUP(B681,'Données-péréquation'!$B$2:$B$301,'Données-péréquation'!$A$2:$A$301)</f>
        <v>5709</v>
      </c>
      <c r="B681" s="108" t="s">
        <v>341</v>
      </c>
      <c r="C681" s="107">
        <v>2020</v>
      </c>
      <c r="D681" s="105">
        <v>4554044.4058656599</v>
      </c>
      <c r="E681" s="105">
        <v>4622941.8</v>
      </c>
      <c r="F681" s="105">
        <v>-2525637.7765147602</v>
      </c>
      <c r="G681">
        <v>1416.13</v>
      </c>
      <c r="H681">
        <f t="shared" si="10"/>
        <v>-2524221.6465147603</v>
      </c>
    </row>
    <row r="682" spans="1:8" x14ac:dyDescent="0.25">
      <c r="A682">
        <f>_xlfn.XLOOKUP(B682,'Données-péréquation'!$B$2:$B$301,'Données-péréquation'!$A$2:$A$301)</f>
        <v>5709</v>
      </c>
      <c r="B682" s="108" t="s">
        <v>341</v>
      </c>
      <c r="C682" s="107">
        <v>2021</v>
      </c>
      <c r="D682" s="105">
        <v>4320455.6274541998</v>
      </c>
      <c r="E682" s="105">
        <v>4395315.3536700001</v>
      </c>
      <c r="F682" s="105">
        <v>-2617328.90751214</v>
      </c>
      <c r="G682">
        <v>2598.19</v>
      </c>
      <c r="H682">
        <f t="shared" si="10"/>
        <v>-2614730.7175121401</v>
      </c>
    </row>
    <row r="683" spans="1:8" x14ac:dyDescent="0.25">
      <c r="A683">
        <f>_xlfn.XLOOKUP(B683,'Données-péréquation'!$B$2:$B$301,'Données-péréquation'!$A$2:$A$301)</f>
        <v>5709</v>
      </c>
      <c r="B683" s="108" t="s">
        <v>341</v>
      </c>
      <c r="C683" s="107">
        <v>2022</v>
      </c>
      <c r="D683" s="105">
        <v>4077601.5635557398</v>
      </c>
      <c r="E683" s="105">
        <v>4159168.5</v>
      </c>
      <c r="F683" s="105">
        <v>-2152087.78610308</v>
      </c>
      <c r="G683">
        <v>3061.9</v>
      </c>
      <c r="H683">
        <f t="shared" si="10"/>
        <v>-2149025.8861030801</v>
      </c>
    </row>
    <row r="684" spans="1:8" x14ac:dyDescent="0.25">
      <c r="A684">
        <f>_xlfn.XLOOKUP(B684,'Données-péréquation'!$B$2:$B$301,'Données-péréquation'!$A$2:$A$301)</f>
        <v>5403</v>
      </c>
      <c r="B684" s="108" t="s">
        <v>340</v>
      </c>
      <c r="C684" s="107">
        <v>2012</v>
      </c>
      <c r="D684" s="107" t="s">
        <v>458</v>
      </c>
      <c r="E684" s="107" t="s">
        <v>458</v>
      </c>
      <c r="F684" s="107" t="s">
        <v>458</v>
      </c>
      <c r="G684">
        <v>0</v>
      </c>
      <c r="H684" t="e">
        <f t="shared" si="10"/>
        <v>#VALUE!</v>
      </c>
    </row>
    <row r="685" spans="1:8" x14ac:dyDescent="0.25">
      <c r="A685">
        <f>_xlfn.XLOOKUP(B685,'Données-péréquation'!$B$2:$B$301,'Données-péréquation'!$A$2:$A$301)</f>
        <v>5403</v>
      </c>
      <c r="B685" s="108" t="s">
        <v>340</v>
      </c>
      <c r="C685" s="107">
        <v>2013</v>
      </c>
      <c r="D685" s="107" t="s">
        <v>458</v>
      </c>
      <c r="E685" s="107" t="s">
        <v>458</v>
      </c>
      <c r="F685" s="107" t="s">
        <v>458</v>
      </c>
      <c r="G685">
        <v>0</v>
      </c>
      <c r="H685" t="e">
        <f t="shared" si="10"/>
        <v>#VALUE!</v>
      </c>
    </row>
    <row r="686" spans="1:8" x14ac:dyDescent="0.25">
      <c r="A686">
        <f>_xlfn.XLOOKUP(B686,'Données-péréquation'!$B$2:$B$301,'Données-péréquation'!$A$2:$A$301)</f>
        <v>5403</v>
      </c>
      <c r="B686" s="108" t="s">
        <v>340</v>
      </c>
      <c r="C686" s="107">
        <v>2014</v>
      </c>
      <c r="D686" s="107" t="s">
        <v>458</v>
      </c>
      <c r="E686" s="107" t="s">
        <v>458</v>
      </c>
      <c r="F686" s="107" t="s">
        <v>458</v>
      </c>
      <c r="G686">
        <v>0</v>
      </c>
      <c r="H686" t="e">
        <f t="shared" si="10"/>
        <v>#VALUE!</v>
      </c>
    </row>
    <row r="687" spans="1:8" x14ac:dyDescent="0.25">
      <c r="A687">
        <f>_xlfn.XLOOKUP(B687,'Données-péréquation'!$B$2:$B$301,'Données-péréquation'!$A$2:$A$301)</f>
        <v>5403</v>
      </c>
      <c r="B687" s="108" t="s">
        <v>340</v>
      </c>
      <c r="C687" s="107">
        <v>2015</v>
      </c>
      <c r="D687" s="107" t="s">
        <v>458</v>
      </c>
      <c r="E687" s="107" t="s">
        <v>458</v>
      </c>
      <c r="F687" s="107" t="s">
        <v>458</v>
      </c>
      <c r="G687">
        <v>0</v>
      </c>
      <c r="H687" t="e">
        <f t="shared" si="10"/>
        <v>#VALUE!</v>
      </c>
    </row>
    <row r="688" spans="1:8" x14ac:dyDescent="0.25">
      <c r="A688">
        <f>_xlfn.XLOOKUP(B688,'Données-péréquation'!$B$2:$B$301,'Données-péréquation'!$A$2:$A$301)</f>
        <v>5403</v>
      </c>
      <c r="B688" s="108" t="s">
        <v>340</v>
      </c>
      <c r="C688" s="107">
        <v>2016</v>
      </c>
      <c r="D688" s="105">
        <v>-7992.9075709999997</v>
      </c>
      <c r="E688" s="106">
        <v>9933</v>
      </c>
      <c r="F688" s="107" t="s">
        <v>458</v>
      </c>
      <c r="G688">
        <v>0</v>
      </c>
      <c r="H688" t="e">
        <f t="shared" si="10"/>
        <v>#VALUE!</v>
      </c>
    </row>
    <row r="689" spans="1:8" x14ac:dyDescent="0.25">
      <c r="A689">
        <f>_xlfn.XLOOKUP(B689,'Données-péréquation'!$B$2:$B$301,'Données-péréquation'!$A$2:$A$301)</f>
        <v>5403</v>
      </c>
      <c r="B689" s="108" t="s">
        <v>340</v>
      </c>
      <c r="C689" s="107">
        <v>2017</v>
      </c>
      <c r="D689" s="105">
        <v>-5960.2419499999996</v>
      </c>
      <c r="E689" s="106">
        <v>7749</v>
      </c>
      <c r="F689" s="105">
        <v>247380.771641092</v>
      </c>
      <c r="G689">
        <v>0</v>
      </c>
      <c r="H689">
        <f t="shared" si="10"/>
        <v>247380.771641092</v>
      </c>
    </row>
    <row r="690" spans="1:8" x14ac:dyDescent="0.25">
      <c r="A690">
        <f>_xlfn.XLOOKUP(B690,'Données-péréquation'!$B$2:$B$301,'Données-péréquation'!$A$2:$A$301)</f>
        <v>5403</v>
      </c>
      <c r="B690" s="108" t="s">
        <v>340</v>
      </c>
      <c r="C690" s="107">
        <v>2018</v>
      </c>
      <c r="D690" s="105">
        <v>-6337.6896200000001</v>
      </c>
      <c r="E690" s="106">
        <v>10530</v>
      </c>
      <c r="F690" s="105">
        <v>285100.02665622701</v>
      </c>
      <c r="G690">
        <v>0</v>
      </c>
      <c r="H690">
        <f t="shared" si="10"/>
        <v>285100.02665622701</v>
      </c>
    </row>
    <row r="691" spans="1:8" x14ac:dyDescent="0.25">
      <c r="A691">
        <f>_xlfn.XLOOKUP(B691,'Données-péréquation'!$B$2:$B$301,'Données-péréquation'!$A$2:$A$301)</f>
        <v>5403</v>
      </c>
      <c r="B691" s="108" t="s">
        <v>340</v>
      </c>
      <c r="C691" s="107">
        <v>2019</v>
      </c>
      <c r="D691" s="105">
        <v>-10724.409079999999</v>
      </c>
      <c r="E691" s="106">
        <v>17952</v>
      </c>
      <c r="F691" s="105">
        <v>281135.56512375397</v>
      </c>
      <c r="G691">
        <v>1655.95</v>
      </c>
      <c r="H691">
        <f t="shared" si="10"/>
        <v>282791.51512375398</v>
      </c>
    </row>
    <row r="692" spans="1:8" x14ac:dyDescent="0.25">
      <c r="A692">
        <f>_xlfn.XLOOKUP(B692,'Données-péréquation'!$B$2:$B$301,'Données-péréquation'!$A$2:$A$301)</f>
        <v>5403</v>
      </c>
      <c r="B692" s="108" t="s">
        <v>340</v>
      </c>
      <c r="C692" s="107">
        <v>2020</v>
      </c>
      <c r="D692" s="105">
        <v>-15470.767754</v>
      </c>
      <c r="E692" s="106">
        <v>11655</v>
      </c>
      <c r="F692" s="105">
        <v>335935.47337410401</v>
      </c>
      <c r="G692">
        <v>607.05999999999995</v>
      </c>
      <c r="H692">
        <f t="shared" si="10"/>
        <v>336542.53337410401</v>
      </c>
    </row>
    <row r="693" spans="1:8" x14ac:dyDescent="0.25">
      <c r="A693">
        <f>_xlfn.XLOOKUP(B693,'Données-péréquation'!$B$2:$B$301,'Données-péréquation'!$A$2:$A$301)</f>
        <v>5403</v>
      </c>
      <c r="B693" s="108" t="s">
        <v>340</v>
      </c>
      <c r="C693" s="107">
        <v>2021</v>
      </c>
      <c r="D693" s="105">
        <v>28848.598531</v>
      </c>
      <c r="E693" s="106">
        <v>50815</v>
      </c>
      <c r="F693" s="105">
        <v>389781.99727107101</v>
      </c>
      <c r="G693">
        <v>12136.99</v>
      </c>
      <c r="H693">
        <f t="shared" si="10"/>
        <v>401918.987271071</v>
      </c>
    </row>
    <row r="694" spans="1:8" x14ac:dyDescent="0.25">
      <c r="A694">
        <f>_xlfn.XLOOKUP(B694,'Données-péréquation'!$B$2:$B$301,'Données-péréquation'!$A$2:$A$301)</f>
        <v>5403</v>
      </c>
      <c r="B694" s="108" t="s">
        <v>340</v>
      </c>
      <c r="C694" s="107">
        <v>2022</v>
      </c>
      <c r="D694" s="105">
        <v>39502.287651999999</v>
      </c>
      <c r="E694" s="106">
        <v>64000</v>
      </c>
      <c r="F694" s="105">
        <v>330841.887259237</v>
      </c>
      <c r="G694">
        <v>6567.4</v>
      </c>
      <c r="H694">
        <f t="shared" si="10"/>
        <v>337409.28725923703</v>
      </c>
    </row>
    <row r="695" spans="1:8" x14ac:dyDescent="0.25">
      <c r="A695">
        <f>_xlfn.XLOOKUP(B695,'Données-péréquation'!$B$2:$B$301,'Données-péréquation'!$A$2:$A$301)</f>
        <v>5476</v>
      </c>
      <c r="B695" s="108" t="s">
        <v>339</v>
      </c>
      <c r="C695" s="107">
        <v>2012</v>
      </c>
      <c r="D695" s="107" t="s">
        <v>458</v>
      </c>
      <c r="E695" s="107" t="s">
        <v>458</v>
      </c>
      <c r="F695" s="107" t="s">
        <v>458</v>
      </c>
      <c r="G695">
        <v>0</v>
      </c>
      <c r="H695" t="e">
        <f t="shared" si="10"/>
        <v>#VALUE!</v>
      </c>
    </row>
    <row r="696" spans="1:8" x14ac:dyDescent="0.25">
      <c r="A696">
        <f>_xlfn.XLOOKUP(B696,'Données-péréquation'!$B$2:$B$301,'Données-péréquation'!$A$2:$A$301)</f>
        <v>5476</v>
      </c>
      <c r="B696" s="108" t="s">
        <v>339</v>
      </c>
      <c r="C696" s="107">
        <v>2013</v>
      </c>
      <c r="D696" s="107" t="s">
        <v>458</v>
      </c>
      <c r="E696" s="107" t="s">
        <v>458</v>
      </c>
      <c r="F696" s="107" t="s">
        <v>458</v>
      </c>
      <c r="G696">
        <v>0</v>
      </c>
      <c r="H696" t="e">
        <f t="shared" si="10"/>
        <v>#VALUE!</v>
      </c>
    </row>
    <row r="697" spans="1:8" x14ac:dyDescent="0.25">
      <c r="A697">
        <f>_xlfn.XLOOKUP(B697,'Données-péréquation'!$B$2:$B$301,'Données-péréquation'!$A$2:$A$301)</f>
        <v>5476</v>
      </c>
      <c r="B697" s="108" t="s">
        <v>339</v>
      </c>
      <c r="C697" s="107">
        <v>2014</v>
      </c>
      <c r="D697" s="107" t="s">
        <v>458</v>
      </c>
      <c r="E697" s="107" t="s">
        <v>458</v>
      </c>
      <c r="F697" s="107" t="s">
        <v>458</v>
      </c>
      <c r="G697">
        <v>0</v>
      </c>
      <c r="H697" t="e">
        <f t="shared" si="10"/>
        <v>#VALUE!</v>
      </c>
    </row>
    <row r="698" spans="1:8" x14ac:dyDescent="0.25">
      <c r="A698">
        <f>_xlfn.XLOOKUP(B698,'Données-péréquation'!$B$2:$B$301,'Données-péréquation'!$A$2:$A$301)</f>
        <v>5476</v>
      </c>
      <c r="B698" s="108" t="s">
        <v>339</v>
      </c>
      <c r="C698" s="107">
        <v>2015</v>
      </c>
      <c r="D698" s="107" t="s">
        <v>458</v>
      </c>
      <c r="E698" s="107" t="s">
        <v>458</v>
      </c>
      <c r="F698" s="107" t="s">
        <v>458</v>
      </c>
      <c r="G698">
        <v>0</v>
      </c>
      <c r="H698" t="e">
        <f t="shared" si="10"/>
        <v>#VALUE!</v>
      </c>
    </row>
    <row r="699" spans="1:8" x14ac:dyDescent="0.25">
      <c r="A699">
        <f>_xlfn.XLOOKUP(B699,'Données-péréquation'!$B$2:$B$301,'Données-péréquation'!$A$2:$A$301)</f>
        <v>5476</v>
      </c>
      <c r="B699" s="108" t="s">
        <v>339</v>
      </c>
      <c r="C699" s="107">
        <v>2016</v>
      </c>
      <c r="D699" s="105">
        <v>159045.44641505799</v>
      </c>
      <c r="E699" s="105">
        <v>217692.47486140599</v>
      </c>
      <c r="F699" s="107" t="s">
        <v>458</v>
      </c>
      <c r="G699">
        <v>0</v>
      </c>
      <c r="H699" t="e">
        <f t="shared" si="10"/>
        <v>#VALUE!</v>
      </c>
    </row>
    <row r="700" spans="1:8" x14ac:dyDescent="0.25">
      <c r="A700">
        <f>_xlfn.XLOOKUP(B700,'Données-péréquation'!$B$2:$B$301,'Données-péréquation'!$A$2:$A$301)</f>
        <v>5476</v>
      </c>
      <c r="B700" s="108" t="s">
        <v>339</v>
      </c>
      <c r="C700" s="107">
        <v>2017</v>
      </c>
      <c r="D700" s="105">
        <v>305897.72634785902</v>
      </c>
      <c r="E700" s="105">
        <v>329033.78010319802</v>
      </c>
      <c r="F700" s="105">
        <v>49900.570821601999</v>
      </c>
      <c r="G700">
        <v>0</v>
      </c>
      <c r="H700">
        <f t="shared" si="10"/>
        <v>49900.570821601999</v>
      </c>
    </row>
    <row r="701" spans="1:8" x14ac:dyDescent="0.25">
      <c r="A701">
        <f>_xlfn.XLOOKUP(B701,'Données-péréquation'!$B$2:$B$301,'Données-péréquation'!$A$2:$A$301)</f>
        <v>5476</v>
      </c>
      <c r="B701" s="108" t="s">
        <v>339</v>
      </c>
      <c r="C701" s="107">
        <v>2018</v>
      </c>
      <c r="D701" s="105">
        <v>516242.509574686</v>
      </c>
      <c r="E701" s="105">
        <v>658352.15813667397</v>
      </c>
      <c r="F701" s="105">
        <v>60738.472276314002</v>
      </c>
      <c r="G701">
        <v>0</v>
      </c>
      <c r="H701">
        <f t="shared" si="10"/>
        <v>60738.472276314002</v>
      </c>
    </row>
    <row r="702" spans="1:8" x14ac:dyDescent="0.25">
      <c r="A702">
        <f>_xlfn.XLOOKUP(B702,'Données-péréquation'!$B$2:$B$301,'Données-péréquation'!$A$2:$A$301)</f>
        <v>5476</v>
      </c>
      <c r="B702" s="108" t="s">
        <v>339</v>
      </c>
      <c r="C702" s="107">
        <v>2019</v>
      </c>
      <c r="D702" s="105">
        <v>954052.76136967097</v>
      </c>
      <c r="E702" s="105">
        <v>1015979.06837</v>
      </c>
      <c r="F702" s="105">
        <v>-23804.766449734001</v>
      </c>
      <c r="G702">
        <v>662.55</v>
      </c>
      <c r="H702">
        <f t="shared" si="10"/>
        <v>-23142.216449734002</v>
      </c>
    </row>
    <row r="703" spans="1:8" x14ac:dyDescent="0.25">
      <c r="A703">
        <f>_xlfn.XLOOKUP(B703,'Données-péréquation'!$B$2:$B$301,'Données-péréquation'!$A$2:$A$301)</f>
        <v>5476</v>
      </c>
      <c r="B703" s="108" t="s">
        <v>339</v>
      </c>
      <c r="C703" s="107">
        <v>2020</v>
      </c>
      <c r="D703" s="105">
        <v>955288.892564237</v>
      </c>
      <c r="E703" s="105">
        <v>984944.02179951302</v>
      </c>
      <c r="F703" s="105">
        <v>49474.023801488001</v>
      </c>
      <c r="G703">
        <v>-181.65</v>
      </c>
      <c r="H703">
        <f t="shared" si="10"/>
        <v>49292.373801488</v>
      </c>
    </row>
    <row r="704" spans="1:8" x14ac:dyDescent="0.25">
      <c r="A704">
        <f>_xlfn.XLOOKUP(B704,'Données-péréquation'!$B$2:$B$301,'Données-péréquation'!$A$2:$A$301)</f>
        <v>5476</v>
      </c>
      <c r="B704" s="108" t="s">
        <v>339</v>
      </c>
      <c r="C704" s="107">
        <v>2021</v>
      </c>
      <c r="D704" s="105">
        <v>931332.79826071905</v>
      </c>
      <c r="E704" s="105">
        <v>959296.23793758405</v>
      </c>
      <c r="F704" s="105">
        <v>7468.3181945779997</v>
      </c>
      <c r="G704">
        <v>-455.75</v>
      </c>
      <c r="H704">
        <f t="shared" si="10"/>
        <v>7012.5681945779997</v>
      </c>
    </row>
    <row r="705" spans="1:8" x14ac:dyDescent="0.25">
      <c r="A705">
        <f>_xlfn.XLOOKUP(B705,'Données-péréquation'!$B$2:$B$301,'Données-péréquation'!$A$2:$A$301)</f>
        <v>5476</v>
      </c>
      <c r="B705" s="108" t="s">
        <v>339</v>
      </c>
      <c r="C705" s="107">
        <v>2022</v>
      </c>
      <c r="D705" s="105">
        <v>915275.81885043497</v>
      </c>
      <c r="E705" s="105">
        <v>951062.09369958204</v>
      </c>
      <c r="F705" s="105">
        <v>-43498.501872007</v>
      </c>
      <c r="G705">
        <v>41.37</v>
      </c>
      <c r="H705">
        <f t="shared" si="10"/>
        <v>-43457.131872006998</v>
      </c>
    </row>
    <row r="706" spans="1:8" x14ac:dyDescent="0.25">
      <c r="A706">
        <f>_xlfn.XLOOKUP(B706,'Données-péréquation'!$B$2:$B$301,'Données-péréquation'!$A$2:$A$301)</f>
        <v>5813</v>
      </c>
      <c r="B706" s="108" t="s">
        <v>338</v>
      </c>
      <c r="C706" s="107">
        <v>2012</v>
      </c>
      <c r="D706" s="107" t="s">
        <v>458</v>
      </c>
      <c r="E706" s="107" t="s">
        <v>458</v>
      </c>
      <c r="F706" s="107" t="s">
        <v>458</v>
      </c>
      <c r="G706">
        <v>0</v>
      </c>
      <c r="H706" t="e">
        <f t="shared" si="10"/>
        <v>#VALUE!</v>
      </c>
    </row>
    <row r="707" spans="1:8" x14ac:dyDescent="0.25">
      <c r="A707">
        <f>_xlfn.XLOOKUP(B707,'Données-péréquation'!$B$2:$B$301,'Données-péréquation'!$A$2:$A$301)</f>
        <v>5813</v>
      </c>
      <c r="B707" s="108" t="s">
        <v>338</v>
      </c>
      <c r="C707" s="107">
        <v>2013</v>
      </c>
      <c r="D707" s="107" t="s">
        <v>458</v>
      </c>
      <c r="E707" s="107" t="s">
        <v>458</v>
      </c>
      <c r="F707" s="107" t="s">
        <v>458</v>
      </c>
      <c r="G707">
        <v>0</v>
      </c>
      <c r="H707" t="e">
        <f t="shared" ref="H707:H770" si="11">F707+G707</f>
        <v>#VALUE!</v>
      </c>
    </row>
    <row r="708" spans="1:8" x14ac:dyDescent="0.25">
      <c r="A708">
        <f>_xlfn.XLOOKUP(B708,'Données-péréquation'!$B$2:$B$301,'Données-péréquation'!$A$2:$A$301)</f>
        <v>5813</v>
      </c>
      <c r="B708" s="108" t="s">
        <v>338</v>
      </c>
      <c r="C708" s="107">
        <v>2014</v>
      </c>
      <c r="D708" s="107" t="s">
        <v>458</v>
      </c>
      <c r="E708" s="107" t="s">
        <v>458</v>
      </c>
      <c r="F708" s="107" t="s">
        <v>458</v>
      </c>
      <c r="G708">
        <v>0</v>
      </c>
      <c r="H708" t="e">
        <f t="shared" si="11"/>
        <v>#VALUE!</v>
      </c>
    </row>
    <row r="709" spans="1:8" x14ac:dyDescent="0.25">
      <c r="A709">
        <f>_xlfn.XLOOKUP(B709,'Données-péréquation'!$B$2:$B$301,'Données-péréquation'!$A$2:$A$301)</f>
        <v>5813</v>
      </c>
      <c r="B709" s="108" t="s">
        <v>338</v>
      </c>
      <c r="C709" s="107">
        <v>2015</v>
      </c>
      <c r="D709" s="107" t="s">
        <v>458</v>
      </c>
      <c r="E709" s="107" t="s">
        <v>458</v>
      </c>
      <c r="F709" s="107" t="s">
        <v>458</v>
      </c>
      <c r="G709">
        <v>0</v>
      </c>
      <c r="H709" t="e">
        <f t="shared" si="11"/>
        <v>#VALUE!</v>
      </c>
    </row>
    <row r="710" spans="1:8" x14ac:dyDescent="0.25">
      <c r="A710">
        <f>_xlfn.XLOOKUP(B710,'Données-péréquation'!$B$2:$B$301,'Données-péréquation'!$A$2:$A$301)</f>
        <v>5813</v>
      </c>
      <c r="B710" s="108" t="s">
        <v>338</v>
      </c>
      <c r="C710" s="107">
        <v>2016</v>
      </c>
      <c r="D710" s="105">
        <v>408024.51873576501</v>
      </c>
      <c r="E710" s="105">
        <v>417144.07402168901</v>
      </c>
      <c r="F710" s="107" t="s">
        <v>458</v>
      </c>
      <c r="G710">
        <v>0</v>
      </c>
      <c r="H710" t="e">
        <f t="shared" si="11"/>
        <v>#VALUE!</v>
      </c>
    </row>
    <row r="711" spans="1:8" x14ac:dyDescent="0.25">
      <c r="A711">
        <f>_xlfn.XLOOKUP(B711,'Données-péréquation'!$B$2:$B$301,'Données-péréquation'!$A$2:$A$301)</f>
        <v>5813</v>
      </c>
      <c r="B711" s="108" t="s">
        <v>338</v>
      </c>
      <c r="C711" s="107">
        <v>2017</v>
      </c>
      <c r="D711" s="105">
        <v>395951.824236763</v>
      </c>
      <c r="E711" s="105">
        <v>400919.38871999999</v>
      </c>
      <c r="F711" s="105">
        <v>130703.50471055599</v>
      </c>
      <c r="G711">
        <v>0</v>
      </c>
      <c r="H711">
        <f t="shared" si="11"/>
        <v>130703.50471055599</v>
      </c>
    </row>
    <row r="712" spans="1:8" x14ac:dyDescent="0.25">
      <c r="A712">
        <f>_xlfn.XLOOKUP(B712,'Données-péréquation'!$B$2:$B$301,'Données-péréquation'!$A$2:$A$301)</f>
        <v>5813</v>
      </c>
      <c r="B712" s="108" t="s">
        <v>338</v>
      </c>
      <c r="C712" s="107">
        <v>2018</v>
      </c>
      <c r="D712" s="105">
        <v>388077.03942077002</v>
      </c>
      <c r="E712" s="105">
        <v>399963.56925</v>
      </c>
      <c r="F712" s="105">
        <v>160460.45212183101</v>
      </c>
      <c r="G712">
        <v>0</v>
      </c>
      <c r="H712">
        <f t="shared" si="11"/>
        <v>160460.45212183101</v>
      </c>
    </row>
    <row r="713" spans="1:8" x14ac:dyDescent="0.25">
      <c r="A713">
        <f>_xlfn.XLOOKUP(B713,'Données-péréquation'!$B$2:$B$301,'Données-péréquation'!$A$2:$A$301)</f>
        <v>5813</v>
      </c>
      <c r="B713" s="108" t="s">
        <v>338</v>
      </c>
      <c r="C713" s="107">
        <v>2019</v>
      </c>
      <c r="D713" s="105">
        <v>392846.62978410698</v>
      </c>
      <c r="E713" s="105">
        <v>415024.13968000002</v>
      </c>
      <c r="F713" s="105">
        <v>199301.19656363799</v>
      </c>
      <c r="G713">
        <v>3032.2</v>
      </c>
      <c r="H713">
        <f t="shared" si="11"/>
        <v>202333.396563638</v>
      </c>
    </row>
    <row r="714" spans="1:8" x14ac:dyDescent="0.25">
      <c r="A714">
        <f>_xlfn.XLOOKUP(B714,'Données-péréquation'!$B$2:$B$301,'Données-péréquation'!$A$2:$A$301)</f>
        <v>5813</v>
      </c>
      <c r="B714" s="108" t="s">
        <v>338</v>
      </c>
      <c r="C714" s="107">
        <v>2020</v>
      </c>
      <c r="D714" s="105">
        <v>548662.69136140996</v>
      </c>
      <c r="E714" s="105">
        <v>502012.26370000001</v>
      </c>
      <c r="F714" s="105">
        <v>214484.774623809</v>
      </c>
      <c r="G714">
        <v>2479.1799999999998</v>
      </c>
      <c r="H714">
        <f t="shared" si="11"/>
        <v>216963.954623809</v>
      </c>
    </row>
    <row r="715" spans="1:8" x14ac:dyDescent="0.25">
      <c r="A715">
        <f>_xlfn.XLOOKUP(B715,'Données-péréquation'!$B$2:$B$301,'Données-péréquation'!$A$2:$A$301)</f>
        <v>5813</v>
      </c>
      <c r="B715" s="108" t="s">
        <v>338</v>
      </c>
      <c r="C715" s="107">
        <v>2021</v>
      </c>
      <c r="D715" s="105">
        <v>788867.293988941</v>
      </c>
      <c r="E715" s="105">
        <v>782315.69759999996</v>
      </c>
      <c r="F715" s="105">
        <v>176683.088610682</v>
      </c>
      <c r="G715">
        <v>3650.23</v>
      </c>
      <c r="H715">
        <f t="shared" si="11"/>
        <v>180333.31861068201</v>
      </c>
    </row>
    <row r="716" spans="1:8" x14ac:dyDescent="0.25">
      <c r="A716">
        <f>_xlfn.XLOOKUP(B716,'Données-péréquation'!$B$2:$B$301,'Données-péréquation'!$A$2:$A$301)</f>
        <v>5813</v>
      </c>
      <c r="B716" s="108" t="s">
        <v>338</v>
      </c>
      <c r="C716" s="107">
        <v>2022</v>
      </c>
      <c r="D716" s="105">
        <v>769030.11076138099</v>
      </c>
      <c r="E716" s="105">
        <v>770110.32869999995</v>
      </c>
      <c r="F716" s="105">
        <v>79157.567430655996</v>
      </c>
      <c r="G716">
        <v>10403.209999999999</v>
      </c>
      <c r="H716">
        <f t="shared" si="11"/>
        <v>89560.777430655988</v>
      </c>
    </row>
    <row r="717" spans="1:8" x14ac:dyDescent="0.25">
      <c r="A717">
        <f>_xlfn.XLOOKUP(B717,'Données-péréquation'!$B$2:$B$301,'Données-péréquation'!$A$2:$A$301)</f>
        <v>5601</v>
      </c>
      <c r="B717" s="108" t="s">
        <v>337</v>
      </c>
      <c r="C717" s="107">
        <v>2012</v>
      </c>
      <c r="D717" s="107" t="s">
        <v>458</v>
      </c>
      <c r="E717" s="107" t="s">
        <v>458</v>
      </c>
      <c r="F717" s="107" t="s">
        <v>458</v>
      </c>
      <c r="G717">
        <v>0</v>
      </c>
      <c r="H717" t="e">
        <f t="shared" si="11"/>
        <v>#VALUE!</v>
      </c>
    </row>
    <row r="718" spans="1:8" x14ac:dyDescent="0.25">
      <c r="A718">
        <f>_xlfn.XLOOKUP(B718,'Données-péréquation'!$B$2:$B$301,'Données-péréquation'!$A$2:$A$301)</f>
        <v>5601</v>
      </c>
      <c r="B718" s="108" t="s">
        <v>337</v>
      </c>
      <c r="C718" s="107">
        <v>2013</v>
      </c>
      <c r="D718" s="107" t="s">
        <v>458</v>
      </c>
      <c r="E718" s="107" t="s">
        <v>458</v>
      </c>
      <c r="F718" s="107" t="s">
        <v>458</v>
      </c>
      <c r="G718">
        <v>0</v>
      </c>
      <c r="H718" t="e">
        <f t="shared" si="11"/>
        <v>#VALUE!</v>
      </c>
    </row>
    <row r="719" spans="1:8" x14ac:dyDescent="0.25">
      <c r="A719">
        <f>_xlfn.XLOOKUP(B719,'Données-péréquation'!$B$2:$B$301,'Données-péréquation'!$A$2:$A$301)</f>
        <v>5601</v>
      </c>
      <c r="B719" s="108" t="s">
        <v>337</v>
      </c>
      <c r="C719" s="107">
        <v>2014</v>
      </c>
      <c r="D719" s="107" t="s">
        <v>458</v>
      </c>
      <c r="E719" s="107" t="s">
        <v>458</v>
      </c>
      <c r="F719" s="107" t="s">
        <v>458</v>
      </c>
      <c r="G719">
        <v>0</v>
      </c>
      <c r="H719" t="e">
        <f t="shared" si="11"/>
        <v>#VALUE!</v>
      </c>
    </row>
    <row r="720" spans="1:8" x14ac:dyDescent="0.25">
      <c r="A720">
        <f>_xlfn.XLOOKUP(B720,'Données-péréquation'!$B$2:$B$301,'Données-péréquation'!$A$2:$A$301)</f>
        <v>5601</v>
      </c>
      <c r="B720" s="108" t="s">
        <v>337</v>
      </c>
      <c r="C720" s="107">
        <v>2015</v>
      </c>
      <c r="D720" s="107" t="s">
        <v>458</v>
      </c>
      <c r="E720" s="107" t="s">
        <v>458</v>
      </c>
      <c r="F720" s="107" t="s">
        <v>458</v>
      </c>
      <c r="G720">
        <v>0</v>
      </c>
      <c r="H720" t="e">
        <f t="shared" si="11"/>
        <v>#VALUE!</v>
      </c>
    </row>
    <row r="721" spans="1:8" x14ac:dyDescent="0.25">
      <c r="A721">
        <f>_xlfn.XLOOKUP(B721,'Données-péréquation'!$B$2:$B$301,'Données-péréquation'!$A$2:$A$301)</f>
        <v>5601</v>
      </c>
      <c r="B721" s="108" t="s">
        <v>337</v>
      </c>
      <c r="C721" s="107">
        <v>2016</v>
      </c>
      <c r="D721" s="105">
        <v>3479563.0034720502</v>
      </c>
      <c r="E721" s="106">
        <v>3782100</v>
      </c>
      <c r="F721" s="107" t="s">
        <v>458</v>
      </c>
      <c r="G721">
        <v>0</v>
      </c>
      <c r="H721" t="e">
        <f t="shared" si="11"/>
        <v>#VALUE!</v>
      </c>
    </row>
    <row r="722" spans="1:8" x14ac:dyDescent="0.25">
      <c r="A722">
        <f>_xlfn.XLOOKUP(B722,'Données-péréquation'!$B$2:$B$301,'Données-péréquation'!$A$2:$A$301)</f>
        <v>5601</v>
      </c>
      <c r="B722" s="108" t="s">
        <v>337</v>
      </c>
      <c r="C722" s="107">
        <v>2017</v>
      </c>
      <c r="D722" s="105">
        <v>7670479.5856781797</v>
      </c>
      <c r="E722" s="106">
        <v>7933710</v>
      </c>
      <c r="F722" s="105">
        <v>-1813254.01937962</v>
      </c>
      <c r="G722">
        <v>0</v>
      </c>
      <c r="H722">
        <f t="shared" si="11"/>
        <v>-1813254.01937962</v>
      </c>
    </row>
    <row r="723" spans="1:8" x14ac:dyDescent="0.25">
      <c r="A723">
        <f>_xlfn.XLOOKUP(B723,'Données-péréquation'!$B$2:$B$301,'Données-péréquation'!$A$2:$A$301)</f>
        <v>5601</v>
      </c>
      <c r="B723" s="108" t="s">
        <v>337</v>
      </c>
      <c r="C723" s="107">
        <v>2018</v>
      </c>
      <c r="D723" s="105">
        <v>7030509.2960063396</v>
      </c>
      <c r="E723" s="105">
        <v>7348024.5259999996</v>
      </c>
      <c r="F723" s="105">
        <v>-1081429.3385977701</v>
      </c>
      <c r="G723">
        <v>0</v>
      </c>
      <c r="H723">
        <f t="shared" si="11"/>
        <v>-1081429.3385977701</v>
      </c>
    </row>
    <row r="724" spans="1:8" x14ac:dyDescent="0.25">
      <c r="A724">
        <f>_xlfn.XLOOKUP(B724,'Données-péréquation'!$B$2:$B$301,'Données-péréquation'!$A$2:$A$301)</f>
        <v>5601</v>
      </c>
      <c r="B724" s="108" t="s">
        <v>337</v>
      </c>
      <c r="C724" s="107">
        <v>2019</v>
      </c>
      <c r="D724" s="105">
        <v>7007924.3015548103</v>
      </c>
      <c r="E724" s="105">
        <v>7582474.7539999997</v>
      </c>
      <c r="F724" s="105">
        <v>-1131232.7299871501</v>
      </c>
      <c r="G724">
        <v>24584.6</v>
      </c>
      <c r="H724">
        <f t="shared" si="11"/>
        <v>-1106648.12998715</v>
      </c>
    </row>
    <row r="725" spans="1:8" x14ac:dyDescent="0.25">
      <c r="A725">
        <f>_xlfn.XLOOKUP(B725,'Données-péréquation'!$B$2:$B$301,'Données-péréquation'!$A$2:$A$301)</f>
        <v>5601</v>
      </c>
      <c r="B725" s="108" t="s">
        <v>337</v>
      </c>
      <c r="C725" s="107">
        <v>2020</v>
      </c>
      <c r="D725" s="105">
        <v>6717148.9664458698</v>
      </c>
      <c r="E725" s="105">
        <v>7154086.2539999997</v>
      </c>
      <c r="F725" s="105">
        <v>-972548.94627095002</v>
      </c>
      <c r="G725">
        <v>7188.82</v>
      </c>
      <c r="H725">
        <f t="shared" si="11"/>
        <v>-965360.12627095007</v>
      </c>
    </row>
    <row r="726" spans="1:8" x14ac:dyDescent="0.25">
      <c r="A726">
        <f>_xlfn.XLOOKUP(B726,'Données-péréquation'!$B$2:$B$301,'Données-péréquation'!$A$2:$A$301)</f>
        <v>5601</v>
      </c>
      <c r="B726" s="108" t="s">
        <v>337</v>
      </c>
      <c r="C726" s="107">
        <v>2021</v>
      </c>
      <c r="D726" s="105">
        <v>6301794.4125266299</v>
      </c>
      <c r="E726" s="106">
        <v>7020750</v>
      </c>
      <c r="F726" s="105">
        <v>-811937.34514384298</v>
      </c>
      <c r="G726">
        <v>19316.34</v>
      </c>
      <c r="H726">
        <f t="shared" si="11"/>
        <v>-792621.00514384301</v>
      </c>
    </row>
    <row r="727" spans="1:8" x14ac:dyDescent="0.25">
      <c r="A727">
        <f>_xlfn.XLOOKUP(B727,'Données-péréquation'!$B$2:$B$301,'Données-péréquation'!$A$2:$A$301)</f>
        <v>5601</v>
      </c>
      <c r="B727" s="108" t="s">
        <v>337</v>
      </c>
      <c r="C727" s="107">
        <v>2022</v>
      </c>
      <c r="D727" s="105">
        <v>5996942.0612661997</v>
      </c>
      <c r="E727" s="105">
        <v>6494823.1798849199</v>
      </c>
      <c r="F727" s="105">
        <v>-1092485.4960787899</v>
      </c>
      <c r="G727">
        <v>8872.48</v>
      </c>
      <c r="H727">
        <f t="shared" si="11"/>
        <v>-1083613.01607879</v>
      </c>
    </row>
    <row r="728" spans="1:8" x14ac:dyDescent="0.25">
      <c r="A728">
        <f>_xlfn.XLOOKUP(B728,'Données-péréquation'!$B$2:$B$301,'Données-péréquation'!$A$2:$A$301)</f>
        <v>5628</v>
      </c>
      <c r="B728" s="108" t="s">
        <v>336</v>
      </c>
      <c r="C728" s="107">
        <v>2012</v>
      </c>
      <c r="D728" s="107" t="s">
        <v>458</v>
      </c>
      <c r="E728" s="107" t="s">
        <v>458</v>
      </c>
      <c r="F728" s="107" t="s">
        <v>458</v>
      </c>
      <c r="G728">
        <v>0</v>
      </c>
      <c r="H728" t="e">
        <f t="shared" si="11"/>
        <v>#VALUE!</v>
      </c>
    </row>
    <row r="729" spans="1:8" x14ac:dyDescent="0.25">
      <c r="A729">
        <f>_xlfn.XLOOKUP(B729,'Données-péréquation'!$B$2:$B$301,'Données-péréquation'!$A$2:$A$301)</f>
        <v>5628</v>
      </c>
      <c r="B729" s="108" t="s">
        <v>336</v>
      </c>
      <c r="C729" s="107">
        <v>2013</v>
      </c>
      <c r="D729" s="107" t="s">
        <v>458</v>
      </c>
      <c r="E729" s="107" t="s">
        <v>458</v>
      </c>
      <c r="F729" s="107" t="s">
        <v>458</v>
      </c>
      <c r="G729">
        <v>0</v>
      </c>
      <c r="H729" t="e">
        <f t="shared" si="11"/>
        <v>#VALUE!</v>
      </c>
    </row>
    <row r="730" spans="1:8" x14ac:dyDescent="0.25">
      <c r="A730">
        <f>_xlfn.XLOOKUP(B730,'Données-péréquation'!$B$2:$B$301,'Données-péréquation'!$A$2:$A$301)</f>
        <v>5628</v>
      </c>
      <c r="B730" s="108" t="s">
        <v>336</v>
      </c>
      <c r="C730" s="107">
        <v>2014</v>
      </c>
      <c r="D730" s="107" t="s">
        <v>458</v>
      </c>
      <c r="E730" s="107" t="s">
        <v>458</v>
      </c>
      <c r="F730" s="107" t="s">
        <v>458</v>
      </c>
      <c r="G730">
        <v>0</v>
      </c>
      <c r="H730" t="e">
        <f t="shared" si="11"/>
        <v>#VALUE!</v>
      </c>
    </row>
    <row r="731" spans="1:8" x14ac:dyDescent="0.25">
      <c r="A731">
        <f>_xlfn.XLOOKUP(B731,'Données-péréquation'!$B$2:$B$301,'Données-péréquation'!$A$2:$A$301)</f>
        <v>5628</v>
      </c>
      <c r="B731" s="108" t="s">
        <v>336</v>
      </c>
      <c r="C731" s="107">
        <v>2015</v>
      </c>
      <c r="D731" s="107" t="s">
        <v>458</v>
      </c>
      <c r="E731" s="107" t="s">
        <v>458</v>
      </c>
      <c r="F731" s="107" t="s">
        <v>458</v>
      </c>
      <c r="G731">
        <v>0</v>
      </c>
      <c r="H731" t="e">
        <f t="shared" si="11"/>
        <v>#VALUE!</v>
      </c>
    </row>
    <row r="732" spans="1:8" x14ac:dyDescent="0.25">
      <c r="A732">
        <f>_xlfn.XLOOKUP(B732,'Données-péréquation'!$B$2:$B$301,'Données-péréquation'!$A$2:$A$301)</f>
        <v>5628</v>
      </c>
      <c r="B732" s="108" t="s">
        <v>336</v>
      </c>
      <c r="C732" s="107">
        <v>2016</v>
      </c>
      <c r="D732" s="105">
        <v>-5793.4567685940001</v>
      </c>
      <c r="E732" s="107">
        <v>43.402282851000002</v>
      </c>
      <c r="F732" s="107" t="s">
        <v>458</v>
      </c>
      <c r="G732">
        <v>0</v>
      </c>
      <c r="H732" t="e">
        <f t="shared" si="11"/>
        <v>#VALUE!</v>
      </c>
    </row>
    <row r="733" spans="1:8" x14ac:dyDescent="0.25">
      <c r="A733">
        <f>_xlfn.XLOOKUP(B733,'Données-péréquation'!$B$2:$B$301,'Données-péréquation'!$A$2:$A$301)</f>
        <v>5628</v>
      </c>
      <c r="B733" s="108" t="s">
        <v>336</v>
      </c>
      <c r="C733" s="107">
        <v>2017</v>
      </c>
      <c r="D733" s="105">
        <v>-4808.9993088170004</v>
      </c>
      <c r="E733" s="107">
        <v>37.688735502999997</v>
      </c>
      <c r="F733" s="105">
        <v>-358151.142360439</v>
      </c>
      <c r="G733">
        <v>0</v>
      </c>
      <c r="H733">
        <f t="shared" si="11"/>
        <v>-358151.142360439</v>
      </c>
    </row>
    <row r="734" spans="1:8" x14ac:dyDescent="0.25">
      <c r="A734">
        <f>_xlfn.XLOOKUP(B734,'Données-péréquation'!$B$2:$B$301,'Données-péréquation'!$A$2:$A$301)</f>
        <v>5628</v>
      </c>
      <c r="B734" s="108" t="s">
        <v>336</v>
      </c>
      <c r="C734" s="107">
        <v>2018</v>
      </c>
      <c r="D734" s="105">
        <v>31711.099047137999</v>
      </c>
      <c r="E734" s="105">
        <v>38703.683527690999</v>
      </c>
      <c r="F734" s="105">
        <v>-735013.01779315202</v>
      </c>
      <c r="G734">
        <v>0</v>
      </c>
      <c r="H734">
        <f t="shared" si="11"/>
        <v>-735013.01779315202</v>
      </c>
    </row>
    <row r="735" spans="1:8" x14ac:dyDescent="0.25">
      <c r="A735">
        <f>_xlfn.XLOOKUP(B735,'Données-péréquation'!$B$2:$B$301,'Données-péréquation'!$A$2:$A$301)</f>
        <v>5628</v>
      </c>
      <c r="B735" s="108" t="s">
        <v>336</v>
      </c>
      <c r="C735" s="107">
        <v>2019</v>
      </c>
      <c r="D735" s="105">
        <v>32911.509015071999</v>
      </c>
      <c r="E735" s="105">
        <v>37372.512439345999</v>
      </c>
      <c r="F735" s="105">
        <v>-476519.96127093199</v>
      </c>
      <c r="G735">
        <v>1174.25</v>
      </c>
      <c r="H735">
        <f t="shared" si="11"/>
        <v>-475345.71127093199</v>
      </c>
    </row>
    <row r="736" spans="1:8" x14ac:dyDescent="0.25">
      <c r="A736">
        <f>_xlfn.XLOOKUP(B736,'Données-péréquation'!$B$2:$B$301,'Données-péréquation'!$A$2:$A$301)</f>
        <v>5628</v>
      </c>
      <c r="B736" s="108" t="s">
        <v>336</v>
      </c>
      <c r="C736" s="107">
        <v>2020</v>
      </c>
      <c r="D736" s="105">
        <v>22749.181384276999</v>
      </c>
      <c r="E736" s="105">
        <v>28804.642648074001</v>
      </c>
      <c r="F736" s="105">
        <v>-489747.59202727099</v>
      </c>
      <c r="G736">
        <v>688.72</v>
      </c>
      <c r="H736">
        <f t="shared" si="11"/>
        <v>-489058.87202727102</v>
      </c>
    </row>
    <row r="737" spans="1:8" x14ac:dyDescent="0.25">
      <c r="A737">
        <f>_xlfn.XLOOKUP(B737,'Données-péréquation'!$B$2:$B$301,'Données-péréquation'!$A$2:$A$301)</f>
        <v>5628</v>
      </c>
      <c r="B737" s="108" t="s">
        <v>336</v>
      </c>
      <c r="C737" s="107">
        <v>2021</v>
      </c>
      <c r="D737" s="105">
        <v>20079.599316099</v>
      </c>
      <c r="E737" s="105">
        <v>27710.724636747</v>
      </c>
      <c r="F737" s="105">
        <v>-472267.674467328</v>
      </c>
      <c r="G737">
        <v>501.69</v>
      </c>
      <c r="H737">
        <f t="shared" si="11"/>
        <v>-471765.984467328</v>
      </c>
    </row>
    <row r="738" spans="1:8" x14ac:dyDescent="0.25">
      <c r="A738">
        <f>_xlfn.XLOOKUP(B738,'Données-péréquation'!$B$2:$B$301,'Données-péréquation'!$A$2:$A$301)</f>
        <v>5628</v>
      </c>
      <c r="B738" s="108" t="s">
        <v>336</v>
      </c>
      <c r="C738" s="107">
        <v>2022</v>
      </c>
      <c r="D738" s="105">
        <v>18445.351776037998</v>
      </c>
      <c r="E738" s="105">
        <v>26604.625133269001</v>
      </c>
      <c r="F738" s="105">
        <v>-616054.77298852801</v>
      </c>
      <c r="G738">
        <v>977.13</v>
      </c>
      <c r="H738">
        <f t="shared" si="11"/>
        <v>-615077.64298852801</v>
      </c>
    </row>
    <row r="739" spans="1:8" x14ac:dyDescent="0.25">
      <c r="A739">
        <f>_xlfn.XLOOKUP(B739,'Données-péréquation'!$B$2:$B$301,'Données-péréquation'!$A$2:$A$301)</f>
        <v>5629</v>
      </c>
      <c r="B739" s="108" t="s">
        <v>335</v>
      </c>
      <c r="C739" s="107">
        <v>2012</v>
      </c>
      <c r="D739" s="107" t="s">
        <v>458</v>
      </c>
      <c r="E739" s="107" t="s">
        <v>458</v>
      </c>
      <c r="F739" s="107" t="s">
        <v>458</v>
      </c>
      <c r="G739">
        <v>0</v>
      </c>
      <c r="H739" t="e">
        <f t="shared" si="11"/>
        <v>#VALUE!</v>
      </c>
    </row>
    <row r="740" spans="1:8" x14ac:dyDescent="0.25">
      <c r="A740">
        <f>_xlfn.XLOOKUP(B740,'Données-péréquation'!$B$2:$B$301,'Données-péréquation'!$A$2:$A$301)</f>
        <v>5629</v>
      </c>
      <c r="B740" s="108" t="s">
        <v>335</v>
      </c>
      <c r="C740" s="107">
        <v>2013</v>
      </c>
      <c r="D740" s="107" t="s">
        <v>458</v>
      </c>
      <c r="E740" s="107" t="s">
        <v>458</v>
      </c>
      <c r="F740" s="107" t="s">
        <v>458</v>
      </c>
      <c r="G740">
        <v>0</v>
      </c>
      <c r="H740" t="e">
        <f t="shared" si="11"/>
        <v>#VALUE!</v>
      </c>
    </row>
    <row r="741" spans="1:8" x14ac:dyDescent="0.25">
      <c r="A741">
        <f>_xlfn.XLOOKUP(B741,'Données-péréquation'!$B$2:$B$301,'Données-péréquation'!$A$2:$A$301)</f>
        <v>5629</v>
      </c>
      <c r="B741" s="108" t="s">
        <v>335</v>
      </c>
      <c r="C741" s="107">
        <v>2014</v>
      </c>
      <c r="D741" s="107" t="s">
        <v>458</v>
      </c>
      <c r="E741" s="107" t="s">
        <v>458</v>
      </c>
      <c r="F741" s="107" t="s">
        <v>458</v>
      </c>
      <c r="G741">
        <v>0</v>
      </c>
      <c r="H741" t="e">
        <f t="shared" si="11"/>
        <v>#VALUE!</v>
      </c>
    </row>
    <row r="742" spans="1:8" x14ac:dyDescent="0.25">
      <c r="A742">
        <f>_xlfn.XLOOKUP(B742,'Données-péréquation'!$B$2:$B$301,'Données-péréquation'!$A$2:$A$301)</f>
        <v>5629</v>
      </c>
      <c r="B742" s="108" t="s">
        <v>335</v>
      </c>
      <c r="C742" s="107">
        <v>2015</v>
      </c>
      <c r="D742" s="107" t="s">
        <v>458</v>
      </c>
      <c r="E742" s="107" t="s">
        <v>458</v>
      </c>
      <c r="F742" s="107" t="s">
        <v>458</v>
      </c>
      <c r="G742">
        <v>0</v>
      </c>
      <c r="H742" t="e">
        <f t="shared" si="11"/>
        <v>#VALUE!</v>
      </c>
    </row>
    <row r="743" spans="1:8" x14ac:dyDescent="0.25">
      <c r="A743">
        <f>_xlfn.XLOOKUP(B743,'Données-péréquation'!$B$2:$B$301,'Données-péréquation'!$A$2:$A$301)</f>
        <v>5629</v>
      </c>
      <c r="B743" s="108" t="s">
        <v>335</v>
      </c>
      <c r="C743" s="107">
        <v>2016</v>
      </c>
      <c r="D743" s="105">
        <v>154583.18148326501</v>
      </c>
      <c r="E743" s="105">
        <v>165544.68056545701</v>
      </c>
      <c r="F743" s="107" t="s">
        <v>458</v>
      </c>
      <c r="G743">
        <v>0</v>
      </c>
      <c r="H743" t="e">
        <f t="shared" si="11"/>
        <v>#VALUE!</v>
      </c>
    </row>
    <row r="744" spans="1:8" x14ac:dyDescent="0.25">
      <c r="A744">
        <f>_xlfn.XLOOKUP(B744,'Données-péréquation'!$B$2:$B$301,'Données-péréquation'!$A$2:$A$301)</f>
        <v>5629</v>
      </c>
      <c r="B744" s="108" t="s">
        <v>335</v>
      </c>
      <c r="C744" s="107">
        <v>2017</v>
      </c>
      <c r="D744" s="105">
        <v>152504.58362694201</v>
      </c>
      <c r="E744" s="105">
        <v>163410.465346685</v>
      </c>
      <c r="F744" s="105">
        <v>-39935.499730723997</v>
      </c>
      <c r="G744">
        <v>0</v>
      </c>
      <c r="H744">
        <f t="shared" si="11"/>
        <v>-39935.499730723997</v>
      </c>
    </row>
    <row r="745" spans="1:8" x14ac:dyDescent="0.25">
      <c r="A745">
        <f>_xlfn.XLOOKUP(B745,'Données-péréquation'!$B$2:$B$301,'Données-péréquation'!$A$2:$A$301)</f>
        <v>5629</v>
      </c>
      <c r="B745" s="108" t="s">
        <v>335</v>
      </c>
      <c r="C745" s="107">
        <v>2018</v>
      </c>
      <c r="D745" s="105">
        <v>130227.19697195799</v>
      </c>
      <c r="E745" s="105">
        <v>139766.51238580901</v>
      </c>
      <c r="F745" s="105">
        <v>-21582.834296101999</v>
      </c>
      <c r="G745">
        <v>0</v>
      </c>
      <c r="H745">
        <f t="shared" si="11"/>
        <v>-21582.834296101999</v>
      </c>
    </row>
    <row r="746" spans="1:8" x14ac:dyDescent="0.25">
      <c r="A746">
        <f>_xlfn.XLOOKUP(B746,'Données-péréquation'!$B$2:$B$301,'Données-péréquation'!$A$2:$A$301)</f>
        <v>5629</v>
      </c>
      <c r="B746" s="108" t="s">
        <v>335</v>
      </c>
      <c r="C746" s="107">
        <v>2019</v>
      </c>
      <c r="D746" s="105">
        <v>129960.64990539</v>
      </c>
      <c r="E746" s="105">
        <v>140155.87182280899</v>
      </c>
      <c r="F746" s="105">
        <v>-16771.288440116001</v>
      </c>
      <c r="G746">
        <v>1290.55</v>
      </c>
      <c r="H746">
        <f t="shared" si="11"/>
        <v>-15480.738440116002</v>
      </c>
    </row>
    <row r="747" spans="1:8" x14ac:dyDescent="0.25">
      <c r="A747">
        <f>_xlfn.XLOOKUP(B747,'Données-péréquation'!$B$2:$B$301,'Données-péréquation'!$A$2:$A$301)</f>
        <v>5629</v>
      </c>
      <c r="B747" s="108" t="s">
        <v>335</v>
      </c>
      <c r="C747" s="107">
        <v>2020</v>
      </c>
      <c r="D747" s="105">
        <v>131454.349566102</v>
      </c>
      <c r="E747" s="105">
        <v>133676.30389903701</v>
      </c>
      <c r="F747" s="105">
        <v>-22235.314872548999</v>
      </c>
      <c r="G747">
        <v>256.64</v>
      </c>
      <c r="H747">
        <f t="shared" si="11"/>
        <v>-21978.674872549</v>
      </c>
    </row>
    <row r="748" spans="1:8" x14ac:dyDescent="0.25">
      <c r="A748">
        <f>_xlfn.XLOOKUP(B748,'Données-péréquation'!$B$2:$B$301,'Données-péréquation'!$A$2:$A$301)</f>
        <v>5629</v>
      </c>
      <c r="B748" s="108" t="s">
        <v>335</v>
      </c>
      <c r="C748" s="107">
        <v>2021</v>
      </c>
      <c r="D748" s="105">
        <v>139603.10181006999</v>
      </c>
      <c r="E748" s="105">
        <v>142187.176564258</v>
      </c>
      <c r="F748" s="105">
        <v>-84778.363638398994</v>
      </c>
      <c r="G748">
        <v>298.58999999999997</v>
      </c>
      <c r="H748">
        <f t="shared" si="11"/>
        <v>-84479.773638398998</v>
      </c>
    </row>
    <row r="749" spans="1:8" x14ac:dyDescent="0.25">
      <c r="A749">
        <f>_xlfn.XLOOKUP(B749,'Données-péréquation'!$B$2:$B$301,'Données-péréquation'!$A$2:$A$301)</f>
        <v>5629</v>
      </c>
      <c r="B749" s="108" t="s">
        <v>335</v>
      </c>
      <c r="C749" s="107">
        <v>2022</v>
      </c>
      <c r="D749" s="105">
        <v>154598.01940079799</v>
      </c>
      <c r="E749" s="105">
        <v>157325.98939651001</v>
      </c>
      <c r="F749" s="105">
        <v>-89580.743268328995</v>
      </c>
      <c r="G749">
        <v>2005.1</v>
      </c>
      <c r="H749">
        <f t="shared" si="11"/>
        <v>-87575.64326832899</v>
      </c>
    </row>
    <row r="750" spans="1:8" x14ac:dyDescent="0.25">
      <c r="A750">
        <f>_xlfn.XLOOKUP(B750,'Données-péréquation'!$B$2:$B$301,'Données-péréquation'!$A$2:$A$301)</f>
        <v>5710</v>
      </c>
      <c r="B750" s="108" t="s">
        <v>334</v>
      </c>
      <c r="C750" s="107">
        <v>2012</v>
      </c>
      <c r="D750" s="107" t="s">
        <v>458</v>
      </c>
      <c r="E750" s="107" t="s">
        <v>458</v>
      </c>
      <c r="F750" s="107" t="s">
        <v>458</v>
      </c>
      <c r="G750">
        <v>0</v>
      </c>
      <c r="H750" t="e">
        <f t="shared" si="11"/>
        <v>#VALUE!</v>
      </c>
    </row>
    <row r="751" spans="1:8" x14ac:dyDescent="0.25">
      <c r="A751">
        <f>_xlfn.XLOOKUP(B751,'Données-péréquation'!$B$2:$B$301,'Données-péréquation'!$A$2:$A$301)</f>
        <v>5710</v>
      </c>
      <c r="B751" s="108" t="s">
        <v>334</v>
      </c>
      <c r="C751" s="107">
        <v>2013</v>
      </c>
      <c r="D751" s="107" t="s">
        <v>458</v>
      </c>
      <c r="E751" s="107" t="s">
        <v>458</v>
      </c>
      <c r="F751" s="107" t="s">
        <v>458</v>
      </c>
      <c r="G751">
        <v>0</v>
      </c>
      <c r="H751" t="e">
        <f t="shared" si="11"/>
        <v>#VALUE!</v>
      </c>
    </row>
    <row r="752" spans="1:8" x14ac:dyDescent="0.25">
      <c r="A752">
        <f>_xlfn.XLOOKUP(B752,'Données-péréquation'!$B$2:$B$301,'Données-péréquation'!$A$2:$A$301)</f>
        <v>5710</v>
      </c>
      <c r="B752" s="108" t="s">
        <v>334</v>
      </c>
      <c r="C752" s="107">
        <v>2014</v>
      </c>
      <c r="D752" s="107" t="s">
        <v>458</v>
      </c>
      <c r="E752" s="107" t="s">
        <v>458</v>
      </c>
      <c r="F752" s="107" t="s">
        <v>458</v>
      </c>
      <c r="G752">
        <v>0</v>
      </c>
      <c r="H752" t="e">
        <f t="shared" si="11"/>
        <v>#VALUE!</v>
      </c>
    </row>
    <row r="753" spans="1:8" x14ac:dyDescent="0.25">
      <c r="A753">
        <f>_xlfn.XLOOKUP(B753,'Données-péréquation'!$B$2:$B$301,'Données-péréquation'!$A$2:$A$301)</f>
        <v>5710</v>
      </c>
      <c r="B753" s="108" t="s">
        <v>334</v>
      </c>
      <c r="C753" s="107">
        <v>2015</v>
      </c>
      <c r="D753" s="107" t="s">
        <v>458</v>
      </c>
      <c r="E753" s="107" t="s">
        <v>458</v>
      </c>
      <c r="F753" s="107" t="s">
        <v>458</v>
      </c>
      <c r="G753">
        <v>0</v>
      </c>
      <c r="H753" t="e">
        <f t="shared" si="11"/>
        <v>#VALUE!</v>
      </c>
    </row>
    <row r="754" spans="1:8" x14ac:dyDescent="0.25">
      <c r="A754">
        <f>_xlfn.XLOOKUP(B754,'Données-péréquation'!$B$2:$B$301,'Données-péréquation'!$A$2:$A$301)</f>
        <v>5710</v>
      </c>
      <c r="B754" s="108" t="s">
        <v>334</v>
      </c>
      <c r="C754" s="107">
        <v>2016</v>
      </c>
      <c r="D754" s="105">
        <v>76532.947017808998</v>
      </c>
      <c r="E754" s="105">
        <v>162390.510964099</v>
      </c>
      <c r="F754" s="107" t="s">
        <v>458</v>
      </c>
      <c r="G754">
        <v>0</v>
      </c>
      <c r="H754" t="e">
        <f t="shared" si="11"/>
        <v>#VALUE!</v>
      </c>
    </row>
    <row r="755" spans="1:8" x14ac:dyDescent="0.25">
      <c r="A755">
        <f>_xlfn.XLOOKUP(B755,'Données-péréquation'!$B$2:$B$301,'Données-péréquation'!$A$2:$A$301)</f>
        <v>5710</v>
      </c>
      <c r="B755" s="108" t="s">
        <v>334</v>
      </c>
      <c r="C755" s="107">
        <v>2017</v>
      </c>
      <c r="D755" s="105">
        <v>72454.744078481002</v>
      </c>
      <c r="E755" s="105">
        <v>142622.45900428199</v>
      </c>
      <c r="F755" s="105">
        <v>-3190698.5057063801</v>
      </c>
      <c r="G755">
        <v>0</v>
      </c>
      <c r="H755">
        <f t="shared" si="11"/>
        <v>-3190698.5057063801</v>
      </c>
    </row>
    <row r="756" spans="1:8" x14ac:dyDescent="0.25">
      <c r="A756">
        <f>_xlfn.XLOOKUP(B756,'Données-péréquation'!$B$2:$B$301,'Données-péréquation'!$A$2:$A$301)</f>
        <v>5710</v>
      </c>
      <c r="B756" s="108" t="s">
        <v>334</v>
      </c>
      <c r="C756" s="107">
        <v>2018</v>
      </c>
      <c r="D756" s="105">
        <v>74924.270969413003</v>
      </c>
      <c r="E756" s="105">
        <v>130049.18550000001</v>
      </c>
      <c r="F756" s="105">
        <v>-5656949.4012227701</v>
      </c>
      <c r="G756">
        <v>0</v>
      </c>
      <c r="H756">
        <f t="shared" si="11"/>
        <v>-5656949.4012227701</v>
      </c>
    </row>
    <row r="757" spans="1:8" x14ac:dyDescent="0.25">
      <c r="A757">
        <f>_xlfn.XLOOKUP(B757,'Données-péréquation'!$B$2:$B$301,'Données-péréquation'!$A$2:$A$301)</f>
        <v>5710</v>
      </c>
      <c r="B757" s="108" t="s">
        <v>334</v>
      </c>
      <c r="C757" s="107">
        <v>2019</v>
      </c>
      <c r="D757" s="105">
        <v>64660.856043303997</v>
      </c>
      <c r="E757" s="105">
        <v>128429.048</v>
      </c>
      <c r="F757" s="105">
        <v>-5676452.2292940598</v>
      </c>
      <c r="G757">
        <v>324747.95</v>
      </c>
      <c r="H757">
        <f t="shared" si="11"/>
        <v>-5351704.2792940596</v>
      </c>
    </row>
    <row r="758" spans="1:8" x14ac:dyDescent="0.25">
      <c r="A758">
        <f>_xlfn.XLOOKUP(B758,'Données-péréquation'!$B$2:$B$301,'Données-péréquation'!$A$2:$A$301)</f>
        <v>5710</v>
      </c>
      <c r="B758" s="108" t="s">
        <v>334</v>
      </c>
      <c r="C758" s="107">
        <v>2020</v>
      </c>
      <c r="D758" s="105">
        <v>55218.816410122003</v>
      </c>
      <c r="E758" s="105">
        <v>120091.85052922599</v>
      </c>
      <c r="F758" s="105">
        <v>-1048037.44143885</v>
      </c>
      <c r="G758">
        <v>5360.98</v>
      </c>
      <c r="H758">
        <f t="shared" si="11"/>
        <v>-1042676.46143885</v>
      </c>
    </row>
    <row r="759" spans="1:8" x14ac:dyDescent="0.25">
      <c r="A759">
        <f>_xlfn.XLOOKUP(B759,'Données-péréquation'!$B$2:$B$301,'Données-péréquation'!$A$2:$A$301)</f>
        <v>5710</v>
      </c>
      <c r="B759" s="108" t="s">
        <v>334</v>
      </c>
      <c r="C759" s="107">
        <v>2021</v>
      </c>
      <c r="D759" s="105">
        <v>56281.549058850003</v>
      </c>
      <c r="E759" s="105">
        <v>124037.59243</v>
      </c>
      <c r="F759" s="105">
        <v>-1175027.0389896501</v>
      </c>
      <c r="G759">
        <v>39544.68</v>
      </c>
      <c r="H759">
        <f t="shared" si="11"/>
        <v>-1135482.3589896502</v>
      </c>
    </row>
    <row r="760" spans="1:8" x14ac:dyDescent="0.25">
      <c r="A760">
        <f>_xlfn.XLOOKUP(B760,'Données-péréquation'!$B$2:$B$301,'Données-péréquation'!$A$2:$A$301)</f>
        <v>5710</v>
      </c>
      <c r="B760" s="108" t="s">
        <v>334</v>
      </c>
      <c r="C760" s="107">
        <v>2022</v>
      </c>
      <c r="D760" s="105">
        <v>30688.277923558999</v>
      </c>
      <c r="E760" s="105">
        <v>103114.50036999999</v>
      </c>
      <c r="F760" s="105">
        <v>-729985.90824267303</v>
      </c>
      <c r="G760">
        <v>17204.87</v>
      </c>
      <c r="H760">
        <f t="shared" si="11"/>
        <v>-712781.03824267304</v>
      </c>
    </row>
    <row r="761" spans="1:8" x14ac:dyDescent="0.25">
      <c r="A761">
        <f>_xlfn.XLOOKUP(B761,'Données-péréquation'!$B$2:$B$301,'Données-péréquation'!$A$2:$A$301)</f>
        <v>5711</v>
      </c>
      <c r="B761" s="108" t="s">
        <v>333</v>
      </c>
      <c r="C761" s="107">
        <v>2012</v>
      </c>
      <c r="D761" s="107" t="s">
        <v>458</v>
      </c>
      <c r="E761" s="107" t="s">
        <v>458</v>
      </c>
      <c r="F761" s="107" t="s">
        <v>458</v>
      </c>
      <c r="G761">
        <v>0</v>
      </c>
      <c r="H761" t="e">
        <f t="shared" si="11"/>
        <v>#VALUE!</v>
      </c>
    </row>
    <row r="762" spans="1:8" x14ac:dyDescent="0.25">
      <c r="A762">
        <f>_xlfn.XLOOKUP(B762,'Données-péréquation'!$B$2:$B$301,'Données-péréquation'!$A$2:$A$301)</f>
        <v>5711</v>
      </c>
      <c r="B762" s="108" t="s">
        <v>333</v>
      </c>
      <c r="C762" s="107">
        <v>2013</v>
      </c>
      <c r="D762" s="107" t="s">
        <v>458</v>
      </c>
      <c r="E762" s="107" t="s">
        <v>458</v>
      </c>
      <c r="F762" s="107" t="s">
        <v>458</v>
      </c>
      <c r="G762">
        <v>0</v>
      </c>
      <c r="H762" t="e">
        <f t="shared" si="11"/>
        <v>#VALUE!</v>
      </c>
    </row>
    <row r="763" spans="1:8" x14ac:dyDescent="0.25">
      <c r="A763">
        <f>_xlfn.XLOOKUP(B763,'Données-péréquation'!$B$2:$B$301,'Données-péréquation'!$A$2:$A$301)</f>
        <v>5711</v>
      </c>
      <c r="B763" s="108" t="s">
        <v>333</v>
      </c>
      <c r="C763" s="107">
        <v>2014</v>
      </c>
      <c r="D763" s="107" t="s">
        <v>458</v>
      </c>
      <c r="E763" s="107" t="s">
        <v>458</v>
      </c>
      <c r="F763" s="107" t="s">
        <v>458</v>
      </c>
      <c r="G763">
        <v>0</v>
      </c>
      <c r="H763" t="e">
        <f t="shared" si="11"/>
        <v>#VALUE!</v>
      </c>
    </row>
    <row r="764" spans="1:8" x14ac:dyDescent="0.25">
      <c r="A764">
        <f>_xlfn.XLOOKUP(B764,'Données-péréquation'!$B$2:$B$301,'Données-péréquation'!$A$2:$A$301)</f>
        <v>5711</v>
      </c>
      <c r="B764" s="108" t="s">
        <v>333</v>
      </c>
      <c r="C764" s="107">
        <v>2015</v>
      </c>
      <c r="D764" s="107" t="s">
        <v>458</v>
      </c>
      <c r="E764" s="107" t="s">
        <v>458</v>
      </c>
      <c r="F764" s="107" t="s">
        <v>458</v>
      </c>
      <c r="G764">
        <v>0</v>
      </c>
      <c r="H764" t="e">
        <f t="shared" si="11"/>
        <v>#VALUE!</v>
      </c>
    </row>
    <row r="765" spans="1:8" x14ac:dyDescent="0.25">
      <c r="A765">
        <f>_xlfn.XLOOKUP(B765,'Données-péréquation'!$B$2:$B$301,'Données-péréquation'!$A$2:$A$301)</f>
        <v>5711</v>
      </c>
      <c r="B765" s="108" t="s">
        <v>333</v>
      </c>
      <c r="C765" s="107">
        <v>2016</v>
      </c>
      <c r="D765" s="105">
        <v>7444967.3820854397</v>
      </c>
      <c r="E765" s="105">
        <v>8526150.6099999994</v>
      </c>
      <c r="F765" s="107" t="s">
        <v>458</v>
      </c>
      <c r="G765">
        <v>0</v>
      </c>
      <c r="H765" t="e">
        <f t="shared" si="11"/>
        <v>#VALUE!</v>
      </c>
    </row>
    <row r="766" spans="1:8" x14ac:dyDescent="0.25">
      <c r="A766">
        <f>_xlfn.XLOOKUP(B766,'Données-péréquation'!$B$2:$B$301,'Données-péréquation'!$A$2:$A$301)</f>
        <v>5711</v>
      </c>
      <c r="B766" s="108" t="s">
        <v>333</v>
      </c>
      <c r="C766" s="107">
        <v>2017</v>
      </c>
      <c r="D766" s="105">
        <v>7370131.2658448201</v>
      </c>
      <c r="E766" s="105">
        <v>8240533.9299999997</v>
      </c>
      <c r="F766" s="105">
        <v>-6892378.5619110996</v>
      </c>
      <c r="G766">
        <v>0</v>
      </c>
      <c r="H766">
        <f t="shared" si="11"/>
        <v>-6892378.5619110996</v>
      </c>
    </row>
    <row r="767" spans="1:8" x14ac:dyDescent="0.25">
      <c r="A767">
        <f>_xlfn.XLOOKUP(B767,'Données-péréquation'!$B$2:$B$301,'Données-péréquation'!$A$2:$A$301)</f>
        <v>5711</v>
      </c>
      <c r="B767" s="108" t="s">
        <v>333</v>
      </c>
      <c r="C767" s="107">
        <v>2018</v>
      </c>
      <c r="D767" s="105">
        <v>7014399.1502627702</v>
      </c>
      <c r="E767" s="105">
        <v>8198524.7275</v>
      </c>
      <c r="F767" s="105">
        <v>-8498845.3765707593</v>
      </c>
      <c r="G767">
        <v>0</v>
      </c>
      <c r="H767">
        <f t="shared" si="11"/>
        <v>-8498845.3765707593</v>
      </c>
    </row>
    <row r="768" spans="1:8" x14ac:dyDescent="0.25">
      <c r="A768">
        <f>_xlfn.XLOOKUP(B768,'Données-péréquation'!$B$2:$B$301,'Données-péréquation'!$A$2:$A$301)</f>
        <v>5711</v>
      </c>
      <c r="B768" s="108" t="s">
        <v>333</v>
      </c>
      <c r="C768" s="107">
        <v>2019</v>
      </c>
      <c r="D768" s="105">
        <v>6887930.0917771095</v>
      </c>
      <c r="E768" s="106">
        <v>8044500</v>
      </c>
      <c r="F768" s="105">
        <v>-7980712.3120386899</v>
      </c>
      <c r="G768">
        <v>13805.7</v>
      </c>
      <c r="H768">
        <f t="shared" si="11"/>
        <v>-7966906.6120386897</v>
      </c>
    </row>
    <row r="769" spans="1:8" x14ac:dyDescent="0.25">
      <c r="A769">
        <f>_xlfn.XLOOKUP(B769,'Données-péréquation'!$B$2:$B$301,'Données-péréquation'!$A$2:$A$301)</f>
        <v>5711</v>
      </c>
      <c r="B769" s="108" t="s">
        <v>333</v>
      </c>
      <c r="C769" s="107">
        <v>2020</v>
      </c>
      <c r="D769" s="105">
        <v>6642856.2270870898</v>
      </c>
      <c r="E769" s="106">
        <v>8030500</v>
      </c>
      <c r="F769" s="105">
        <v>-6826223.0854493696</v>
      </c>
      <c r="G769">
        <v>6520.54</v>
      </c>
      <c r="H769">
        <f t="shared" si="11"/>
        <v>-6819702.5454493696</v>
      </c>
    </row>
    <row r="770" spans="1:8" x14ac:dyDescent="0.25">
      <c r="A770">
        <f>_xlfn.XLOOKUP(B770,'Données-péréquation'!$B$2:$B$301,'Données-péréquation'!$A$2:$A$301)</f>
        <v>5711</v>
      </c>
      <c r="B770" s="108" t="s">
        <v>333</v>
      </c>
      <c r="C770" s="107">
        <v>2021</v>
      </c>
      <c r="D770" s="105">
        <v>6389282.4627088001</v>
      </c>
      <c r="E770" s="106">
        <v>7456500</v>
      </c>
      <c r="F770" s="105">
        <v>-8781439.0763855595</v>
      </c>
      <c r="G770">
        <v>10210.36</v>
      </c>
      <c r="H770">
        <f t="shared" si="11"/>
        <v>-8771228.7163855601</v>
      </c>
    </row>
    <row r="771" spans="1:8" x14ac:dyDescent="0.25">
      <c r="A771">
        <f>_xlfn.XLOOKUP(B771,'Données-péréquation'!$B$2:$B$301,'Données-péréquation'!$A$2:$A$301)</f>
        <v>5711</v>
      </c>
      <c r="B771" s="108" t="s">
        <v>333</v>
      </c>
      <c r="C771" s="107">
        <v>2022</v>
      </c>
      <c r="D771" s="105">
        <v>5914762.6087527899</v>
      </c>
      <c r="E771" s="105">
        <v>6994503.8159999996</v>
      </c>
      <c r="F771" s="105">
        <v>-10153543.7232912</v>
      </c>
      <c r="G771">
        <v>6416.22</v>
      </c>
      <c r="H771">
        <f t="shared" ref="H771:H834" si="12">F771+G771</f>
        <v>-10147127.503291199</v>
      </c>
    </row>
    <row r="772" spans="1:8" x14ac:dyDescent="0.25">
      <c r="A772">
        <f>_xlfn.XLOOKUP(B772,'Données-péréquation'!$B$2:$B$301,'Données-péréquation'!$A$2:$A$301)</f>
        <v>5554</v>
      </c>
      <c r="B772" s="108" t="s">
        <v>332</v>
      </c>
      <c r="C772" s="107">
        <v>2012</v>
      </c>
      <c r="D772" s="107" t="s">
        <v>458</v>
      </c>
      <c r="E772" s="107" t="s">
        <v>458</v>
      </c>
      <c r="F772" s="107" t="s">
        <v>458</v>
      </c>
      <c r="G772">
        <v>0</v>
      </c>
      <c r="H772" t="e">
        <f t="shared" si="12"/>
        <v>#VALUE!</v>
      </c>
    </row>
    <row r="773" spans="1:8" x14ac:dyDescent="0.25">
      <c r="A773">
        <f>_xlfn.XLOOKUP(B773,'Données-péréquation'!$B$2:$B$301,'Données-péréquation'!$A$2:$A$301)</f>
        <v>5554</v>
      </c>
      <c r="B773" s="108" t="s">
        <v>332</v>
      </c>
      <c r="C773" s="107">
        <v>2013</v>
      </c>
      <c r="D773" s="107" t="s">
        <v>458</v>
      </c>
      <c r="E773" s="107" t="s">
        <v>458</v>
      </c>
      <c r="F773" s="107" t="s">
        <v>458</v>
      </c>
      <c r="G773">
        <v>0</v>
      </c>
      <c r="H773" t="e">
        <f t="shared" si="12"/>
        <v>#VALUE!</v>
      </c>
    </row>
    <row r="774" spans="1:8" x14ac:dyDescent="0.25">
      <c r="A774">
        <f>_xlfn.XLOOKUP(B774,'Données-péréquation'!$B$2:$B$301,'Données-péréquation'!$A$2:$A$301)</f>
        <v>5554</v>
      </c>
      <c r="B774" s="108" t="s">
        <v>332</v>
      </c>
      <c r="C774" s="107">
        <v>2014</v>
      </c>
      <c r="D774" s="107" t="s">
        <v>458</v>
      </c>
      <c r="E774" s="107" t="s">
        <v>458</v>
      </c>
      <c r="F774" s="107" t="s">
        <v>458</v>
      </c>
      <c r="G774">
        <v>0</v>
      </c>
      <c r="H774" t="e">
        <f t="shared" si="12"/>
        <v>#VALUE!</v>
      </c>
    </row>
    <row r="775" spans="1:8" x14ac:dyDescent="0.25">
      <c r="A775">
        <f>_xlfn.XLOOKUP(B775,'Données-péréquation'!$B$2:$B$301,'Données-péréquation'!$A$2:$A$301)</f>
        <v>5554</v>
      </c>
      <c r="B775" s="108" t="s">
        <v>332</v>
      </c>
      <c r="C775" s="107">
        <v>2015</v>
      </c>
      <c r="D775" s="107" t="s">
        <v>458</v>
      </c>
      <c r="E775" s="107" t="s">
        <v>458</v>
      </c>
      <c r="F775" s="107" t="s">
        <v>458</v>
      </c>
      <c r="G775">
        <v>0</v>
      </c>
      <c r="H775" t="e">
        <f t="shared" si="12"/>
        <v>#VALUE!</v>
      </c>
    </row>
    <row r="776" spans="1:8" x14ac:dyDescent="0.25">
      <c r="A776">
        <f>_xlfn.XLOOKUP(B776,'Données-péréquation'!$B$2:$B$301,'Données-péréquation'!$A$2:$A$301)</f>
        <v>5554</v>
      </c>
      <c r="B776" s="108" t="s">
        <v>332</v>
      </c>
      <c r="C776" s="107">
        <v>2016</v>
      </c>
      <c r="D776" s="105">
        <v>1181309.57917769</v>
      </c>
      <c r="E776" s="105">
        <v>1514619.5525131</v>
      </c>
      <c r="F776" s="107" t="s">
        <v>458</v>
      </c>
      <c r="G776">
        <v>0</v>
      </c>
      <c r="H776" t="e">
        <f t="shared" si="12"/>
        <v>#VALUE!</v>
      </c>
    </row>
    <row r="777" spans="1:8" x14ac:dyDescent="0.25">
      <c r="A777">
        <f>_xlfn.XLOOKUP(B777,'Données-péréquation'!$B$2:$B$301,'Données-péréquation'!$A$2:$A$301)</f>
        <v>5554</v>
      </c>
      <c r="B777" s="108" t="s">
        <v>332</v>
      </c>
      <c r="C777" s="107">
        <v>2017</v>
      </c>
      <c r="D777" s="105">
        <v>1152479.4420906401</v>
      </c>
      <c r="E777" s="105">
        <v>1207096.7253364299</v>
      </c>
      <c r="F777" s="105">
        <v>178031.97533727801</v>
      </c>
      <c r="G777">
        <v>0</v>
      </c>
      <c r="H777">
        <f t="shared" si="12"/>
        <v>178031.97533727801</v>
      </c>
    </row>
    <row r="778" spans="1:8" x14ac:dyDescent="0.25">
      <c r="A778">
        <f>_xlfn.XLOOKUP(B778,'Données-péréquation'!$B$2:$B$301,'Données-péréquation'!$A$2:$A$301)</f>
        <v>5554</v>
      </c>
      <c r="B778" s="108" t="s">
        <v>332</v>
      </c>
      <c r="C778" s="107">
        <v>2018</v>
      </c>
      <c r="D778" s="105">
        <v>1144631.3691368499</v>
      </c>
      <c r="E778" s="105">
        <v>1209439.9075726899</v>
      </c>
      <c r="F778" s="105">
        <v>270483.09140135301</v>
      </c>
      <c r="G778">
        <v>0</v>
      </c>
      <c r="H778">
        <f t="shared" si="12"/>
        <v>270483.09140135301</v>
      </c>
    </row>
    <row r="779" spans="1:8" x14ac:dyDescent="0.25">
      <c r="A779">
        <f>_xlfn.XLOOKUP(B779,'Données-péréquation'!$B$2:$B$301,'Données-péréquation'!$A$2:$A$301)</f>
        <v>5554</v>
      </c>
      <c r="B779" s="108" t="s">
        <v>332</v>
      </c>
      <c r="C779" s="107">
        <v>2019</v>
      </c>
      <c r="D779" s="105">
        <v>1128451.3414729</v>
      </c>
      <c r="E779" s="105">
        <v>1206146.2916752901</v>
      </c>
      <c r="F779" s="105">
        <v>178428.26931946099</v>
      </c>
      <c r="G779">
        <v>4598.05</v>
      </c>
      <c r="H779">
        <f t="shared" si="12"/>
        <v>183026.31931946098</v>
      </c>
    </row>
    <row r="780" spans="1:8" x14ac:dyDescent="0.25">
      <c r="A780">
        <f>_xlfn.XLOOKUP(B780,'Données-péréquation'!$B$2:$B$301,'Données-péréquation'!$A$2:$A$301)</f>
        <v>5554</v>
      </c>
      <c r="B780" s="108" t="s">
        <v>332</v>
      </c>
      <c r="C780" s="107">
        <v>2020</v>
      </c>
      <c r="D780" s="105">
        <v>1114526.59689902</v>
      </c>
      <c r="E780" s="105">
        <v>1213701.35880517</v>
      </c>
      <c r="F780" s="105">
        <v>338556.38952359202</v>
      </c>
      <c r="G780">
        <v>2744.73</v>
      </c>
      <c r="H780">
        <f t="shared" si="12"/>
        <v>341301.119523592</v>
      </c>
    </row>
    <row r="781" spans="1:8" x14ac:dyDescent="0.25">
      <c r="A781">
        <f>_xlfn.XLOOKUP(B781,'Données-péréquation'!$B$2:$B$301,'Données-péréquation'!$A$2:$A$301)</f>
        <v>5554</v>
      </c>
      <c r="B781" s="108" t="s">
        <v>332</v>
      </c>
      <c r="C781" s="107">
        <v>2021</v>
      </c>
      <c r="D781" s="105">
        <v>957420.60993608297</v>
      </c>
      <c r="E781" s="105">
        <v>1037229.6545582101</v>
      </c>
      <c r="F781" s="105">
        <v>-168132.63526549499</v>
      </c>
      <c r="G781">
        <v>6271.47</v>
      </c>
      <c r="H781">
        <f t="shared" si="12"/>
        <v>-161861.16526549499</v>
      </c>
    </row>
    <row r="782" spans="1:8" x14ac:dyDescent="0.25">
      <c r="A782">
        <f>_xlfn.XLOOKUP(B782,'Données-péréquation'!$B$2:$B$301,'Données-péréquation'!$A$2:$A$301)</f>
        <v>5554</v>
      </c>
      <c r="B782" s="108" t="s">
        <v>332</v>
      </c>
      <c r="C782" s="107">
        <v>2022</v>
      </c>
      <c r="D782" s="105">
        <v>1075147.10969932</v>
      </c>
      <c r="E782" s="105">
        <v>1182026.4232948499</v>
      </c>
      <c r="F782" s="105">
        <v>214693.07950437599</v>
      </c>
      <c r="G782">
        <v>2291.15</v>
      </c>
      <c r="H782">
        <f t="shared" si="12"/>
        <v>216984.22950437598</v>
      </c>
    </row>
    <row r="783" spans="1:8" x14ac:dyDescent="0.25">
      <c r="A783">
        <f>_xlfn.XLOOKUP(B783,'Données-péréquation'!$B$2:$B$301,'Données-péréquation'!$A$2:$A$301)</f>
        <v>5712</v>
      </c>
      <c r="B783" s="108" t="s">
        <v>331</v>
      </c>
      <c r="C783" s="107">
        <v>2012</v>
      </c>
      <c r="D783" s="107" t="s">
        <v>458</v>
      </c>
      <c r="E783" s="107" t="s">
        <v>458</v>
      </c>
      <c r="F783" s="107" t="s">
        <v>458</v>
      </c>
      <c r="G783">
        <v>0</v>
      </c>
      <c r="H783" t="e">
        <f t="shared" si="12"/>
        <v>#VALUE!</v>
      </c>
    </row>
    <row r="784" spans="1:8" x14ac:dyDescent="0.25">
      <c r="A784">
        <f>_xlfn.XLOOKUP(B784,'Données-péréquation'!$B$2:$B$301,'Données-péréquation'!$A$2:$A$301)</f>
        <v>5712</v>
      </c>
      <c r="B784" s="108" t="s">
        <v>331</v>
      </c>
      <c r="C784" s="107">
        <v>2013</v>
      </c>
      <c r="D784" s="107" t="s">
        <v>458</v>
      </c>
      <c r="E784" s="107" t="s">
        <v>458</v>
      </c>
      <c r="F784" s="107" t="s">
        <v>458</v>
      </c>
      <c r="G784">
        <v>0</v>
      </c>
      <c r="H784" t="e">
        <f t="shared" si="12"/>
        <v>#VALUE!</v>
      </c>
    </row>
    <row r="785" spans="1:8" x14ac:dyDescent="0.25">
      <c r="A785">
        <f>_xlfn.XLOOKUP(B785,'Données-péréquation'!$B$2:$B$301,'Données-péréquation'!$A$2:$A$301)</f>
        <v>5712</v>
      </c>
      <c r="B785" s="108" t="s">
        <v>331</v>
      </c>
      <c r="C785" s="107">
        <v>2014</v>
      </c>
      <c r="D785" s="107" t="s">
        <v>458</v>
      </c>
      <c r="E785" s="107" t="s">
        <v>458</v>
      </c>
      <c r="F785" s="107" t="s">
        <v>458</v>
      </c>
      <c r="G785">
        <v>0</v>
      </c>
      <c r="H785" t="e">
        <f t="shared" si="12"/>
        <v>#VALUE!</v>
      </c>
    </row>
    <row r="786" spans="1:8" x14ac:dyDescent="0.25">
      <c r="A786">
        <f>_xlfn.XLOOKUP(B786,'Données-péréquation'!$B$2:$B$301,'Données-péréquation'!$A$2:$A$301)</f>
        <v>5712</v>
      </c>
      <c r="B786" s="108" t="s">
        <v>331</v>
      </c>
      <c r="C786" s="107">
        <v>2015</v>
      </c>
      <c r="D786" s="107" t="s">
        <v>458</v>
      </c>
      <c r="E786" s="107" t="s">
        <v>458</v>
      </c>
      <c r="F786" s="107" t="s">
        <v>458</v>
      </c>
      <c r="G786">
        <v>0</v>
      </c>
      <c r="H786" t="e">
        <f t="shared" si="12"/>
        <v>#VALUE!</v>
      </c>
    </row>
    <row r="787" spans="1:8" x14ac:dyDescent="0.25">
      <c r="A787">
        <f>_xlfn.XLOOKUP(B787,'Données-péréquation'!$B$2:$B$301,'Données-péréquation'!$A$2:$A$301)</f>
        <v>5712</v>
      </c>
      <c r="B787" s="108" t="s">
        <v>331</v>
      </c>
      <c r="C787" s="107">
        <v>2016</v>
      </c>
      <c r="D787" s="105">
        <v>8422565.8477005195</v>
      </c>
      <c r="E787" s="105">
        <v>9743557.3579999991</v>
      </c>
      <c r="F787" s="107" t="s">
        <v>458</v>
      </c>
      <c r="G787">
        <v>0</v>
      </c>
      <c r="H787" t="e">
        <f t="shared" si="12"/>
        <v>#VALUE!</v>
      </c>
    </row>
    <row r="788" spans="1:8" x14ac:dyDescent="0.25">
      <c r="A788">
        <f>_xlfn.XLOOKUP(B788,'Données-péréquation'!$B$2:$B$301,'Données-péréquation'!$A$2:$A$301)</f>
        <v>5712</v>
      </c>
      <c r="B788" s="108" t="s">
        <v>331</v>
      </c>
      <c r="C788" s="107">
        <v>2017</v>
      </c>
      <c r="D788" s="105">
        <v>8314515.0563955996</v>
      </c>
      <c r="E788" s="105">
        <v>9417138.4539999999</v>
      </c>
      <c r="F788" s="105">
        <v>-10318251.356055999</v>
      </c>
      <c r="G788">
        <v>0</v>
      </c>
      <c r="H788">
        <f t="shared" si="12"/>
        <v>-10318251.356055999</v>
      </c>
    </row>
    <row r="789" spans="1:8" x14ac:dyDescent="0.25">
      <c r="A789">
        <f>_xlfn.XLOOKUP(B789,'Données-péréquation'!$B$2:$B$301,'Données-péréquation'!$A$2:$A$301)</f>
        <v>5712</v>
      </c>
      <c r="B789" s="108" t="s">
        <v>331</v>
      </c>
      <c r="C789" s="107">
        <v>2018</v>
      </c>
      <c r="D789" s="105">
        <v>7914703.3840902904</v>
      </c>
      <c r="E789" s="105">
        <v>9369128.0244999994</v>
      </c>
      <c r="F789" s="105">
        <v>-12238670.8002577</v>
      </c>
      <c r="G789">
        <v>0</v>
      </c>
      <c r="H789">
        <f t="shared" si="12"/>
        <v>-12238670.8002577</v>
      </c>
    </row>
    <row r="790" spans="1:8" x14ac:dyDescent="0.25">
      <c r="A790">
        <f>_xlfn.XLOOKUP(B790,'Données-péréquation'!$B$2:$B$301,'Données-péréquation'!$A$2:$A$301)</f>
        <v>5712</v>
      </c>
      <c r="B790" s="108" t="s">
        <v>331</v>
      </c>
      <c r="C790" s="107">
        <v>2019</v>
      </c>
      <c r="D790" s="105">
        <v>7694636.1222245898</v>
      </c>
      <c r="E790" s="106">
        <v>9193100</v>
      </c>
      <c r="F790" s="105">
        <v>-15359366.667168999</v>
      </c>
      <c r="G790">
        <v>24563.95</v>
      </c>
      <c r="H790">
        <f t="shared" si="12"/>
        <v>-15334802.717169</v>
      </c>
    </row>
    <row r="791" spans="1:8" x14ac:dyDescent="0.25">
      <c r="A791">
        <f>_xlfn.XLOOKUP(B791,'Données-péréquation'!$B$2:$B$301,'Données-péréquation'!$A$2:$A$301)</f>
        <v>5712</v>
      </c>
      <c r="B791" s="108" t="s">
        <v>331</v>
      </c>
      <c r="C791" s="107">
        <v>2020</v>
      </c>
      <c r="D791" s="105">
        <v>7398991.7961724903</v>
      </c>
      <c r="E791" s="105">
        <v>9177179.9559119195</v>
      </c>
      <c r="F791" s="105">
        <v>-13593286.290802799</v>
      </c>
      <c r="G791">
        <v>19565.330000000002</v>
      </c>
      <c r="H791">
        <f t="shared" si="12"/>
        <v>-13573720.960802799</v>
      </c>
    </row>
    <row r="792" spans="1:8" x14ac:dyDescent="0.25">
      <c r="A792">
        <f>_xlfn.XLOOKUP(B792,'Données-péréquation'!$B$2:$B$301,'Données-péréquation'!$A$2:$A$301)</f>
        <v>5712</v>
      </c>
      <c r="B792" s="108" t="s">
        <v>331</v>
      </c>
      <c r="C792" s="107">
        <v>2021</v>
      </c>
      <c r="D792" s="105">
        <v>6711009.0003403602</v>
      </c>
      <c r="E792" s="106">
        <v>7993100</v>
      </c>
      <c r="F792" s="105">
        <v>-10663165.2774563</v>
      </c>
      <c r="G792">
        <v>19371.7</v>
      </c>
      <c r="H792">
        <f t="shared" si="12"/>
        <v>-10643793.577456301</v>
      </c>
    </row>
    <row r="793" spans="1:8" x14ac:dyDescent="0.25">
      <c r="A793">
        <f>_xlfn.XLOOKUP(B793,'Données-péréquation'!$B$2:$B$301,'Données-péréquation'!$A$2:$A$301)</f>
        <v>5712</v>
      </c>
      <c r="B793" s="108" t="s">
        <v>331</v>
      </c>
      <c r="C793" s="107">
        <v>2022</v>
      </c>
      <c r="D793" s="105">
        <v>6124824.9205549201</v>
      </c>
      <c r="E793" s="105">
        <v>7498104.3247999996</v>
      </c>
      <c r="F793" s="105">
        <v>-16346749.9410272</v>
      </c>
      <c r="G793">
        <v>41561.01</v>
      </c>
      <c r="H793">
        <f t="shared" si="12"/>
        <v>-16305188.9310272</v>
      </c>
    </row>
    <row r="794" spans="1:8" x14ac:dyDescent="0.25">
      <c r="A794">
        <f>_xlfn.XLOOKUP(B794,'Données-péréquation'!$B$2:$B$301,'Données-péréquation'!$A$2:$A$301)</f>
        <v>5404</v>
      </c>
      <c r="B794" s="108" t="s">
        <v>330</v>
      </c>
      <c r="C794" s="107">
        <v>2012</v>
      </c>
      <c r="D794" s="107" t="s">
        <v>458</v>
      </c>
      <c r="E794" s="107" t="s">
        <v>458</v>
      </c>
      <c r="F794" s="107" t="s">
        <v>458</v>
      </c>
      <c r="G794">
        <v>0</v>
      </c>
      <c r="H794" t="e">
        <f t="shared" si="12"/>
        <v>#VALUE!</v>
      </c>
    </row>
    <row r="795" spans="1:8" x14ac:dyDescent="0.25">
      <c r="A795">
        <f>_xlfn.XLOOKUP(B795,'Données-péréquation'!$B$2:$B$301,'Données-péréquation'!$A$2:$A$301)</f>
        <v>5404</v>
      </c>
      <c r="B795" s="108" t="s">
        <v>330</v>
      </c>
      <c r="C795" s="107">
        <v>2013</v>
      </c>
      <c r="D795" s="107" t="s">
        <v>458</v>
      </c>
      <c r="E795" s="107" t="s">
        <v>458</v>
      </c>
      <c r="F795" s="107" t="s">
        <v>458</v>
      </c>
      <c r="G795">
        <v>0</v>
      </c>
      <c r="H795" t="e">
        <f t="shared" si="12"/>
        <v>#VALUE!</v>
      </c>
    </row>
    <row r="796" spans="1:8" x14ac:dyDescent="0.25">
      <c r="A796">
        <f>_xlfn.XLOOKUP(B796,'Données-péréquation'!$B$2:$B$301,'Données-péréquation'!$A$2:$A$301)</f>
        <v>5404</v>
      </c>
      <c r="B796" s="108" t="s">
        <v>330</v>
      </c>
      <c r="C796" s="107">
        <v>2014</v>
      </c>
      <c r="D796" s="107" t="s">
        <v>458</v>
      </c>
      <c r="E796" s="107" t="s">
        <v>458</v>
      </c>
      <c r="F796" s="107" t="s">
        <v>458</v>
      </c>
      <c r="G796">
        <v>0</v>
      </c>
      <c r="H796" t="e">
        <f t="shared" si="12"/>
        <v>#VALUE!</v>
      </c>
    </row>
    <row r="797" spans="1:8" x14ac:dyDescent="0.25">
      <c r="A797">
        <f>_xlfn.XLOOKUP(B797,'Données-péréquation'!$B$2:$B$301,'Données-péréquation'!$A$2:$A$301)</f>
        <v>5404</v>
      </c>
      <c r="B797" s="108" t="s">
        <v>330</v>
      </c>
      <c r="C797" s="107">
        <v>2015</v>
      </c>
      <c r="D797" s="107" t="s">
        <v>458</v>
      </c>
      <c r="E797" s="107" t="s">
        <v>458</v>
      </c>
      <c r="F797" s="107" t="s">
        <v>458</v>
      </c>
      <c r="G797">
        <v>0</v>
      </c>
      <c r="H797" t="e">
        <f t="shared" si="12"/>
        <v>#VALUE!</v>
      </c>
    </row>
    <row r="798" spans="1:8" x14ac:dyDescent="0.25">
      <c r="A798">
        <f>_xlfn.XLOOKUP(B798,'Données-péréquation'!$B$2:$B$301,'Données-péréquation'!$A$2:$A$301)</f>
        <v>5404</v>
      </c>
      <c r="B798" s="108" t="s">
        <v>330</v>
      </c>
      <c r="C798" s="107">
        <v>2016</v>
      </c>
      <c r="D798" s="105">
        <v>-8793.6829550000002</v>
      </c>
      <c r="E798" s="106">
        <v>10965</v>
      </c>
      <c r="F798" s="107" t="s">
        <v>458</v>
      </c>
      <c r="G798">
        <v>0</v>
      </c>
      <c r="H798" t="e">
        <f t="shared" si="12"/>
        <v>#VALUE!</v>
      </c>
    </row>
    <row r="799" spans="1:8" x14ac:dyDescent="0.25">
      <c r="A799">
        <f>_xlfn.XLOOKUP(B799,'Données-péréquation'!$B$2:$B$301,'Données-péréquation'!$A$2:$A$301)</f>
        <v>5404</v>
      </c>
      <c r="B799" s="108" t="s">
        <v>330</v>
      </c>
      <c r="C799" s="107">
        <v>2017</v>
      </c>
      <c r="D799" s="105">
        <v>-7491.5365000000002</v>
      </c>
      <c r="E799" s="106">
        <v>9840</v>
      </c>
      <c r="F799" s="105">
        <v>70951.414398634995</v>
      </c>
      <c r="G799">
        <v>0</v>
      </c>
      <c r="H799">
        <f t="shared" si="12"/>
        <v>70951.414398634995</v>
      </c>
    </row>
    <row r="800" spans="1:8" x14ac:dyDescent="0.25">
      <c r="A800">
        <f>_xlfn.XLOOKUP(B800,'Données-péréquation'!$B$2:$B$301,'Données-péréquation'!$A$2:$A$301)</f>
        <v>5404</v>
      </c>
      <c r="B800" s="108" t="s">
        <v>330</v>
      </c>
      <c r="C800" s="107">
        <v>2018</v>
      </c>
      <c r="D800" s="105">
        <v>-5530.7236039999998</v>
      </c>
      <c r="E800" s="106">
        <v>9126</v>
      </c>
      <c r="F800" s="105">
        <v>182839.82932258601</v>
      </c>
      <c r="G800">
        <v>0</v>
      </c>
      <c r="H800">
        <f t="shared" si="12"/>
        <v>182839.82932258601</v>
      </c>
    </row>
    <row r="801" spans="1:8" x14ac:dyDescent="0.25">
      <c r="A801">
        <f>_xlfn.XLOOKUP(B801,'Données-péréquation'!$B$2:$B$301,'Données-péréquation'!$A$2:$A$301)</f>
        <v>5404</v>
      </c>
      <c r="B801" s="108" t="s">
        <v>330</v>
      </c>
      <c r="C801" s="107">
        <v>2019</v>
      </c>
      <c r="D801" s="105">
        <v>-6937.7258499999998</v>
      </c>
      <c r="E801" s="106">
        <v>11440</v>
      </c>
      <c r="F801" s="105">
        <v>30697.630370103001</v>
      </c>
      <c r="G801">
        <v>927.8</v>
      </c>
      <c r="H801">
        <f t="shared" si="12"/>
        <v>31625.430370103</v>
      </c>
    </row>
    <row r="802" spans="1:8" x14ac:dyDescent="0.25">
      <c r="A802">
        <f>_xlfn.XLOOKUP(B802,'Données-péréquation'!$B$2:$B$301,'Données-péréquation'!$A$2:$A$301)</f>
        <v>5404</v>
      </c>
      <c r="B802" s="108" t="s">
        <v>330</v>
      </c>
      <c r="C802" s="107">
        <v>2020</v>
      </c>
      <c r="D802" s="105">
        <v>-7399.2896280000004</v>
      </c>
      <c r="E802" s="106">
        <v>5460</v>
      </c>
      <c r="F802" s="105">
        <v>310792.15639861702</v>
      </c>
      <c r="G802">
        <v>578.47</v>
      </c>
      <c r="H802">
        <f t="shared" si="12"/>
        <v>311370.62639861699</v>
      </c>
    </row>
    <row r="803" spans="1:8" x14ac:dyDescent="0.25">
      <c r="A803">
        <f>_xlfn.XLOOKUP(B803,'Données-péréquation'!$B$2:$B$301,'Données-péréquation'!$A$2:$A$301)</f>
        <v>5404</v>
      </c>
      <c r="B803" s="108" t="s">
        <v>330</v>
      </c>
      <c r="C803" s="107">
        <v>2021</v>
      </c>
      <c r="D803" s="105">
        <v>-9413.7627649999995</v>
      </c>
      <c r="E803" s="106">
        <v>5775</v>
      </c>
      <c r="F803" s="105">
        <v>277826.10232668999</v>
      </c>
      <c r="G803">
        <v>780.91</v>
      </c>
      <c r="H803">
        <f t="shared" si="12"/>
        <v>278607.01232668996</v>
      </c>
    </row>
    <row r="804" spans="1:8" x14ac:dyDescent="0.25">
      <c r="A804">
        <f>_xlfn.XLOOKUP(B804,'Données-péréquation'!$B$2:$B$301,'Données-péréquation'!$A$2:$A$301)</f>
        <v>5404</v>
      </c>
      <c r="B804" s="108" t="s">
        <v>330</v>
      </c>
      <c r="C804" s="107">
        <v>2022</v>
      </c>
      <c r="D804" s="105">
        <v>-13680.35672</v>
      </c>
      <c r="E804" s="107">
        <v>0</v>
      </c>
      <c r="F804" s="105">
        <v>214242.46671522001</v>
      </c>
      <c r="G804">
        <v>628.08000000000004</v>
      </c>
      <c r="H804">
        <f t="shared" si="12"/>
        <v>214870.54671522</v>
      </c>
    </row>
    <row r="805" spans="1:8" x14ac:dyDescent="0.25">
      <c r="A805">
        <f>_xlfn.XLOOKUP(B805,'Données-péréquation'!$B$2:$B$301,'Données-péréquation'!$A$2:$A$301)</f>
        <v>5785</v>
      </c>
      <c r="B805" s="108" t="s">
        <v>329</v>
      </c>
      <c r="C805" s="107">
        <v>2012</v>
      </c>
      <c r="D805" s="107" t="s">
        <v>458</v>
      </c>
      <c r="E805" s="107" t="s">
        <v>458</v>
      </c>
      <c r="F805" s="107" t="s">
        <v>458</v>
      </c>
      <c r="G805">
        <v>0</v>
      </c>
      <c r="H805" t="e">
        <f t="shared" si="12"/>
        <v>#VALUE!</v>
      </c>
    </row>
    <row r="806" spans="1:8" x14ac:dyDescent="0.25">
      <c r="A806">
        <f>_xlfn.XLOOKUP(B806,'Données-péréquation'!$B$2:$B$301,'Données-péréquation'!$A$2:$A$301)</f>
        <v>5785</v>
      </c>
      <c r="B806" s="108" t="s">
        <v>329</v>
      </c>
      <c r="C806" s="107">
        <v>2013</v>
      </c>
      <c r="D806" s="107" t="s">
        <v>458</v>
      </c>
      <c r="E806" s="107" t="s">
        <v>458</v>
      </c>
      <c r="F806" s="107" t="s">
        <v>458</v>
      </c>
      <c r="G806">
        <v>0</v>
      </c>
      <c r="H806" t="e">
        <f t="shared" si="12"/>
        <v>#VALUE!</v>
      </c>
    </row>
    <row r="807" spans="1:8" x14ac:dyDescent="0.25">
      <c r="A807">
        <f>_xlfn.XLOOKUP(B807,'Données-péréquation'!$B$2:$B$301,'Données-péréquation'!$A$2:$A$301)</f>
        <v>5785</v>
      </c>
      <c r="B807" s="108" t="s">
        <v>329</v>
      </c>
      <c r="C807" s="107">
        <v>2014</v>
      </c>
      <c r="D807" s="107" t="s">
        <v>458</v>
      </c>
      <c r="E807" s="107" t="s">
        <v>458</v>
      </c>
      <c r="F807" s="107" t="s">
        <v>458</v>
      </c>
      <c r="G807">
        <v>0</v>
      </c>
      <c r="H807" t="e">
        <f t="shared" si="12"/>
        <v>#VALUE!</v>
      </c>
    </row>
    <row r="808" spans="1:8" x14ac:dyDescent="0.25">
      <c r="A808">
        <f>_xlfn.XLOOKUP(B808,'Données-péréquation'!$B$2:$B$301,'Données-péréquation'!$A$2:$A$301)</f>
        <v>5785</v>
      </c>
      <c r="B808" s="108" t="s">
        <v>329</v>
      </c>
      <c r="C808" s="107">
        <v>2015</v>
      </c>
      <c r="D808" s="107" t="s">
        <v>458</v>
      </c>
      <c r="E808" s="107" t="s">
        <v>458</v>
      </c>
      <c r="F808" s="107" t="s">
        <v>458</v>
      </c>
      <c r="G808">
        <v>0</v>
      </c>
      <c r="H808" t="e">
        <f t="shared" si="12"/>
        <v>#VALUE!</v>
      </c>
    </row>
    <row r="809" spans="1:8" x14ac:dyDescent="0.25">
      <c r="A809">
        <f>_xlfn.XLOOKUP(B809,'Données-péréquation'!$B$2:$B$301,'Données-péréquation'!$A$2:$A$301)</f>
        <v>5785</v>
      </c>
      <c r="B809" s="108" t="s">
        <v>329</v>
      </c>
      <c r="C809" s="107">
        <v>2016</v>
      </c>
      <c r="D809" s="105">
        <v>652925.16297875706</v>
      </c>
      <c r="E809" s="105">
        <v>770176.8</v>
      </c>
      <c r="F809" s="107" t="s">
        <v>458</v>
      </c>
      <c r="G809">
        <v>0</v>
      </c>
      <c r="H809" t="e">
        <f t="shared" si="12"/>
        <v>#VALUE!</v>
      </c>
    </row>
    <row r="810" spans="1:8" x14ac:dyDescent="0.25">
      <c r="A810">
        <f>_xlfn.XLOOKUP(B810,'Données-péréquation'!$B$2:$B$301,'Données-péréquation'!$A$2:$A$301)</f>
        <v>5785</v>
      </c>
      <c r="B810" s="108" t="s">
        <v>329</v>
      </c>
      <c r="C810" s="107">
        <v>2017</v>
      </c>
      <c r="D810" s="105">
        <v>911394.87593081803</v>
      </c>
      <c r="E810" s="105">
        <v>1039450.5</v>
      </c>
      <c r="F810" s="105">
        <v>71540.478537964998</v>
      </c>
      <c r="G810">
        <v>0</v>
      </c>
      <c r="H810">
        <f t="shared" si="12"/>
        <v>71540.478537964998</v>
      </c>
    </row>
    <row r="811" spans="1:8" x14ac:dyDescent="0.25">
      <c r="A811">
        <f>_xlfn.XLOOKUP(B811,'Données-péréquation'!$B$2:$B$301,'Données-péréquation'!$A$2:$A$301)</f>
        <v>5785</v>
      </c>
      <c r="B811" s="108" t="s">
        <v>329</v>
      </c>
      <c r="C811" s="107">
        <v>2018</v>
      </c>
      <c r="D811" s="105">
        <v>904810.82550045894</v>
      </c>
      <c r="E811" s="105">
        <v>994719.8</v>
      </c>
      <c r="F811" s="105">
        <v>35694.719848068002</v>
      </c>
      <c r="G811">
        <v>0</v>
      </c>
      <c r="H811">
        <f t="shared" si="12"/>
        <v>35694.719848068002</v>
      </c>
    </row>
    <row r="812" spans="1:8" x14ac:dyDescent="0.25">
      <c r="A812">
        <f>_xlfn.XLOOKUP(B812,'Données-péréquation'!$B$2:$B$301,'Données-péréquation'!$A$2:$A$301)</f>
        <v>5785</v>
      </c>
      <c r="B812" s="108" t="s">
        <v>329</v>
      </c>
      <c r="C812" s="107">
        <v>2019</v>
      </c>
      <c r="D812" s="105">
        <v>904883.77908855001</v>
      </c>
      <c r="E812" s="105">
        <v>969002.5</v>
      </c>
      <c r="F812" s="107">
        <v>-80.634700542000004</v>
      </c>
      <c r="G812">
        <v>4307.2</v>
      </c>
      <c r="H812">
        <f t="shared" si="12"/>
        <v>4226.5652994579996</v>
      </c>
    </row>
    <row r="813" spans="1:8" x14ac:dyDescent="0.25">
      <c r="A813">
        <f>_xlfn.XLOOKUP(B813,'Données-péréquation'!$B$2:$B$301,'Données-péréquation'!$A$2:$A$301)</f>
        <v>5785</v>
      </c>
      <c r="B813" s="108" t="s">
        <v>329</v>
      </c>
      <c r="C813" s="107">
        <v>2020</v>
      </c>
      <c r="D813" s="105">
        <v>1198097.73597217</v>
      </c>
      <c r="E813" s="106">
        <v>1205280</v>
      </c>
      <c r="F813" s="105">
        <v>-15140.143031142999</v>
      </c>
      <c r="G813">
        <v>287.07</v>
      </c>
      <c r="H813">
        <f t="shared" si="12"/>
        <v>-14853.073031143</v>
      </c>
    </row>
    <row r="814" spans="1:8" x14ac:dyDescent="0.25">
      <c r="A814">
        <f>_xlfn.XLOOKUP(B814,'Données-péréquation'!$B$2:$B$301,'Données-péréquation'!$A$2:$A$301)</f>
        <v>5785</v>
      </c>
      <c r="B814" s="108" t="s">
        <v>329</v>
      </c>
      <c r="C814" s="107">
        <v>2021</v>
      </c>
      <c r="D814" s="105">
        <v>1627230.4968715899</v>
      </c>
      <c r="E814" s="105">
        <v>1624045.5</v>
      </c>
      <c r="F814" s="105">
        <v>260371.13854385901</v>
      </c>
      <c r="G814">
        <v>2293.34</v>
      </c>
      <c r="H814">
        <f t="shared" si="12"/>
        <v>262664.47854385903</v>
      </c>
    </row>
    <row r="815" spans="1:8" x14ac:dyDescent="0.25">
      <c r="A815">
        <f>_xlfn.XLOOKUP(B815,'Données-péréquation'!$B$2:$B$301,'Données-péréquation'!$A$2:$A$301)</f>
        <v>5785</v>
      </c>
      <c r="B815" s="108" t="s">
        <v>329</v>
      </c>
      <c r="C815" s="107">
        <v>2022</v>
      </c>
      <c r="D815" s="105">
        <v>1800242.7919686299</v>
      </c>
      <c r="E815" s="106">
        <v>1801150</v>
      </c>
      <c r="F815" s="105">
        <v>200833.795340318</v>
      </c>
      <c r="G815">
        <v>1556.48</v>
      </c>
      <c r="H815">
        <f t="shared" si="12"/>
        <v>202390.27534031801</v>
      </c>
    </row>
    <row r="816" spans="1:8" x14ac:dyDescent="0.25">
      <c r="A816">
        <f>_xlfn.XLOOKUP(B816,'Données-péréquation'!$B$2:$B$301,'Données-péréquation'!$A$2:$A$301)</f>
        <v>5555</v>
      </c>
      <c r="B816" s="108" t="s">
        <v>328</v>
      </c>
      <c r="C816" s="107">
        <v>2012</v>
      </c>
      <c r="D816" s="107" t="s">
        <v>458</v>
      </c>
      <c r="E816" s="107" t="s">
        <v>458</v>
      </c>
      <c r="F816" s="107" t="s">
        <v>458</v>
      </c>
      <c r="G816">
        <v>0</v>
      </c>
      <c r="H816" t="e">
        <f t="shared" si="12"/>
        <v>#VALUE!</v>
      </c>
    </row>
    <row r="817" spans="1:8" x14ac:dyDescent="0.25">
      <c r="A817">
        <f>_xlfn.XLOOKUP(B817,'Données-péréquation'!$B$2:$B$301,'Données-péréquation'!$A$2:$A$301)</f>
        <v>5555</v>
      </c>
      <c r="B817" s="108" t="s">
        <v>328</v>
      </c>
      <c r="C817" s="107">
        <v>2013</v>
      </c>
      <c r="D817" s="107" t="s">
        <v>458</v>
      </c>
      <c r="E817" s="107" t="s">
        <v>458</v>
      </c>
      <c r="F817" s="107" t="s">
        <v>458</v>
      </c>
      <c r="G817">
        <v>0</v>
      </c>
      <c r="H817" t="e">
        <f t="shared" si="12"/>
        <v>#VALUE!</v>
      </c>
    </row>
    <row r="818" spans="1:8" x14ac:dyDescent="0.25">
      <c r="A818">
        <f>_xlfn.XLOOKUP(B818,'Données-péréquation'!$B$2:$B$301,'Données-péréquation'!$A$2:$A$301)</f>
        <v>5555</v>
      </c>
      <c r="B818" s="108" t="s">
        <v>328</v>
      </c>
      <c r="C818" s="107">
        <v>2014</v>
      </c>
      <c r="D818" s="107" t="s">
        <v>458</v>
      </c>
      <c r="E818" s="107" t="s">
        <v>458</v>
      </c>
      <c r="F818" s="107" t="s">
        <v>458</v>
      </c>
      <c r="G818">
        <v>0</v>
      </c>
      <c r="H818" t="e">
        <f t="shared" si="12"/>
        <v>#VALUE!</v>
      </c>
    </row>
    <row r="819" spans="1:8" x14ac:dyDescent="0.25">
      <c r="A819">
        <f>_xlfn.XLOOKUP(B819,'Données-péréquation'!$B$2:$B$301,'Données-péréquation'!$A$2:$A$301)</f>
        <v>5555</v>
      </c>
      <c r="B819" s="108" t="s">
        <v>328</v>
      </c>
      <c r="C819" s="107">
        <v>2015</v>
      </c>
      <c r="D819" s="107" t="s">
        <v>458</v>
      </c>
      <c r="E819" s="107" t="s">
        <v>458</v>
      </c>
      <c r="F819" s="107" t="s">
        <v>458</v>
      </c>
      <c r="G819">
        <v>0</v>
      </c>
      <c r="H819" t="e">
        <f t="shared" si="12"/>
        <v>#VALUE!</v>
      </c>
    </row>
    <row r="820" spans="1:8" x14ac:dyDescent="0.25">
      <c r="A820">
        <f>_xlfn.XLOOKUP(B820,'Données-péréquation'!$B$2:$B$301,'Données-péréquation'!$A$2:$A$301)</f>
        <v>5555</v>
      </c>
      <c r="B820" s="108" t="s">
        <v>328</v>
      </c>
      <c r="C820" s="107">
        <v>2016</v>
      </c>
      <c r="D820" s="105">
        <v>410117.627522266</v>
      </c>
      <c r="E820" s="105">
        <v>536832.88140435796</v>
      </c>
      <c r="F820" s="107" t="s">
        <v>458</v>
      </c>
      <c r="G820">
        <v>0</v>
      </c>
      <c r="H820" t="e">
        <f t="shared" si="12"/>
        <v>#VALUE!</v>
      </c>
    </row>
    <row r="821" spans="1:8" x14ac:dyDescent="0.25">
      <c r="A821">
        <f>_xlfn.XLOOKUP(B821,'Données-péréquation'!$B$2:$B$301,'Données-péréquation'!$A$2:$A$301)</f>
        <v>5555</v>
      </c>
      <c r="B821" s="108" t="s">
        <v>328</v>
      </c>
      <c r="C821" s="107">
        <v>2017</v>
      </c>
      <c r="D821" s="105">
        <v>461952.46356130397</v>
      </c>
      <c r="E821" s="105">
        <v>470254.91578840901</v>
      </c>
      <c r="F821" s="105">
        <v>-50427.546233665998</v>
      </c>
      <c r="G821">
        <v>0</v>
      </c>
      <c r="H821">
        <f t="shared" si="12"/>
        <v>-50427.546233665998</v>
      </c>
    </row>
    <row r="822" spans="1:8" x14ac:dyDescent="0.25">
      <c r="A822">
        <f>_xlfn.XLOOKUP(B822,'Données-péréquation'!$B$2:$B$301,'Données-péréquation'!$A$2:$A$301)</f>
        <v>5555</v>
      </c>
      <c r="B822" s="108" t="s">
        <v>328</v>
      </c>
      <c r="C822" s="107">
        <v>2018</v>
      </c>
      <c r="D822" s="105">
        <v>471832.77553615801</v>
      </c>
      <c r="E822" s="105">
        <v>500191.85730470897</v>
      </c>
      <c r="F822" s="105">
        <v>53030.443373691</v>
      </c>
      <c r="G822">
        <v>0</v>
      </c>
      <c r="H822">
        <f t="shared" si="12"/>
        <v>53030.443373691</v>
      </c>
    </row>
    <row r="823" spans="1:8" x14ac:dyDescent="0.25">
      <c r="A823">
        <f>_xlfn.XLOOKUP(B823,'Données-péréquation'!$B$2:$B$301,'Données-péréquation'!$A$2:$A$301)</f>
        <v>5555</v>
      </c>
      <c r="B823" s="108" t="s">
        <v>328</v>
      </c>
      <c r="C823" s="107">
        <v>2019</v>
      </c>
      <c r="D823" s="105">
        <v>605009.46072080999</v>
      </c>
      <c r="E823" s="105">
        <v>643585.38215251104</v>
      </c>
      <c r="F823" s="105">
        <v>52176.692592838997</v>
      </c>
      <c r="G823">
        <v>1613.3</v>
      </c>
      <c r="H823">
        <f t="shared" si="12"/>
        <v>53789.992592839</v>
      </c>
    </row>
    <row r="824" spans="1:8" x14ac:dyDescent="0.25">
      <c r="A824">
        <f>_xlfn.XLOOKUP(B824,'Données-péréquation'!$B$2:$B$301,'Données-péréquation'!$A$2:$A$301)</f>
        <v>5555</v>
      </c>
      <c r="B824" s="108" t="s">
        <v>328</v>
      </c>
      <c r="C824" s="107">
        <v>2020</v>
      </c>
      <c r="D824" s="105">
        <v>427232.93231292401</v>
      </c>
      <c r="E824" s="105">
        <v>455723.50966992398</v>
      </c>
      <c r="F824" s="105">
        <v>76117.892267874995</v>
      </c>
      <c r="G824">
        <v>3239.26</v>
      </c>
      <c r="H824">
        <f t="shared" si="12"/>
        <v>79357.15226787499</v>
      </c>
    </row>
    <row r="825" spans="1:8" x14ac:dyDescent="0.25">
      <c r="A825">
        <f>_xlfn.XLOOKUP(B825,'Données-péréquation'!$B$2:$B$301,'Données-péréquation'!$A$2:$A$301)</f>
        <v>5555</v>
      </c>
      <c r="B825" s="108" t="s">
        <v>328</v>
      </c>
      <c r="C825" s="107">
        <v>2021</v>
      </c>
      <c r="D825" s="105">
        <v>347244.63865805499</v>
      </c>
      <c r="E825" s="105">
        <v>383258.78391112201</v>
      </c>
      <c r="F825" s="105">
        <v>93413.622053287996</v>
      </c>
      <c r="G825">
        <v>1289.29</v>
      </c>
      <c r="H825">
        <f t="shared" si="12"/>
        <v>94702.91205328799</v>
      </c>
    </row>
    <row r="826" spans="1:8" x14ac:dyDescent="0.25">
      <c r="A826">
        <f>_xlfn.XLOOKUP(B826,'Données-péréquation'!$B$2:$B$301,'Données-péréquation'!$A$2:$A$301)</f>
        <v>5555</v>
      </c>
      <c r="B826" s="108" t="s">
        <v>328</v>
      </c>
      <c r="C826" s="107">
        <v>2022</v>
      </c>
      <c r="D826" s="105">
        <v>393639.68393782299</v>
      </c>
      <c r="E826" s="105">
        <v>435052.31555067998</v>
      </c>
      <c r="F826" s="105">
        <v>132470.52157705399</v>
      </c>
      <c r="G826">
        <v>558.54999999999995</v>
      </c>
      <c r="H826">
        <f t="shared" si="12"/>
        <v>133029.07157705398</v>
      </c>
    </row>
    <row r="827" spans="1:8" x14ac:dyDescent="0.25">
      <c r="A827">
        <f>_xlfn.XLOOKUP(B827,'Données-péréquation'!$B$2:$B$301,'Données-péréquation'!$A$2:$A$301)</f>
        <v>5816</v>
      </c>
      <c r="B827" s="108" t="s">
        <v>327</v>
      </c>
      <c r="C827" s="107">
        <v>2012</v>
      </c>
      <c r="D827" s="107" t="s">
        <v>458</v>
      </c>
      <c r="E827" s="107" t="s">
        <v>458</v>
      </c>
      <c r="F827" s="107" t="s">
        <v>458</v>
      </c>
      <c r="G827">
        <v>0</v>
      </c>
      <c r="H827" t="e">
        <f t="shared" si="12"/>
        <v>#VALUE!</v>
      </c>
    </row>
    <row r="828" spans="1:8" x14ac:dyDescent="0.25">
      <c r="A828">
        <f>_xlfn.XLOOKUP(B828,'Données-péréquation'!$B$2:$B$301,'Données-péréquation'!$A$2:$A$301)</f>
        <v>5816</v>
      </c>
      <c r="B828" s="108" t="s">
        <v>327</v>
      </c>
      <c r="C828" s="107">
        <v>2013</v>
      </c>
      <c r="D828" s="107" t="s">
        <v>458</v>
      </c>
      <c r="E828" s="107" t="s">
        <v>458</v>
      </c>
      <c r="F828" s="107" t="s">
        <v>458</v>
      </c>
      <c r="G828">
        <v>0</v>
      </c>
      <c r="H828" t="e">
        <f t="shared" si="12"/>
        <v>#VALUE!</v>
      </c>
    </row>
    <row r="829" spans="1:8" x14ac:dyDescent="0.25">
      <c r="A829">
        <f>_xlfn.XLOOKUP(B829,'Données-péréquation'!$B$2:$B$301,'Données-péréquation'!$A$2:$A$301)</f>
        <v>5816</v>
      </c>
      <c r="B829" s="108" t="s">
        <v>327</v>
      </c>
      <c r="C829" s="107">
        <v>2014</v>
      </c>
      <c r="D829" s="107" t="s">
        <v>458</v>
      </c>
      <c r="E829" s="107" t="s">
        <v>458</v>
      </c>
      <c r="F829" s="107" t="s">
        <v>458</v>
      </c>
      <c r="G829">
        <v>0</v>
      </c>
      <c r="H829" t="e">
        <f t="shared" si="12"/>
        <v>#VALUE!</v>
      </c>
    </row>
    <row r="830" spans="1:8" x14ac:dyDescent="0.25">
      <c r="A830">
        <f>_xlfn.XLOOKUP(B830,'Données-péréquation'!$B$2:$B$301,'Données-péréquation'!$A$2:$A$301)</f>
        <v>5816</v>
      </c>
      <c r="B830" s="108" t="s">
        <v>327</v>
      </c>
      <c r="C830" s="107">
        <v>2015</v>
      </c>
      <c r="D830" s="107" t="s">
        <v>458</v>
      </c>
      <c r="E830" s="107" t="s">
        <v>458</v>
      </c>
      <c r="F830" s="107" t="s">
        <v>458</v>
      </c>
      <c r="G830">
        <v>0</v>
      </c>
      <c r="H830" t="e">
        <f t="shared" si="12"/>
        <v>#VALUE!</v>
      </c>
    </row>
    <row r="831" spans="1:8" x14ac:dyDescent="0.25">
      <c r="A831">
        <f>_xlfn.XLOOKUP(B831,'Données-péréquation'!$B$2:$B$301,'Données-péréquation'!$A$2:$A$301)</f>
        <v>5816</v>
      </c>
      <c r="B831" s="108" t="s">
        <v>327</v>
      </c>
      <c r="C831" s="107">
        <v>2016</v>
      </c>
      <c r="D831" s="105">
        <v>2349624.6974028801</v>
      </c>
      <c r="E831" s="105">
        <v>2432650.2567442399</v>
      </c>
      <c r="F831" s="107" t="s">
        <v>458</v>
      </c>
      <c r="G831">
        <v>0</v>
      </c>
      <c r="H831" t="e">
        <f t="shared" si="12"/>
        <v>#VALUE!</v>
      </c>
    </row>
    <row r="832" spans="1:8" x14ac:dyDescent="0.25">
      <c r="A832">
        <f>_xlfn.XLOOKUP(B832,'Données-péréquation'!$B$2:$B$301,'Données-péréquation'!$A$2:$A$301)</f>
        <v>5816</v>
      </c>
      <c r="B832" s="108" t="s">
        <v>327</v>
      </c>
      <c r="C832" s="107">
        <v>2017</v>
      </c>
      <c r="D832" s="105">
        <v>2279186.4139441899</v>
      </c>
      <c r="E832" s="105">
        <v>2342961.5340800001</v>
      </c>
      <c r="F832" s="105">
        <v>1944244.8194911899</v>
      </c>
      <c r="G832">
        <v>0</v>
      </c>
      <c r="H832">
        <f t="shared" si="12"/>
        <v>1944244.8194911899</v>
      </c>
    </row>
    <row r="833" spans="1:8" x14ac:dyDescent="0.25">
      <c r="A833">
        <f>_xlfn.XLOOKUP(B833,'Données-péréquation'!$B$2:$B$301,'Données-péréquation'!$A$2:$A$301)</f>
        <v>5816</v>
      </c>
      <c r="B833" s="108" t="s">
        <v>327</v>
      </c>
      <c r="C833" s="107">
        <v>2018</v>
      </c>
      <c r="D833" s="105">
        <v>2161659.1621494</v>
      </c>
      <c r="E833" s="105">
        <v>2270296.80675</v>
      </c>
      <c r="F833" s="105">
        <v>2184691.06683004</v>
      </c>
      <c r="G833">
        <v>0</v>
      </c>
      <c r="H833">
        <f t="shared" si="12"/>
        <v>2184691.06683004</v>
      </c>
    </row>
    <row r="834" spans="1:8" x14ac:dyDescent="0.25">
      <c r="A834">
        <f>_xlfn.XLOOKUP(B834,'Données-péréquation'!$B$2:$B$301,'Données-péréquation'!$A$2:$A$301)</f>
        <v>5816</v>
      </c>
      <c r="B834" s="108" t="s">
        <v>327</v>
      </c>
      <c r="C834" s="107">
        <v>2019</v>
      </c>
      <c r="D834" s="105">
        <v>2021539.13485436</v>
      </c>
      <c r="E834" s="105">
        <v>2184485.1676400001</v>
      </c>
      <c r="F834" s="105">
        <v>1946886.1152270001</v>
      </c>
      <c r="G834">
        <v>41412.15</v>
      </c>
      <c r="H834">
        <f t="shared" si="12"/>
        <v>1988298.265227</v>
      </c>
    </row>
    <row r="835" spans="1:8" x14ac:dyDescent="0.25">
      <c r="A835">
        <f>_xlfn.XLOOKUP(B835,'Données-péréquation'!$B$2:$B$301,'Données-péréquation'!$A$2:$A$301)</f>
        <v>5816</v>
      </c>
      <c r="B835" s="108" t="s">
        <v>327</v>
      </c>
      <c r="C835" s="107">
        <v>2020</v>
      </c>
      <c r="D835" s="105">
        <v>2771546.0351038398</v>
      </c>
      <c r="E835" s="105">
        <v>2578740.5207000002</v>
      </c>
      <c r="F835" s="105">
        <v>2619907.9094504402</v>
      </c>
      <c r="G835">
        <v>13054.08</v>
      </c>
      <c r="H835">
        <f t="shared" ref="H835:H898" si="13">F835+G835</f>
        <v>2632961.9894504403</v>
      </c>
    </row>
    <row r="836" spans="1:8" x14ac:dyDescent="0.25">
      <c r="A836">
        <f>_xlfn.XLOOKUP(B836,'Données-péréquation'!$B$2:$B$301,'Données-péréquation'!$A$2:$A$301)</f>
        <v>5816</v>
      </c>
      <c r="B836" s="108" t="s">
        <v>327</v>
      </c>
      <c r="C836" s="107">
        <v>2021</v>
      </c>
      <c r="D836" s="105">
        <v>4133126.4150702199</v>
      </c>
      <c r="E836" s="105">
        <v>4148331.9227999998</v>
      </c>
      <c r="F836" s="105">
        <v>2431021.0245423499</v>
      </c>
      <c r="G836">
        <v>23386.33</v>
      </c>
      <c r="H836">
        <f t="shared" si="13"/>
        <v>2454407.3545423499</v>
      </c>
    </row>
    <row r="837" spans="1:8" x14ac:dyDescent="0.25">
      <c r="A837">
        <f>_xlfn.XLOOKUP(B837,'Données-péréquation'!$B$2:$B$301,'Données-péréquation'!$A$2:$A$301)</f>
        <v>5816</v>
      </c>
      <c r="B837" s="108" t="s">
        <v>327</v>
      </c>
      <c r="C837" s="107">
        <v>2022</v>
      </c>
      <c r="D837" s="105">
        <v>4121495.2691752301</v>
      </c>
      <c r="E837" s="105">
        <v>4179132.0504120002</v>
      </c>
      <c r="F837" s="105">
        <v>2583509.6670722901</v>
      </c>
      <c r="G837">
        <v>17847.98</v>
      </c>
      <c r="H837">
        <f t="shared" si="13"/>
        <v>2601357.6470722901</v>
      </c>
    </row>
    <row r="838" spans="1:8" x14ac:dyDescent="0.25">
      <c r="A838">
        <f>_xlfn.XLOOKUP(B838,'Données-péréquation'!$B$2:$B$301,'Données-péréquation'!$A$2:$A$301)</f>
        <v>5883</v>
      </c>
      <c r="B838" s="108" t="s">
        <v>326</v>
      </c>
      <c r="C838" s="107">
        <v>2012</v>
      </c>
      <c r="D838" s="107" t="s">
        <v>458</v>
      </c>
      <c r="E838" s="107" t="s">
        <v>458</v>
      </c>
      <c r="F838" s="107" t="s">
        <v>458</v>
      </c>
      <c r="G838">
        <v>0</v>
      </c>
      <c r="H838" t="e">
        <f t="shared" si="13"/>
        <v>#VALUE!</v>
      </c>
    </row>
    <row r="839" spans="1:8" x14ac:dyDescent="0.25">
      <c r="A839">
        <f>_xlfn.XLOOKUP(B839,'Données-péréquation'!$B$2:$B$301,'Données-péréquation'!$A$2:$A$301)</f>
        <v>5883</v>
      </c>
      <c r="B839" s="108" t="s">
        <v>326</v>
      </c>
      <c r="C839" s="107">
        <v>2013</v>
      </c>
      <c r="D839" s="107" t="s">
        <v>458</v>
      </c>
      <c r="E839" s="107" t="s">
        <v>458</v>
      </c>
      <c r="F839" s="107" t="s">
        <v>458</v>
      </c>
      <c r="G839">
        <v>0</v>
      </c>
      <c r="H839" t="e">
        <f t="shared" si="13"/>
        <v>#VALUE!</v>
      </c>
    </row>
    <row r="840" spans="1:8" x14ac:dyDescent="0.25">
      <c r="A840">
        <f>_xlfn.XLOOKUP(B840,'Données-péréquation'!$B$2:$B$301,'Données-péréquation'!$A$2:$A$301)</f>
        <v>5883</v>
      </c>
      <c r="B840" s="108" t="s">
        <v>326</v>
      </c>
      <c r="C840" s="107">
        <v>2014</v>
      </c>
      <c r="D840" s="107" t="s">
        <v>458</v>
      </c>
      <c r="E840" s="107" t="s">
        <v>458</v>
      </c>
      <c r="F840" s="107" t="s">
        <v>458</v>
      </c>
      <c r="G840">
        <v>0</v>
      </c>
      <c r="H840" t="e">
        <f t="shared" si="13"/>
        <v>#VALUE!</v>
      </c>
    </row>
    <row r="841" spans="1:8" x14ac:dyDescent="0.25">
      <c r="A841">
        <f>_xlfn.XLOOKUP(B841,'Données-péréquation'!$B$2:$B$301,'Données-péréquation'!$A$2:$A$301)</f>
        <v>5883</v>
      </c>
      <c r="B841" s="108" t="s">
        <v>326</v>
      </c>
      <c r="C841" s="107">
        <v>2015</v>
      </c>
      <c r="D841" s="107" t="s">
        <v>458</v>
      </c>
      <c r="E841" s="107" t="s">
        <v>458</v>
      </c>
      <c r="F841" s="107" t="s">
        <v>458</v>
      </c>
      <c r="G841">
        <v>0</v>
      </c>
      <c r="H841" t="e">
        <f t="shared" si="13"/>
        <v>#VALUE!</v>
      </c>
    </row>
    <row r="842" spans="1:8" x14ac:dyDescent="0.25">
      <c r="A842">
        <f>_xlfn.XLOOKUP(B842,'Données-péréquation'!$B$2:$B$301,'Données-péréquation'!$A$2:$A$301)</f>
        <v>5883</v>
      </c>
      <c r="B842" s="108" t="s">
        <v>326</v>
      </c>
      <c r="C842" s="107">
        <v>2016</v>
      </c>
      <c r="D842" s="105">
        <v>-10785.408190611</v>
      </c>
      <c r="E842" s="105">
        <v>26730.416618112999</v>
      </c>
      <c r="F842" s="107" t="s">
        <v>458</v>
      </c>
      <c r="G842">
        <v>0</v>
      </c>
      <c r="H842" t="e">
        <f t="shared" si="13"/>
        <v>#VALUE!</v>
      </c>
    </row>
    <row r="843" spans="1:8" x14ac:dyDescent="0.25">
      <c r="A843">
        <f>_xlfn.XLOOKUP(B843,'Données-péréquation'!$B$2:$B$301,'Données-péréquation'!$A$2:$A$301)</f>
        <v>5883</v>
      </c>
      <c r="B843" s="108" t="s">
        <v>326</v>
      </c>
      <c r="C843" s="107">
        <v>2017</v>
      </c>
      <c r="D843" s="105">
        <v>-17404.544305359999</v>
      </c>
      <c r="E843" s="105">
        <v>22859.334070060999</v>
      </c>
      <c r="F843" s="105">
        <v>-3128330.5548889302</v>
      </c>
      <c r="G843">
        <v>0</v>
      </c>
      <c r="H843">
        <f t="shared" si="13"/>
        <v>-3128330.5548889302</v>
      </c>
    </row>
    <row r="844" spans="1:8" x14ac:dyDescent="0.25">
      <c r="A844">
        <f>_xlfn.XLOOKUP(B844,'Données-péréquation'!$B$2:$B$301,'Données-péréquation'!$A$2:$A$301)</f>
        <v>5883</v>
      </c>
      <c r="B844" s="108" t="s">
        <v>326</v>
      </c>
      <c r="C844" s="107">
        <v>2018</v>
      </c>
      <c r="D844" s="105">
        <v>-21128.028464101</v>
      </c>
      <c r="E844" s="105">
        <v>13206.018204493001</v>
      </c>
      <c r="F844" s="105">
        <v>-4756189.6066836799</v>
      </c>
      <c r="G844">
        <v>0</v>
      </c>
      <c r="H844">
        <f t="shared" si="13"/>
        <v>-4756189.6066836799</v>
      </c>
    </row>
    <row r="845" spans="1:8" x14ac:dyDescent="0.25">
      <c r="A845">
        <f>_xlfn.XLOOKUP(B845,'Données-péréquation'!$B$2:$B$301,'Données-péréquation'!$A$2:$A$301)</f>
        <v>5883</v>
      </c>
      <c r="B845" s="108" t="s">
        <v>326</v>
      </c>
      <c r="C845" s="107">
        <v>2019</v>
      </c>
      <c r="D845" s="105">
        <v>-19502.048804098002</v>
      </c>
      <c r="E845" s="105">
        <v>8142.4031784219997</v>
      </c>
      <c r="F845" s="105">
        <v>-4176589.5048716399</v>
      </c>
      <c r="G845">
        <v>31282.2</v>
      </c>
      <c r="H845">
        <f t="shared" si="13"/>
        <v>-4145307.3048716397</v>
      </c>
    </row>
    <row r="846" spans="1:8" x14ac:dyDescent="0.25">
      <c r="A846">
        <f>_xlfn.XLOOKUP(B846,'Données-péréquation'!$B$2:$B$301,'Données-péréquation'!$A$2:$A$301)</f>
        <v>5883</v>
      </c>
      <c r="B846" s="108" t="s">
        <v>326</v>
      </c>
      <c r="C846" s="107">
        <v>2020</v>
      </c>
      <c r="D846" s="105">
        <v>-20543.953697239001</v>
      </c>
      <c r="E846" s="105">
        <v>3725.9882574479998</v>
      </c>
      <c r="F846" s="105">
        <v>-3943027.2173145702</v>
      </c>
      <c r="G846">
        <v>21670.95</v>
      </c>
      <c r="H846">
        <f t="shared" si="13"/>
        <v>-3921356.26731457</v>
      </c>
    </row>
    <row r="847" spans="1:8" x14ac:dyDescent="0.25">
      <c r="A847">
        <f>_xlfn.XLOOKUP(B847,'Données-péréquation'!$B$2:$B$301,'Données-péréquation'!$A$2:$A$301)</f>
        <v>5883</v>
      </c>
      <c r="B847" s="108" t="s">
        <v>326</v>
      </c>
      <c r="C847" s="107">
        <v>2021</v>
      </c>
      <c r="D847" s="105">
        <v>-30183.720573114999</v>
      </c>
      <c r="E847" s="107">
        <v>0</v>
      </c>
      <c r="F847" s="105">
        <v>-6307764.9877050295</v>
      </c>
      <c r="G847">
        <v>9181.26</v>
      </c>
      <c r="H847">
        <f t="shared" si="13"/>
        <v>-6298583.7277050298</v>
      </c>
    </row>
    <row r="848" spans="1:8" x14ac:dyDescent="0.25">
      <c r="A848">
        <f>_xlfn.XLOOKUP(B848,'Données-péréquation'!$B$2:$B$301,'Données-péréquation'!$A$2:$A$301)</f>
        <v>5883</v>
      </c>
      <c r="B848" s="108" t="s">
        <v>326</v>
      </c>
      <c r="C848" s="107">
        <v>2022</v>
      </c>
      <c r="D848" s="105">
        <v>-26077.550767617999</v>
      </c>
      <c r="E848" s="107">
        <v>0</v>
      </c>
      <c r="F848" s="105">
        <v>-4905002.5101858396</v>
      </c>
      <c r="G848">
        <v>8664.19</v>
      </c>
      <c r="H848">
        <f t="shared" si="13"/>
        <v>-4896338.3201858392</v>
      </c>
    </row>
    <row r="849" spans="1:8" x14ac:dyDescent="0.25">
      <c r="A849">
        <f>_xlfn.XLOOKUP(B849,'Données-péréquation'!$B$2:$B$301,'Données-péréquation'!$A$2:$A$301)</f>
        <v>5884</v>
      </c>
      <c r="B849" s="108" t="s">
        <v>325</v>
      </c>
      <c r="C849" s="107">
        <v>2012</v>
      </c>
      <c r="D849" s="107" t="s">
        <v>458</v>
      </c>
      <c r="E849" s="107" t="s">
        <v>458</v>
      </c>
      <c r="F849" s="107" t="s">
        <v>458</v>
      </c>
      <c r="G849">
        <v>0</v>
      </c>
      <c r="H849" t="e">
        <f t="shared" si="13"/>
        <v>#VALUE!</v>
      </c>
    </row>
    <row r="850" spans="1:8" x14ac:dyDescent="0.25">
      <c r="A850">
        <f>_xlfn.XLOOKUP(B850,'Données-péréquation'!$B$2:$B$301,'Données-péréquation'!$A$2:$A$301)</f>
        <v>5884</v>
      </c>
      <c r="B850" s="108" t="s">
        <v>325</v>
      </c>
      <c r="C850" s="107">
        <v>2013</v>
      </c>
      <c r="D850" s="107" t="s">
        <v>458</v>
      </c>
      <c r="E850" s="107" t="s">
        <v>458</v>
      </c>
      <c r="F850" s="107" t="s">
        <v>458</v>
      </c>
      <c r="G850">
        <v>0</v>
      </c>
      <c r="H850" t="e">
        <f t="shared" si="13"/>
        <v>#VALUE!</v>
      </c>
    </row>
    <row r="851" spans="1:8" x14ac:dyDescent="0.25">
      <c r="A851">
        <f>_xlfn.XLOOKUP(B851,'Données-péréquation'!$B$2:$B$301,'Données-péréquation'!$A$2:$A$301)</f>
        <v>5884</v>
      </c>
      <c r="B851" s="108" t="s">
        <v>325</v>
      </c>
      <c r="C851" s="107">
        <v>2014</v>
      </c>
      <c r="D851" s="107" t="s">
        <v>458</v>
      </c>
      <c r="E851" s="107" t="s">
        <v>458</v>
      </c>
      <c r="F851" s="107" t="s">
        <v>458</v>
      </c>
      <c r="G851">
        <v>0</v>
      </c>
      <c r="H851" t="e">
        <f t="shared" si="13"/>
        <v>#VALUE!</v>
      </c>
    </row>
    <row r="852" spans="1:8" x14ac:dyDescent="0.25">
      <c r="A852">
        <f>_xlfn.XLOOKUP(B852,'Données-péréquation'!$B$2:$B$301,'Données-péréquation'!$A$2:$A$301)</f>
        <v>5884</v>
      </c>
      <c r="B852" s="108" t="s">
        <v>325</v>
      </c>
      <c r="C852" s="107">
        <v>2015</v>
      </c>
      <c r="D852" s="107" t="s">
        <v>458</v>
      </c>
      <c r="E852" s="107" t="s">
        <v>458</v>
      </c>
      <c r="F852" s="107" t="s">
        <v>458</v>
      </c>
      <c r="G852">
        <v>0</v>
      </c>
      <c r="H852" t="e">
        <f t="shared" si="13"/>
        <v>#VALUE!</v>
      </c>
    </row>
    <row r="853" spans="1:8" x14ac:dyDescent="0.25">
      <c r="A853">
        <f>_xlfn.XLOOKUP(B853,'Données-péréquation'!$B$2:$B$301,'Données-péréquation'!$A$2:$A$301)</f>
        <v>5884</v>
      </c>
      <c r="B853" s="108" t="s">
        <v>325</v>
      </c>
      <c r="C853" s="107">
        <v>2016</v>
      </c>
      <c r="D853" s="105">
        <v>-15871.022335444</v>
      </c>
      <c r="E853" s="105">
        <v>42175.477275643003</v>
      </c>
      <c r="F853" s="107" t="s">
        <v>458</v>
      </c>
      <c r="G853">
        <v>0</v>
      </c>
      <c r="H853" t="e">
        <f t="shared" si="13"/>
        <v>#VALUE!</v>
      </c>
    </row>
    <row r="854" spans="1:8" x14ac:dyDescent="0.25">
      <c r="A854">
        <f>_xlfn.XLOOKUP(B854,'Données-péréquation'!$B$2:$B$301,'Données-péréquation'!$A$2:$A$301)</f>
        <v>5884</v>
      </c>
      <c r="B854" s="108" t="s">
        <v>325</v>
      </c>
      <c r="C854" s="107">
        <v>2017</v>
      </c>
      <c r="D854" s="105">
        <v>-25062.570135313999</v>
      </c>
      <c r="E854" s="105">
        <v>35167.411451280001</v>
      </c>
      <c r="F854" s="105">
        <v>-204513.41760159199</v>
      </c>
      <c r="G854">
        <v>0</v>
      </c>
      <c r="H854">
        <f t="shared" si="13"/>
        <v>-204513.41760159199</v>
      </c>
    </row>
    <row r="855" spans="1:8" x14ac:dyDescent="0.25">
      <c r="A855">
        <f>_xlfn.XLOOKUP(B855,'Données-péréquation'!$B$2:$B$301,'Données-péréquation'!$A$2:$A$301)</f>
        <v>5884</v>
      </c>
      <c r="B855" s="108" t="s">
        <v>325</v>
      </c>
      <c r="C855" s="107">
        <v>2018</v>
      </c>
      <c r="D855" s="105">
        <v>-31351.132019985002</v>
      </c>
      <c r="E855" s="105">
        <v>19592.676981877001</v>
      </c>
      <c r="F855" s="105">
        <v>500121.519659137</v>
      </c>
      <c r="G855">
        <v>0</v>
      </c>
      <c r="H855">
        <f t="shared" si="13"/>
        <v>500121.519659137</v>
      </c>
    </row>
    <row r="856" spans="1:8" x14ac:dyDescent="0.25">
      <c r="A856">
        <f>_xlfn.XLOOKUP(B856,'Données-péréquation'!$B$2:$B$301,'Données-péréquation'!$A$2:$A$301)</f>
        <v>5884</v>
      </c>
      <c r="B856" s="108" t="s">
        <v>325</v>
      </c>
      <c r="C856" s="107">
        <v>2019</v>
      </c>
      <c r="D856" s="105">
        <v>-28604.376132024001</v>
      </c>
      <c r="E856" s="105">
        <v>12081.585084197</v>
      </c>
      <c r="F856" s="105">
        <v>209234.69787103299</v>
      </c>
      <c r="G856">
        <v>208163.4</v>
      </c>
      <c r="H856">
        <f t="shared" si="13"/>
        <v>417398.09787103301</v>
      </c>
    </row>
    <row r="857" spans="1:8" x14ac:dyDescent="0.25">
      <c r="A857">
        <f>_xlfn.XLOOKUP(B857,'Données-péréquation'!$B$2:$B$301,'Données-péréquation'!$A$2:$A$301)</f>
        <v>5884</v>
      </c>
      <c r="B857" s="108" t="s">
        <v>325</v>
      </c>
      <c r="C857" s="107">
        <v>2020</v>
      </c>
      <c r="D857" s="105">
        <v>-30437.357315986999</v>
      </c>
      <c r="E857" s="105">
        <v>5479.0111542619998</v>
      </c>
      <c r="F857" s="105">
        <v>915330.14104994503</v>
      </c>
      <c r="G857">
        <v>39862.83</v>
      </c>
      <c r="H857">
        <f t="shared" si="13"/>
        <v>955192.97104994499</v>
      </c>
    </row>
    <row r="858" spans="1:8" x14ac:dyDescent="0.25">
      <c r="A858">
        <f>_xlfn.XLOOKUP(B858,'Données-péréquation'!$B$2:$B$301,'Données-péréquation'!$A$2:$A$301)</f>
        <v>5884</v>
      </c>
      <c r="B858" s="108" t="s">
        <v>325</v>
      </c>
      <c r="C858" s="107">
        <v>2021</v>
      </c>
      <c r="D858" s="105">
        <v>-43779.450248471003</v>
      </c>
      <c r="E858" s="107">
        <v>0</v>
      </c>
      <c r="F858" s="105">
        <v>-608722.269855135</v>
      </c>
      <c r="G858">
        <v>197360.08</v>
      </c>
      <c r="H858">
        <f t="shared" si="13"/>
        <v>-411362.18985513505</v>
      </c>
    </row>
    <row r="859" spans="1:8" x14ac:dyDescent="0.25">
      <c r="A859">
        <f>_xlfn.XLOOKUP(B859,'Données-péréquation'!$B$2:$B$301,'Données-péréquation'!$A$2:$A$301)</f>
        <v>5884</v>
      </c>
      <c r="B859" s="108" t="s">
        <v>325</v>
      </c>
      <c r="C859" s="107">
        <v>2022</v>
      </c>
      <c r="D859" s="105">
        <v>-38134.290025939998</v>
      </c>
      <c r="E859" s="107">
        <v>0</v>
      </c>
      <c r="F859" s="105">
        <v>128992.392078095</v>
      </c>
      <c r="G859">
        <v>85677.6</v>
      </c>
      <c r="H859">
        <f t="shared" si="13"/>
        <v>214669.99207809501</v>
      </c>
    </row>
    <row r="860" spans="1:8" x14ac:dyDescent="0.25">
      <c r="A860">
        <f>_xlfn.XLOOKUP(B860,'Données-péréquation'!$B$2:$B$301,'Données-péréquation'!$A$2:$A$301)</f>
        <v>5477</v>
      </c>
      <c r="B860" s="108" t="s">
        <v>324</v>
      </c>
      <c r="C860" s="107">
        <v>2012</v>
      </c>
      <c r="D860" s="107" t="s">
        <v>458</v>
      </c>
      <c r="E860" s="107" t="s">
        <v>458</v>
      </c>
      <c r="F860" s="107" t="s">
        <v>458</v>
      </c>
      <c r="G860">
        <v>0</v>
      </c>
      <c r="H860" t="e">
        <f t="shared" si="13"/>
        <v>#VALUE!</v>
      </c>
    </row>
    <row r="861" spans="1:8" x14ac:dyDescent="0.25">
      <c r="A861">
        <f>_xlfn.XLOOKUP(B861,'Données-péréquation'!$B$2:$B$301,'Données-péréquation'!$A$2:$A$301)</f>
        <v>5477</v>
      </c>
      <c r="B861" s="108" t="s">
        <v>324</v>
      </c>
      <c r="C861" s="107">
        <v>2013</v>
      </c>
      <c r="D861" s="107" t="s">
        <v>458</v>
      </c>
      <c r="E861" s="107" t="s">
        <v>458</v>
      </c>
      <c r="F861" s="107" t="s">
        <v>458</v>
      </c>
      <c r="G861">
        <v>0</v>
      </c>
      <c r="H861" t="e">
        <f t="shared" si="13"/>
        <v>#VALUE!</v>
      </c>
    </row>
    <row r="862" spans="1:8" x14ac:dyDescent="0.25">
      <c r="A862">
        <f>_xlfn.XLOOKUP(B862,'Données-péréquation'!$B$2:$B$301,'Données-péréquation'!$A$2:$A$301)</f>
        <v>5477</v>
      </c>
      <c r="B862" s="108" t="s">
        <v>324</v>
      </c>
      <c r="C862" s="107">
        <v>2014</v>
      </c>
      <c r="D862" s="107" t="s">
        <v>458</v>
      </c>
      <c r="E862" s="107" t="s">
        <v>458</v>
      </c>
      <c r="F862" s="107" t="s">
        <v>458</v>
      </c>
      <c r="G862">
        <v>0</v>
      </c>
      <c r="H862" t="e">
        <f t="shared" si="13"/>
        <v>#VALUE!</v>
      </c>
    </row>
    <row r="863" spans="1:8" x14ac:dyDescent="0.25">
      <c r="A863">
        <f>_xlfn.XLOOKUP(B863,'Données-péréquation'!$B$2:$B$301,'Données-péréquation'!$A$2:$A$301)</f>
        <v>5477</v>
      </c>
      <c r="B863" s="108" t="s">
        <v>324</v>
      </c>
      <c r="C863" s="107">
        <v>2015</v>
      </c>
      <c r="D863" s="107" t="s">
        <v>458</v>
      </c>
      <c r="E863" s="107" t="s">
        <v>458</v>
      </c>
      <c r="F863" s="107" t="s">
        <v>458</v>
      </c>
      <c r="G863">
        <v>0</v>
      </c>
      <c r="H863" t="e">
        <f t="shared" si="13"/>
        <v>#VALUE!</v>
      </c>
    </row>
    <row r="864" spans="1:8" x14ac:dyDescent="0.25">
      <c r="A864">
        <f>_xlfn.XLOOKUP(B864,'Données-péréquation'!$B$2:$B$301,'Données-péréquation'!$A$2:$A$301)</f>
        <v>5477</v>
      </c>
      <c r="B864" s="108" t="s">
        <v>324</v>
      </c>
      <c r="C864" s="107">
        <v>2016</v>
      </c>
      <c r="D864" s="105">
        <v>1421448.84807753</v>
      </c>
      <c r="E864" s="105">
        <v>1737859.0188388701</v>
      </c>
      <c r="F864" s="107" t="s">
        <v>458</v>
      </c>
      <c r="G864">
        <v>0</v>
      </c>
      <c r="H864" t="e">
        <f t="shared" si="13"/>
        <v>#VALUE!</v>
      </c>
    </row>
    <row r="865" spans="1:8" x14ac:dyDescent="0.25">
      <c r="A865">
        <f>_xlfn.XLOOKUP(B865,'Données-péréquation'!$B$2:$B$301,'Données-péréquation'!$A$2:$A$301)</f>
        <v>5477</v>
      </c>
      <c r="B865" s="108" t="s">
        <v>324</v>
      </c>
      <c r="C865" s="107">
        <v>2017</v>
      </c>
      <c r="D865" s="105">
        <v>1698326.2047733101</v>
      </c>
      <c r="E865" s="105">
        <v>1867369.1635328401</v>
      </c>
      <c r="F865" s="105">
        <v>974988.720703386</v>
      </c>
      <c r="G865">
        <v>0</v>
      </c>
      <c r="H865">
        <f t="shared" si="13"/>
        <v>974988.720703386</v>
      </c>
    </row>
    <row r="866" spans="1:8" x14ac:dyDescent="0.25">
      <c r="A866">
        <f>_xlfn.XLOOKUP(B866,'Données-péréquation'!$B$2:$B$301,'Données-péréquation'!$A$2:$A$301)</f>
        <v>5477</v>
      </c>
      <c r="B866" s="108" t="s">
        <v>324</v>
      </c>
      <c r="C866" s="107">
        <v>2018</v>
      </c>
      <c r="D866" s="105">
        <v>1743794.5264660099</v>
      </c>
      <c r="E866" s="105">
        <v>1888417.5493715301</v>
      </c>
      <c r="F866" s="105">
        <v>979703.35079346702</v>
      </c>
      <c r="G866">
        <v>0</v>
      </c>
      <c r="H866">
        <f t="shared" si="13"/>
        <v>979703.35079346702</v>
      </c>
    </row>
    <row r="867" spans="1:8" x14ac:dyDescent="0.25">
      <c r="A867">
        <f>_xlfn.XLOOKUP(B867,'Données-péréquation'!$B$2:$B$301,'Données-péréquation'!$A$2:$A$301)</f>
        <v>5477</v>
      </c>
      <c r="B867" s="108" t="s">
        <v>324</v>
      </c>
      <c r="C867" s="107">
        <v>2019</v>
      </c>
      <c r="D867" s="105">
        <v>2034169.2215727</v>
      </c>
      <c r="E867" s="105">
        <v>2760751.6632411801</v>
      </c>
      <c r="F867" s="105">
        <v>1155245.4748479601</v>
      </c>
      <c r="G867">
        <v>71033.399999999994</v>
      </c>
      <c r="H867">
        <f t="shared" si="13"/>
        <v>1226278.87484796</v>
      </c>
    </row>
    <row r="868" spans="1:8" x14ac:dyDescent="0.25">
      <c r="A868">
        <f>_xlfn.XLOOKUP(B868,'Données-péréquation'!$B$2:$B$301,'Données-péréquation'!$A$2:$A$301)</f>
        <v>5477</v>
      </c>
      <c r="B868" s="108" t="s">
        <v>324</v>
      </c>
      <c r="C868" s="107">
        <v>2020</v>
      </c>
      <c r="D868" s="105">
        <v>6678595.1768799704</v>
      </c>
      <c r="E868" s="105">
        <v>7017331.1235914901</v>
      </c>
      <c r="F868" s="105">
        <v>2803531.00322553</v>
      </c>
      <c r="G868">
        <v>41859.449999999997</v>
      </c>
      <c r="H868">
        <f t="shared" si="13"/>
        <v>2845390.4532255302</v>
      </c>
    </row>
    <row r="869" spans="1:8" x14ac:dyDescent="0.25">
      <c r="A869">
        <f>_xlfn.XLOOKUP(B869,'Données-péréquation'!$B$2:$B$301,'Données-péréquation'!$A$2:$A$301)</f>
        <v>5477</v>
      </c>
      <c r="B869" s="108" t="s">
        <v>324</v>
      </c>
      <c r="C869" s="107">
        <v>2021</v>
      </c>
      <c r="D869" s="105">
        <v>7708705.0314640496</v>
      </c>
      <c r="E869" s="105">
        <v>8285881.3515031198</v>
      </c>
      <c r="F869" s="105">
        <v>1980915.2861331699</v>
      </c>
      <c r="G869">
        <v>48921.13</v>
      </c>
      <c r="H869">
        <f t="shared" si="13"/>
        <v>2029836.4161331698</v>
      </c>
    </row>
    <row r="870" spans="1:8" x14ac:dyDescent="0.25">
      <c r="A870">
        <f>_xlfn.XLOOKUP(B870,'Données-péréquation'!$B$2:$B$301,'Données-péréquation'!$A$2:$A$301)</f>
        <v>5477</v>
      </c>
      <c r="B870" s="108" t="s">
        <v>324</v>
      </c>
      <c r="C870" s="107">
        <v>2022</v>
      </c>
      <c r="D870" s="105">
        <v>7768930.6168243699</v>
      </c>
      <c r="E870" s="105">
        <v>8626316.3672708608</v>
      </c>
      <c r="F870" s="105">
        <v>1355537.3101749599</v>
      </c>
      <c r="G870">
        <v>46295.199999999997</v>
      </c>
      <c r="H870">
        <f t="shared" si="13"/>
        <v>1401832.5101749599</v>
      </c>
    </row>
    <row r="871" spans="1:8" x14ac:dyDescent="0.25">
      <c r="A871">
        <f>_xlfn.XLOOKUP(B871,'Données-péréquation'!$B$2:$B$301,'Données-péréquation'!$A$2:$A$301)</f>
        <v>5713</v>
      </c>
      <c r="B871" s="108" t="s">
        <v>323</v>
      </c>
      <c r="C871" s="107">
        <v>2012</v>
      </c>
      <c r="D871" s="107" t="s">
        <v>458</v>
      </c>
      <c r="E871" s="107" t="s">
        <v>458</v>
      </c>
      <c r="F871" s="107" t="s">
        <v>458</v>
      </c>
      <c r="G871">
        <v>0</v>
      </c>
      <c r="H871" t="e">
        <f t="shared" si="13"/>
        <v>#VALUE!</v>
      </c>
    </row>
    <row r="872" spans="1:8" x14ac:dyDescent="0.25">
      <c r="A872">
        <f>_xlfn.XLOOKUP(B872,'Données-péréquation'!$B$2:$B$301,'Données-péréquation'!$A$2:$A$301)</f>
        <v>5713</v>
      </c>
      <c r="B872" s="108" t="s">
        <v>323</v>
      </c>
      <c r="C872" s="107">
        <v>2013</v>
      </c>
      <c r="D872" s="107" t="s">
        <v>458</v>
      </c>
      <c r="E872" s="107" t="s">
        <v>458</v>
      </c>
      <c r="F872" s="107" t="s">
        <v>458</v>
      </c>
      <c r="G872">
        <v>0</v>
      </c>
      <c r="H872" t="e">
        <f t="shared" si="13"/>
        <v>#VALUE!</v>
      </c>
    </row>
    <row r="873" spans="1:8" x14ac:dyDescent="0.25">
      <c r="A873">
        <f>_xlfn.XLOOKUP(B873,'Données-péréquation'!$B$2:$B$301,'Données-péréquation'!$A$2:$A$301)</f>
        <v>5713</v>
      </c>
      <c r="B873" s="108" t="s">
        <v>323</v>
      </c>
      <c r="C873" s="107">
        <v>2014</v>
      </c>
      <c r="D873" s="107" t="s">
        <v>458</v>
      </c>
      <c r="E873" s="107" t="s">
        <v>458</v>
      </c>
      <c r="F873" s="107" t="s">
        <v>458</v>
      </c>
      <c r="G873">
        <v>0</v>
      </c>
      <c r="H873" t="e">
        <f t="shared" si="13"/>
        <v>#VALUE!</v>
      </c>
    </row>
    <row r="874" spans="1:8" x14ac:dyDescent="0.25">
      <c r="A874">
        <f>_xlfn.XLOOKUP(B874,'Données-péréquation'!$B$2:$B$301,'Données-péréquation'!$A$2:$A$301)</f>
        <v>5713</v>
      </c>
      <c r="B874" s="108" t="s">
        <v>323</v>
      </c>
      <c r="C874" s="107">
        <v>2015</v>
      </c>
      <c r="D874" s="107" t="s">
        <v>458</v>
      </c>
      <c r="E874" s="107" t="s">
        <v>458</v>
      </c>
      <c r="F874" s="107" t="s">
        <v>458</v>
      </c>
      <c r="G874">
        <v>0</v>
      </c>
      <c r="H874" t="e">
        <f t="shared" si="13"/>
        <v>#VALUE!</v>
      </c>
    </row>
    <row r="875" spans="1:8" x14ac:dyDescent="0.25">
      <c r="A875">
        <f>_xlfn.XLOOKUP(B875,'Données-péréquation'!$B$2:$B$301,'Données-péréquation'!$A$2:$A$301)</f>
        <v>5713</v>
      </c>
      <c r="B875" s="108" t="s">
        <v>323</v>
      </c>
      <c r="C875" s="107">
        <v>2016</v>
      </c>
      <c r="D875" s="105">
        <v>4186126.9491051198</v>
      </c>
      <c r="E875" s="105">
        <v>4891289.3233350003</v>
      </c>
      <c r="F875" s="107" t="s">
        <v>458</v>
      </c>
      <c r="G875">
        <v>0</v>
      </c>
      <c r="H875" t="e">
        <f t="shared" si="13"/>
        <v>#VALUE!</v>
      </c>
    </row>
    <row r="876" spans="1:8" x14ac:dyDescent="0.25">
      <c r="A876">
        <f>_xlfn.XLOOKUP(B876,'Données-péréquation'!$B$2:$B$301,'Données-péréquation'!$A$2:$A$301)</f>
        <v>5713</v>
      </c>
      <c r="B876" s="108" t="s">
        <v>323</v>
      </c>
      <c r="C876" s="107">
        <v>2017</v>
      </c>
      <c r="D876" s="105">
        <v>4132692.0469917702</v>
      </c>
      <c r="E876" s="105">
        <v>4726747.1440000003</v>
      </c>
      <c r="F876" s="105">
        <v>-7612926.1355991298</v>
      </c>
      <c r="G876">
        <v>0</v>
      </c>
      <c r="H876">
        <f t="shared" si="13"/>
        <v>-7612926.1355991298</v>
      </c>
    </row>
    <row r="877" spans="1:8" x14ac:dyDescent="0.25">
      <c r="A877">
        <f>_xlfn.XLOOKUP(B877,'Données-péréquation'!$B$2:$B$301,'Données-péréquation'!$A$2:$A$301)</f>
        <v>5713</v>
      </c>
      <c r="B877" s="108" t="s">
        <v>323</v>
      </c>
      <c r="C877" s="107">
        <v>2018</v>
      </c>
      <c r="D877" s="105">
        <v>3914385.9363247901</v>
      </c>
      <c r="E877" s="105">
        <v>4702345.7819999997</v>
      </c>
      <c r="F877" s="105">
        <v>-9850752.9846550394</v>
      </c>
      <c r="G877">
        <v>0</v>
      </c>
      <c r="H877">
        <f t="shared" si="13"/>
        <v>-9850752.9846550394</v>
      </c>
    </row>
    <row r="878" spans="1:8" x14ac:dyDescent="0.25">
      <c r="A878">
        <f>_xlfn.XLOOKUP(B878,'Données-péréquation'!$B$2:$B$301,'Données-péréquation'!$A$2:$A$301)</f>
        <v>5713</v>
      </c>
      <c r="B878" s="108" t="s">
        <v>323</v>
      </c>
      <c r="C878" s="107">
        <v>2019</v>
      </c>
      <c r="D878" s="105">
        <v>3793994.1308050798</v>
      </c>
      <c r="E878" s="106">
        <v>4614265</v>
      </c>
      <c r="F878" s="105">
        <v>-11488011.653759999</v>
      </c>
      <c r="G878">
        <v>11032.5</v>
      </c>
      <c r="H878">
        <f t="shared" si="13"/>
        <v>-11476979.153759999</v>
      </c>
    </row>
    <row r="879" spans="1:8" x14ac:dyDescent="0.25">
      <c r="A879">
        <f>_xlfn.XLOOKUP(B879,'Données-péréquation'!$B$2:$B$301,'Données-péréquation'!$A$2:$A$301)</f>
        <v>5713</v>
      </c>
      <c r="B879" s="108" t="s">
        <v>323</v>
      </c>
      <c r="C879" s="107">
        <v>2020</v>
      </c>
      <c r="D879" s="105">
        <v>3615334.69700822</v>
      </c>
      <c r="E879" s="105">
        <v>4606015.1214456102</v>
      </c>
      <c r="F879" s="105">
        <v>-12473192.4065089</v>
      </c>
      <c r="G879">
        <v>4037</v>
      </c>
      <c r="H879">
        <f t="shared" si="13"/>
        <v>-12469155.4065089</v>
      </c>
    </row>
    <row r="880" spans="1:8" x14ac:dyDescent="0.25">
      <c r="A880">
        <f>_xlfn.XLOOKUP(B880,'Données-péréquation'!$B$2:$B$301,'Données-péréquation'!$A$2:$A$301)</f>
        <v>5713</v>
      </c>
      <c r="B880" s="108" t="s">
        <v>323</v>
      </c>
      <c r="C880" s="107">
        <v>2021</v>
      </c>
      <c r="D880" s="105">
        <v>3959672.0601014001</v>
      </c>
      <c r="E880" s="105">
        <v>4806068.8538149996</v>
      </c>
      <c r="F880" s="105">
        <v>-12254362.2798413</v>
      </c>
      <c r="G880">
        <v>5606.45</v>
      </c>
      <c r="H880">
        <f t="shared" si="13"/>
        <v>-12248755.829841301</v>
      </c>
    </row>
    <row r="881" spans="1:8" x14ac:dyDescent="0.25">
      <c r="A881">
        <f>_xlfn.XLOOKUP(B881,'Données-péréquation'!$B$2:$B$301,'Données-péréquation'!$A$2:$A$301)</f>
        <v>5713</v>
      </c>
      <c r="B881" s="108" t="s">
        <v>323</v>
      </c>
      <c r="C881" s="107">
        <v>2022</v>
      </c>
      <c r="D881" s="105">
        <v>3598309.35182442</v>
      </c>
      <c r="E881" s="105">
        <v>4508294.3027999997</v>
      </c>
      <c r="F881" s="105">
        <v>-10651871.3996369</v>
      </c>
      <c r="G881">
        <v>6665.81</v>
      </c>
      <c r="H881">
        <f t="shared" si="13"/>
        <v>-10645205.5896369</v>
      </c>
    </row>
    <row r="882" spans="1:8" x14ac:dyDescent="0.25">
      <c r="A882">
        <f>_xlfn.XLOOKUP(B882,'Données-péréquation'!$B$2:$B$301,'Données-péréquation'!$A$2:$A$301)</f>
        <v>5714</v>
      </c>
      <c r="B882" s="108" t="s">
        <v>322</v>
      </c>
      <c r="C882" s="107">
        <v>2012</v>
      </c>
      <c r="D882" s="107" t="s">
        <v>458</v>
      </c>
      <c r="E882" s="107" t="s">
        <v>458</v>
      </c>
      <c r="F882" s="107" t="s">
        <v>458</v>
      </c>
      <c r="G882">
        <v>0</v>
      </c>
      <c r="H882" t="e">
        <f t="shared" si="13"/>
        <v>#VALUE!</v>
      </c>
    </row>
    <row r="883" spans="1:8" x14ac:dyDescent="0.25">
      <c r="A883">
        <f>_xlfn.XLOOKUP(B883,'Données-péréquation'!$B$2:$B$301,'Données-péréquation'!$A$2:$A$301)</f>
        <v>5714</v>
      </c>
      <c r="B883" s="108" t="s">
        <v>322</v>
      </c>
      <c r="C883" s="107">
        <v>2013</v>
      </c>
      <c r="D883" s="107" t="s">
        <v>458</v>
      </c>
      <c r="E883" s="107" t="s">
        <v>458</v>
      </c>
      <c r="F883" s="107" t="s">
        <v>458</v>
      </c>
      <c r="G883">
        <v>0</v>
      </c>
      <c r="H883" t="e">
        <f t="shared" si="13"/>
        <v>#VALUE!</v>
      </c>
    </row>
    <row r="884" spans="1:8" x14ac:dyDescent="0.25">
      <c r="A884">
        <f>_xlfn.XLOOKUP(B884,'Données-péréquation'!$B$2:$B$301,'Données-péréquation'!$A$2:$A$301)</f>
        <v>5714</v>
      </c>
      <c r="B884" s="108" t="s">
        <v>322</v>
      </c>
      <c r="C884" s="107">
        <v>2014</v>
      </c>
      <c r="D884" s="107" t="s">
        <v>458</v>
      </c>
      <c r="E884" s="107" t="s">
        <v>458</v>
      </c>
      <c r="F884" s="107" t="s">
        <v>458</v>
      </c>
      <c r="G884">
        <v>0</v>
      </c>
      <c r="H884" t="e">
        <f t="shared" si="13"/>
        <v>#VALUE!</v>
      </c>
    </row>
    <row r="885" spans="1:8" x14ac:dyDescent="0.25">
      <c r="A885">
        <f>_xlfn.XLOOKUP(B885,'Données-péréquation'!$B$2:$B$301,'Données-péréquation'!$A$2:$A$301)</f>
        <v>5714</v>
      </c>
      <c r="B885" s="108" t="s">
        <v>322</v>
      </c>
      <c r="C885" s="107">
        <v>2015</v>
      </c>
      <c r="D885" s="107" t="s">
        <v>458</v>
      </c>
      <c r="E885" s="107" t="s">
        <v>458</v>
      </c>
      <c r="F885" s="107" t="s">
        <v>458</v>
      </c>
      <c r="G885">
        <v>0</v>
      </c>
      <c r="H885" t="e">
        <f t="shared" si="13"/>
        <v>#VALUE!</v>
      </c>
    </row>
    <row r="886" spans="1:8" x14ac:dyDescent="0.25">
      <c r="A886">
        <f>_xlfn.XLOOKUP(B886,'Données-péréquation'!$B$2:$B$301,'Données-péréquation'!$A$2:$A$301)</f>
        <v>5714</v>
      </c>
      <c r="B886" s="108" t="s">
        <v>322</v>
      </c>
      <c r="C886" s="107">
        <v>2016</v>
      </c>
      <c r="D886" s="105">
        <v>7154432.1011210503</v>
      </c>
      <c r="E886" s="105">
        <v>7706893.6701499997</v>
      </c>
      <c r="F886" s="107" t="s">
        <v>458</v>
      </c>
      <c r="G886">
        <v>0</v>
      </c>
      <c r="H886" t="e">
        <f t="shared" si="13"/>
        <v>#VALUE!</v>
      </c>
    </row>
    <row r="887" spans="1:8" x14ac:dyDescent="0.25">
      <c r="A887">
        <f>_xlfn.XLOOKUP(B887,'Données-péréquation'!$B$2:$B$301,'Données-péréquation'!$A$2:$A$301)</f>
        <v>5714</v>
      </c>
      <c r="B887" s="108" t="s">
        <v>322</v>
      </c>
      <c r="C887" s="107">
        <v>2017</v>
      </c>
      <c r="D887" s="105">
        <v>7324434.2584643699</v>
      </c>
      <c r="E887" s="105">
        <v>7725545.7999999998</v>
      </c>
      <c r="F887" s="105">
        <v>-1997536.07192315</v>
      </c>
      <c r="G887">
        <v>0</v>
      </c>
      <c r="H887">
        <f t="shared" si="13"/>
        <v>-1997536.07192315</v>
      </c>
    </row>
    <row r="888" spans="1:8" x14ac:dyDescent="0.25">
      <c r="A888">
        <f>_xlfn.XLOOKUP(B888,'Données-péréquation'!$B$2:$B$301,'Données-péréquation'!$A$2:$A$301)</f>
        <v>5714</v>
      </c>
      <c r="B888" s="108" t="s">
        <v>322</v>
      </c>
      <c r="C888" s="107">
        <v>2018</v>
      </c>
      <c r="D888" s="105">
        <v>7667882.2023856603</v>
      </c>
      <c r="E888" s="105">
        <v>8219197.9000000004</v>
      </c>
      <c r="F888" s="105">
        <v>-1630477.88966011</v>
      </c>
      <c r="G888">
        <v>0</v>
      </c>
      <c r="H888">
        <f t="shared" si="13"/>
        <v>-1630477.88966011</v>
      </c>
    </row>
    <row r="889" spans="1:8" x14ac:dyDescent="0.25">
      <c r="A889">
        <f>_xlfn.XLOOKUP(B889,'Données-péréquation'!$B$2:$B$301,'Données-péréquation'!$A$2:$A$301)</f>
        <v>5714</v>
      </c>
      <c r="B889" s="108" t="s">
        <v>322</v>
      </c>
      <c r="C889" s="107">
        <v>2019</v>
      </c>
      <c r="D889" s="105">
        <v>7482387.6629057797</v>
      </c>
      <c r="E889" s="105">
        <v>8054898.2999999998</v>
      </c>
      <c r="F889" s="105">
        <v>-1439051.8112314199</v>
      </c>
      <c r="G889">
        <v>27178.6</v>
      </c>
      <c r="H889">
        <f t="shared" si="13"/>
        <v>-1411873.2112314198</v>
      </c>
    </row>
    <row r="890" spans="1:8" x14ac:dyDescent="0.25">
      <c r="A890">
        <f>_xlfn.XLOOKUP(B890,'Données-péréquation'!$B$2:$B$301,'Données-péréquation'!$A$2:$A$301)</f>
        <v>5714</v>
      </c>
      <c r="B890" s="108" t="s">
        <v>322</v>
      </c>
      <c r="C890" s="107">
        <v>2020</v>
      </c>
      <c r="D890" s="105">
        <v>7088593.1964527601</v>
      </c>
      <c r="E890" s="105">
        <v>7764346.1092210002</v>
      </c>
      <c r="F890" s="105">
        <v>-451139.84470099601</v>
      </c>
      <c r="G890">
        <v>-9243.5</v>
      </c>
      <c r="H890">
        <f t="shared" si="13"/>
        <v>-460383.34470099601</v>
      </c>
    </row>
    <row r="891" spans="1:8" x14ac:dyDescent="0.25">
      <c r="A891">
        <f>_xlfn.XLOOKUP(B891,'Données-péréquation'!$B$2:$B$301,'Données-péréquation'!$A$2:$A$301)</f>
        <v>5714</v>
      </c>
      <c r="B891" s="108" t="s">
        <v>322</v>
      </c>
      <c r="C891" s="107">
        <v>2021</v>
      </c>
      <c r="D891" s="105">
        <v>6775865.8913928103</v>
      </c>
      <c r="E891" s="105">
        <v>7302862.0999999996</v>
      </c>
      <c r="F891" s="105">
        <v>-915033.24886701303</v>
      </c>
      <c r="G891">
        <v>5335.83</v>
      </c>
      <c r="H891">
        <f t="shared" si="13"/>
        <v>-909697.41886701307</v>
      </c>
    </row>
    <row r="892" spans="1:8" x14ac:dyDescent="0.25">
      <c r="A892">
        <f>_xlfn.XLOOKUP(B892,'Données-péréquation'!$B$2:$B$301,'Données-péréquation'!$A$2:$A$301)</f>
        <v>5714</v>
      </c>
      <c r="B892" s="108" t="s">
        <v>322</v>
      </c>
      <c r="C892" s="107">
        <v>2022</v>
      </c>
      <c r="D892" s="105">
        <v>6437306.1562872799</v>
      </c>
      <c r="E892" s="106">
        <v>7002153</v>
      </c>
      <c r="F892" s="105">
        <v>-871647.35644737596</v>
      </c>
      <c r="G892">
        <v>3764.29</v>
      </c>
      <c r="H892">
        <f t="shared" si="13"/>
        <v>-867883.06644737592</v>
      </c>
    </row>
    <row r="893" spans="1:8" x14ac:dyDescent="0.25">
      <c r="A893">
        <f>_xlfn.XLOOKUP(B893,'Données-péréquation'!$B$2:$B$301,'Données-péréquation'!$A$2:$A$301)</f>
        <v>5583</v>
      </c>
      <c r="B893" s="108" t="s">
        <v>321</v>
      </c>
      <c r="C893" s="107">
        <v>2012</v>
      </c>
      <c r="D893" s="107" t="s">
        <v>458</v>
      </c>
      <c r="E893" s="107" t="s">
        <v>458</v>
      </c>
      <c r="F893" s="107" t="s">
        <v>458</v>
      </c>
      <c r="G893">
        <v>0</v>
      </c>
      <c r="H893" t="e">
        <f t="shared" si="13"/>
        <v>#VALUE!</v>
      </c>
    </row>
    <row r="894" spans="1:8" x14ac:dyDescent="0.25">
      <c r="A894">
        <f>_xlfn.XLOOKUP(B894,'Données-péréquation'!$B$2:$B$301,'Données-péréquation'!$A$2:$A$301)</f>
        <v>5583</v>
      </c>
      <c r="B894" s="108" t="s">
        <v>321</v>
      </c>
      <c r="C894" s="107">
        <v>2013</v>
      </c>
      <c r="D894" s="107" t="s">
        <v>458</v>
      </c>
      <c r="E894" s="107" t="s">
        <v>458</v>
      </c>
      <c r="F894" s="107" t="s">
        <v>458</v>
      </c>
      <c r="G894">
        <v>0</v>
      </c>
      <c r="H894" t="e">
        <f t="shared" si="13"/>
        <v>#VALUE!</v>
      </c>
    </row>
    <row r="895" spans="1:8" x14ac:dyDescent="0.25">
      <c r="A895">
        <f>_xlfn.XLOOKUP(B895,'Données-péréquation'!$B$2:$B$301,'Données-péréquation'!$A$2:$A$301)</f>
        <v>5583</v>
      </c>
      <c r="B895" s="108" t="s">
        <v>321</v>
      </c>
      <c r="C895" s="107">
        <v>2014</v>
      </c>
      <c r="D895" s="107" t="s">
        <v>458</v>
      </c>
      <c r="E895" s="107" t="s">
        <v>458</v>
      </c>
      <c r="F895" s="107" t="s">
        <v>458</v>
      </c>
      <c r="G895">
        <v>0</v>
      </c>
      <c r="H895" t="e">
        <f t="shared" si="13"/>
        <v>#VALUE!</v>
      </c>
    </row>
    <row r="896" spans="1:8" x14ac:dyDescent="0.25">
      <c r="A896">
        <f>_xlfn.XLOOKUP(B896,'Données-péréquation'!$B$2:$B$301,'Données-péréquation'!$A$2:$A$301)</f>
        <v>5583</v>
      </c>
      <c r="B896" s="108" t="s">
        <v>321</v>
      </c>
      <c r="C896" s="107">
        <v>2015</v>
      </c>
      <c r="D896" s="107" t="s">
        <v>458</v>
      </c>
      <c r="E896" s="107" t="s">
        <v>458</v>
      </c>
      <c r="F896" s="107" t="s">
        <v>458</v>
      </c>
      <c r="G896">
        <v>0</v>
      </c>
      <c r="H896" t="e">
        <f t="shared" si="13"/>
        <v>#VALUE!</v>
      </c>
    </row>
    <row r="897" spans="1:8" x14ac:dyDescent="0.25">
      <c r="A897">
        <f>_xlfn.XLOOKUP(B897,'Données-péréquation'!$B$2:$B$301,'Données-péréquation'!$A$2:$A$301)</f>
        <v>5583</v>
      </c>
      <c r="B897" s="108" t="s">
        <v>321</v>
      </c>
      <c r="C897" s="107">
        <v>2016</v>
      </c>
      <c r="D897" s="105">
        <v>-107149.41262461001</v>
      </c>
      <c r="E897" s="107">
        <v>0</v>
      </c>
      <c r="F897" s="107" t="s">
        <v>458</v>
      </c>
      <c r="G897">
        <v>0</v>
      </c>
      <c r="H897" t="e">
        <f t="shared" si="13"/>
        <v>#VALUE!</v>
      </c>
    </row>
    <row r="898" spans="1:8" x14ac:dyDescent="0.25">
      <c r="A898">
        <f>_xlfn.XLOOKUP(B898,'Données-péréquation'!$B$2:$B$301,'Données-péréquation'!$A$2:$A$301)</f>
        <v>5583</v>
      </c>
      <c r="B898" s="108" t="s">
        <v>321</v>
      </c>
      <c r="C898" s="107">
        <v>2017</v>
      </c>
      <c r="D898" s="105">
        <v>-119136.17497771401</v>
      </c>
      <c r="E898" s="107">
        <v>0</v>
      </c>
      <c r="F898" s="105">
        <v>494860.83772176498</v>
      </c>
      <c r="G898">
        <v>0</v>
      </c>
      <c r="H898">
        <f t="shared" si="13"/>
        <v>494860.83772176498</v>
      </c>
    </row>
    <row r="899" spans="1:8" x14ac:dyDescent="0.25">
      <c r="A899">
        <f>_xlfn.XLOOKUP(B899,'Données-péréquation'!$B$2:$B$301,'Données-péréquation'!$A$2:$A$301)</f>
        <v>5583</v>
      </c>
      <c r="B899" s="108" t="s">
        <v>321</v>
      </c>
      <c r="C899" s="107">
        <v>2018</v>
      </c>
      <c r="D899" s="105">
        <v>-103008.920085267</v>
      </c>
      <c r="E899" s="107">
        <v>0</v>
      </c>
      <c r="F899" s="105">
        <v>-2087655.2136134801</v>
      </c>
      <c r="G899">
        <v>0</v>
      </c>
      <c r="H899">
        <f t="shared" ref="H899:H962" si="14">F899+G899</f>
        <v>-2087655.2136134801</v>
      </c>
    </row>
    <row r="900" spans="1:8" x14ac:dyDescent="0.25">
      <c r="A900">
        <f>_xlfn.XLOOKUP(B900,'Données-péréquation'!$B$2:$B$301,'Données-péréquation'!$A$2:$A$301)</f>
        <v>5583</v>
      </c>
      <c r="B900" s="108" t="s">
        <v>321</v>
      </c>
      <c r="C900" s="107">
        <v>2019</v>
      </c>
      <c r="D900" s="105">
        <v>-86044.431786675006</v>
      </c>
      <c r="E900" s="107">
        <v>0</v>
      </c>
      <c r="F900" s="105">
        <v>453532.52374499798</v>
      </c>
      <c r="G900">
        <v>745104.95</v>
      </c>
      <c r="H900">
        <f t="shared" si="14"/>
        <v>1198637.473744998</v>
      </c>
    </row>
    <row r="901" spans="1:8" x14ac:dyDescent="0.25">
      <c r="A901">
        <f>_xlfn.XLOOKUP(B901,'Données-péréquation'!$B$2:$B$301,'Données-péréquation'!$A$2:$A$301)</f>
        <v>5583</v>
      </c>
      <c r="B901" s="108" t="s">
        <v>321</v>
      </c>
      <c r="C901" s="107">
        <v>2020</v>
      </c>
      <c r="D901" s="105">
        <v>-91356.717253130002</v>
      </c>
      <c r="E901" s="107">
        <v>0</v>
      </c>
      <c r="F901" s="105">
        <v>375037.83427790599</v>
      </c>
      <c r="G901">
        <v>577565.11</v>
      </c>
      <c r="H901">
        <f t="shared" si="14"/>
        <v>952602.94427790598</v>
      </c>
    </row>
    <row r="902" spans="1:8" x14ac:dyDescent="0.25">
      <c r="A902">
        <f>_xlfn.XLOOKUP(B902,'Données-péréquation'!$B$2:$B$301,'Données-péréquation'!$A$2:$A$301)</f>
        <v>5583</v>
      </c>
      <c r="B902" s="108" t="s">
        <v>321</v>
      </c>
      <c r="C902" s="107">
        <v>2021</v>
      </c>
      <c r="D902" s="105">
        <v>-54401.756627101</v>
      </c>
      <c r="E902" s="106">
        <v>83600</v>
      </c>
      <c r="F902" s="105">
        <v>1899564.5295542299</v>
      </c>
      <c r="G902">
        <v>441622.08</v>
      </c>
      <c r="H902">
        <f t="shared" si="14"/>
        <v>2341186.6095542298</v>
      </c>
    </row>
    <row r="903" spans="1:8" x14ac:dyDescent="0.25">
      <c r="A903">
        <f>_xlfn.XLOOKUP(B903,'Données-péréquation'!$B$2:$B$301,'Données-péréquation'!$A$2:$A$301)</f>
        <v>5583</v>
      </c>
      <c r="B903" s="108" t="s">
        <v>321</v>
      </c>
      <c r="C903" s="107">
        <v>2022</v>
      </c>
      <c r="D903" s="105">
        <v>-118883.456609784</v>
      </c>
      <c r="E903" s="106">
        <v>55200</v>
      </c>
      <c r="F903" s="105">
        <v>2009053.3506125901</v>
      </c>
      <c r="G903">
        <v>347608.38</v>
      </c>
      <c r="H903">
        <f t="shared" si="14"/>
        <v>2356661.73061259</v>
      </c>
    </row>
    <row r="904" spans="1:8" x14ac:dyDescent="0.25">
      <c r="A904">
        <f>_xlfn.XLOOKUP(B904,'Données-péréquation'!$B$2:$B$301,'Données-péréquation'!$A$2:$A$301)</f>
        <v>5910</v>
      </c>
      <c r="B904" s="108" t="s">
        <v>320</v>
      </c>
      <c r="C904" s="107">
        <v>2012</v>
      </c>
      <c r="D904" s="107" t="s">
        <v>458</v>
      </c>
      <c r="E904" s="107" t="s">
        <v>458</v>
      </c>
      <c r="F904" s="107" t="s">
        <v>458</v>
      </c>
      <c r="G904">
        <v>0</v>
      </c>
      <c r="H904" t="e">
        <f t="shared" si="14"/>
        <v>#VALUE!</v>
      </c>
    </row>
    <row r="905" spans="1:8" x14ac:dyDescent="0.25">
      <c r="A905">
        <f>_xlfn.XLOOKUP(B905,'Données-péréquation'!$B$2:$B$301,'Données-péréquation'!$A$2:$A$301)</f>
        <v>5910</v>
      </c>
      <c r="B905" s="108" t="s">
        <v>320</v>
      </c>
      <c r="C905" s="107">
        <v>2013</v>
      </c>
      <c r="D905" s="107" t="s">
        <v>458</v>
      </c>
      <c r="E905" s="107" t="s">
        <v>458</v>
      </c>
      <c r="F905" s="107" t="s">
        <v>458</v>
      </c>
      <c r="G905">
        <v>0</v>
      </c>
      <c r="H905" t="e">
        <f t="shared" si="14"/>
        <v>#VALUE!</v>
      </c>
    </row>
    <row r="906" spans="1:8" x14ac:dyDescent="0.25">
      <c r="A906">
        <f>_xlfn.XLOOKUP(B906,'Données-péréquation'!$B$2:$B$301,'Données-péréquation'!$A$2:$A$301)</f>
        <v>5910</v>
      </c>
      <c r="B906" s="108" t="s">
        <v>320</v>
      </c>
      <c r="C906" s="107">
        <v>2014</v>
      </c>
      <c r="D906" s="107" t="s">
        <v>458</v>
      </c>
      <c r="E906" s="107" t="s">
        <v>458</v>
      </c>
      <c r="F906" s="107" t="s">
        <v>458</v>
      </c>
      <c r="G906">
        <v>0</v>
      </c>
      <c r="H906" t="e">
        <f t="shared" si="14"/>
        <v>#VALUE!</v>
      </c>
    </row>
    <row r="907" spans="1:8" x14ac:dyDescent="0.25">
      <c r="A907">
        <f>_xlfn.XLOOKUP(B907,'Données-péréquation'!$B$2:$B$301,'Données-péréquation'!$A$2:$A$301)</f>
        <v>5910</v>
      </c>
      <c r="B907" s="108" t="s">
        <v>320</v>
      </c>
      <c r="C907" s="107">
        <v>2015</v>
      </c>
      <c r="D907" s="107" t="s">
        <v>458</v>
      </c>
      <c r="E907" s="107" t="s">
        <v>458</v>
      </c>
      <c r="F907" s="107" t="s">
        <v>458</v>
      </c>
      <c r="G907">
        <v>0</v>
      </c>
      <c r="H907" t="e">
        <f t="shared" si="14"/>
        <v>#VALUE!</v>
      </c>
    </row>
    <row r="908" spans="1:8" x14ac:dyDescent="0.25">
      <c r="A908">
        <f>_xlfn.XLOOKUP(B908,'Données-péréquation'!$B$2:$B$301,'Données-péréquation'!$A$2:$A$301)</f>
        <v>5910</v>
      </c>
      <c r="B908" s="108" t="s">
        <v>320</v>
      </c>
      <c r="C908" s="107">
        <v>2016</v>
      </c>
      <c r="D908" s="105">
        <v>14496.371688689</v>
      </c>
      <c r="E908" s="105">
        <v>21513.972718059998</v>
      </c>
      <c r="F908" s="107" t="s">
        <v>458</v>
      </c>
      <c r="G908">
        <v>0</v>
      </c>
      <c r="H908" t="e">
        <f t="shared" si="14"/>
        <v>#VALUE!</v>
      </c>
    </row>
    <row r="909" spans="1:8" x14ac:dyDescent="0.25">
      <c r="A909">
        <f>_xlfn.XLOOKUP(B909,'Données-péréquation'!$B$2:$B$301,'Données-péréquation'!$A$2:$A$301)</f>
        <v>5910</v>
      </c>
      <c r="B909" s="108" t="s">
        <v>320</v>
      </c>
      <c r="C909" s="107">
        <v>2017</v>
      </c>
      <c r="D909" s="105">
        <v>9277.9034275600006</v>
      </c>
      <c r="E909" s="105">
        <v>21209.213864914</v>
      </c>
      <c r="F909" s="105">
        <v>234408.413373121</v>
      </c>
      <c r="G909">
        <v>0</v>
      </c>
      <c r="H909">
        <f t="shared" si="14"/>
        <v>234408.413373121</v>
      </c>
    </row>
    <row r="910" spans="1:8" x14ac:dyDescent="0.25">
      <c r="A910">
        <f>_xlfn.XLOOKUP(B910,'Données-péréquation'!$B$2:$B$301,'Données-péréquation'!$A$2:$A$301)</f>
        <v>5910</v>
      </c>
      <c r="B910" s="108" t="s">
        <v>320</v>
      </c>
      <c r="C910" s="107">
        <v>2018</v>
      </c>
      <c r="D910" s="105">
        <v>80899.522901114993</v>
      </c>
      <c r="E910" s="105">
        <v>62599.689185427997</v>
      </c>
      <c r="F910" s="105">
        <v>270868.72836787999</v>
      </c>
      <c r="G910">
        <v>0</v>
      </c>
      <c r="H910">
        <f t="shared" si="14"/>
        <v>270868.72836787999</v>
      </c>
    </row>
    <row r="911" spans="1:8" x14ac:dyDescent="0.25">
      <c r="A911">
        <f>_xlfn.XLOOKUP(B911,'Données-péréquation'!$B$2:$B$301,'Données-péréquation'!$A$2:$A$301)</f>
        <v>5910</v>
      </c>
      <c r="B911" s="108" t="s">
        <v>320</v>
      </c>
      <c r="C911" s="107">
        <v>2019</v>
      </c>
      <c r="D911" s="105">
        <v>85886.232535001996</v>
      </c>
      <c r="E911" s="105">
        <v>88315.988775759004</v>
      </c>
      <c r="F911" s="105">
        <v>229039.67835850699</v>
      </c>
      <c r="G911">
        <v>1229.5</v>
      </c>
      <c r="H911">
        <f t="shared" si="14"/>
        <v>230269.17835850699</v>
      </c>
    </row>
    <row r="912" spans="1:8" x14ac:dyDescent="0.25">
      <c r="A912">
        <f>_xlfn.XLOOKUP(B912,'Données-péréquation'!$B$2:$B$301,'Données-péréquation'!$A$2:$A$301)</f>
        <v>5910</v>
      </c>
      <c r="B912" s="108" t="s">
        <v>320</v>
      </c>
      <c r="C912" s="107">
        <v>2020</v>
      </c>
      <c r="D912" s="105">
        <v>71572.327489321004</v>
      </c>
      <c r="E912" s="105">
        <v>75732.658400065993</v>
      </c>
      <c r="F912" s="105">
        <v>347894.73340850999</v>
      </c>
      <c r="G912">
        <v>555.79</v>
      </c>
      <c r="H912">
        <f t="shared" si="14"/>
        <v>348450.52340850997</v>
      </c>
    </row>
    <row r="913" spans="1:8" x14ac:dyDescent="0.25">
      <c r="A913">
        <f>_xlfn.XLOOKUP(B913,'Données-péréquation'!$B$2:$B$301,'Données-péréquation'!$A$2:$A$301)</f>
        <v>5910</v>
      </c>
      <c r="B913" s="108" t="s">
        <v>320</v>
      </c>
      <c r="C913" s="107">
        <v>2021</v>
      </c>
      <c r="D913" s="105">
        <v>60570.71197253</v>
      </c>
      <c r="E913" s="105">
        <v>61412.170402217002</v>
      </c>
      <c r="F913" s="105">
        <v>294157.74899192702</v>
      </c>
      <c r="G913">
        <v>1122.99</v>
      </c>
      <c r="H913">
        <f t="shared" si="14"/>
        <v>295280.73899192701</v>
      </c>
    </row>
    <row r="914" spans="1:8" x14ac:dyDescent="0.25">
      <c r="A914">
        <f>_xlfn.XLOOKUP(B914,'Données-péréquation'!$B$2:$B$301,'Données-péréquation'!$A$2:$A$301)</f>
        <v>5910</v>
      </c>
      <c r="B914" s="108" t="s">
        <v>320</v>
      </c>
      <c r="C914" s="107">
        <v>2022</v>
      </c>
      <c r="D914" s="105">
        <v>56567.316644339</v>
      </c>
      <c r="E914" s="105">
        <v>52399.467478965002</v>
      </c>
      <c r="F914" s="105">
        <v>254928.56791519499</v>
      </c>
      <c r="G914">
        <v>1632.46</v>
      </c>
      <c r="H914">
        <f t="shared" si="14"/>
        <v>256561.02791519498</v>
      </c>
    </row>
    <row r="915" spans="1:8" x14ac:dyDescent="0.25">
      <c r="A915">
        <f>_xlfn.XLOOKUP(B915,'Données-péréquation'!$B$2:$B$301,'Données-péréquation'!$A$2:$A$301)</f>
        <v>5752</v>
      </c>
      <c r="B915" s="108" t="s">
        <v>319</v>
      </c>
      <c r="C915" s="107">
        <v>2012</v>
      </c>
      <c r="D915" s="107" t="s">
        <v>458</v>
      </c>
      <c r="E915" s="107" t="s">
        <v>458</v>
      </c>
      <c r="F915" s="107" t="s">
        <v>458</v>
      </c>
      <c r="G915">
        <v>0</v>
      </c>
      <c r="H915" t="e">
        <f t="shared" si="14"/>
        <v>#VALUE!</v>
      </c>
    </row>
    <row r="916" spans="1:8" x14ac:dyDescent="0.25">
      <c r="A916">
        <f>_xlfn.XLOOKUP(B916,'Données-péréquation'!$B$2:$B$301,'Données-péréquation'!$A$2:$A$301)</f>
        <v>5752</v>
      </c>
      <c r="B916" s="108" t="s">
        <v>319</v>
      </c>
      <c r="C916" s="107">
        <v>2013</v>
      </c>
      <c r="D916" s="107" t="s">
        <v>458</v>
      </c>
      <c r="E916" s="107" t="s">
        <v>458</v>
      </c>
      <c r="F916" s="107" t="s">
        <v>458</v>
      </c>
      <c r="G916">
        <v>0</v>
      </c>
      <c r="H916" t="e">
        <f t="shared" si="14"/>
        <v>#VALUE!</v>
      </c>
    </row>
    <row r="917" spans="1:8" x14ac:dyDescent="0.25">
      <c r="A917">
        <f>_xlfn.XLOOKUP(B917,'Données-péréquation'!$B$2:$B$301,'Données-péréquation'!$A$2:$A$301)</f>
        <v>5752</v>
      </c>
      <c r="B917" s="108" t="s">
        <v>319</v>
      </c>
      <c r="C917" s="107">
        <v>2014</v>
      </c>
      <c r="D917" s="107" t="s">
        <v>458</v>
      </c>
      <c r="E917" s="107" t="s">
        <v>458</v>
      </c>
      <c r="F917" s="107" t="s">
        <v>458</v>
      </c>
      <c r="G917">
        <v>0</v>
      </c>
      <c r="H917" t="e">
        <f t="shared" si="14"/>
        <v>#VALUE!</v>
      </c>
    </row>
    <row r="918" spans="1:8" x14ac:dyDescent="0.25">
      <c r="A918">
        <f>_xlfn.XLOOKUP(B918,'Données-péréquation'!$B$2:$B$301,'Données-péréquation'!$A$2:$A$301)</f>
        <v>5752</v>
      </c>
      <c r="B918" s="108" t="s">
        <v>319</v>
      </c>
      <c r="C918" s="107">
        <v>2015</v>
      </c>
      <c r="D918" s="107" t="s">
        <v>458</v>
      </c>
      <c r="E918" s="107" t="s">
        <v>458</v>
      </c>
      <c r="F918" s="107" t="s">
        <v>458</v>
      </c>
      <c r="G918">
        <v>0</v>
      </c>
      <c r="H918" t="e">
        <f t="shared" si="14"/>
        <v>#VALUE!</v>
      </c>
    </row>
    <row r="919" spans="1:8" x14ac:dyDescent="0.25">
      <c r="A919">
        <f>_xlfn.XLOOKUP(B919,'Données-péréquation'!$B$2:$B$301,'Données-péréquation'!$A$2:$A$301)</f>
        <v>5752</v>
      </c>
      <c r="B919" s="108" t="s">
        <v>319</v>
      </c>
      <c r="C919" s="107">
        <v>2016</v>
      </c>
      <c r="D919" s="105">
        <v>287092.39103705698</v>
      </c>
      <c r="E919" s="105">
        <v>299879.421832369</v>
      </c>
      <c r="F919" s="107" t="s">
        <v>458</v>
      </c>
      <c r="G919">
        <v>0</v>
      </c>
      <c r="H919" t="e">
        <f t="shared" si="14"/>
        <v>#VALUE!</v>
      </c>
    </row>
    <row r="920" spans="1:8" x14ac:dyDescent="0.25">
      <c r="A920">
        <f>_xlfn.XLOOKUP(B920,'Données-péréquation'!$B$2:$B$301,'Données-péréquation'!$A$2:$A$301)</f>
        <v>5752</v>
      </c>
      <c r="B920" s="108" t="s">
        <v>319</v>
      </c>
      <c r="C920" s="107">
        <v>2017</v>
      </c>
      <c r="D920" s="105">
        <v>280136.69099806802</v>
      </c>
      <c r="E920" s="105">
        <v>299886.31831546698</v>
      </c>
      <c r="F920" s="105">
        <v>134454.512057585</v>
      </c>
      <c r="G920">
        <v>0</v>
      </c>
      <c r="H920">
        <f t="shared" si="14"/>
        <v>134454.512057585</v>
      </c>
    </row>
    <row r="921" spans="1:8" x14ac:dyDescent="0.25">
      <c r="A921">
        <f>_xlfn.XLOOKUP(B921,'Données-péréquation'!$B$2:$B$301,'Données-péréquation'!$A$2:$A$301)</f>
        <v>5752</v>
      </c>
      <c r="B921" s="108" t="s">
        <v>319</v>
      </c>
      <c r="C921" s="107">
        <v>2018</v>
      </c>
      <c r="D921" s="105">
        <v>266345.489402576</v>
      </c>
      <c r="E921" s="105">
        <v>271874.02775335702</v>
      </c>
      <c r="F921" s="105">
        <v>212976.71646630799</v>
      </c>
      <c r="G921">
        <v>0</v>
      </c>
      <c r="H921">
        <f t="shared" si="14"/>
        <v>212976.71646630799</v>
      </c>
    </row>
    <row r="922" spans="1:8" x14ac:dyDescent="0.25">
      <c r="A922">
        <f>_xlfn.XLOOKUP(B922,'Données-péréquation'!$B$2:$B$301,'Données-péréquation'!$A$2:$A$301)</f>
        <v>5752</v>
      </c>
      <c r="B922" s="108" t="s">
        <v>319</v>
      </c>
      <c r="C922" s="107">
        <v>2019</v>
      </c>
      <c r="D922" s="105">
        <v>242187.07884741301</v>
      </c>
      <c r="E922" s="105">
        <v>268270.72237741598</v>
      </c>
      <c r="F922" s="105">
        <v>302195.86476700503</v>
      </c>
      <c r="G922">
        <v>1367.95</v>
      </c>
      <c r="H922">
        <f t="shared" si="14"/>
        <v>303563.81476700504</v>
      </c>
    </row>
    <row r="923" spans="1:8" x14ac:dyDescent="0.25">
      <c r="A923">
        <f>_xlfn.XLOOKUP(B923,'Données-péréquation'!$B$2:$B$301,'Données-péréquation'!$A$2:$A$301)</f>
        <v>5752</v>
      </c>
      <c r="B923" s="108" t="s">
        <v>319</v>
      </c>
      <c r="C923" s="107">
        <v>2020</v>
      </c>
      <c r="D923" s="105">
        <v>230115.44629910501</v>
      </c>
      <c r="E923" s="105">
        <v>235833.04570727301</v>
      </c>
      <c r="F923" s="105">
        <v>331770.17859025998</v>
      </c>
      <c r="G923">
        <v>1344.99</v>
      </c>
      <c r="H923">
        <f t="shared" si="14"/>
        <v>333115.16859025997</v>
      </c>
    </row>
    <row r="924" spans="1:8" x14ac:dyDescent="0.25">
      <c r="A924">
        <f>_xlfn.XLOOKUP(B924,'Données-péréquation'!$B$2:$B$301,'Données-péréquation'!$A$2:$A$301)</f>
        <v>5752</v>
      </c>
      <c r="B924" s="108" t="s">
        <v>319</v>
      </c>
      <c r="C924" s="107">
        <v>2021</v>
      </c>
      <c r="D924" s="105">
        <v>215118.26880004801</v>
      </c>
      <c r="E924" s="105">
        <v>227767.47582746</v>
      </c>
      <c r="F924" s="105">
        <v>308810.21381857101</v>
      </c>
      <c r="G924">
        <v>437.64</v>
      </c>
      <c r="H924">
        <f t="shared" si="14"/>
        <v>309247.85381857102</v>
      </c>
    </row>
    <row r="925" spans="1:8" x14ac:dyDescent="0.25">
      <c r="A925">
        <f>_xlfn.XLOOKUP(B925,'Données-péréquation'!$B$2:$B$301,'Données-péréquation'!$A$2:$A$301)</f>
        <v>5752</v>
      </c>
      <c r="B925" s="108" t="s">
        <v>319</v>
      </c>
      <c r="C925" s="107">
        <v>2022</v>
      </c>
      <c r="D925" s="105">
        <v>210104.79669559299</v>
      </c>
      <c r="E925" s="105">
        <v>247728.123196676</v>
      </c>
      <c r="F925" s="105">
        <v>255519.20149495601</v>
      </c>
      <c r="G925">
        <v>427.71</v>
      </c>
      <c r="H925">
        <f t="shared" si="14"/>
        <v>255946.911494956</v>
      </c>
    </row>
    <row r="926" spans="1:8" x14ac:dyDescent="0.25">
      <c r="A926">
        <f>_xlfn.XLOOKUP(B926,'Données-péréquation'!$B$2:$B$301,'Données-péréquation'!$A$2:$A$301)</f>
        <v>5479</v>
      </c>
      <c r="B926" s="108" t="s">
        <v>318</v>
      </c>
      <c r="C926" s="107">
        <v>2012</v>
      </c>
      <c r="D926" s="107" t="s">
        <v>458</v>
      </c>
      <c r="E926" s="107" t="s">
        <v>458</v>
      </c>
      <c r="F926" s="107" t="s">
        <v>458</v>
      </c>
      <c r="G926">
        <v>0</v>
      </c>
      <c r="H926" t="e">
        <f t="shared" si="14"/>
        <v>#VALUE!</v>
      </c>
    </row>
    <row r="927" spans="1:8" x14ac:dyDescent="0.25">
      <c r="A927">
        <f>_xlfn.XLOOKUP(B927,'Données-péréquation'!$B$2:$B$301,'Données-péréquation'!$A$2:$A$301)</f>
        <v>5479</v>
      </c>
      <c r="B927" s="108" t="s">
        <v>318</v>
      </c>
      <c r="C927" s="107">
        <v>2013</v>
      </c>
      <c r="D927" s="107" t="s">
        <v>458</v>
      </c>
      <c r="E927" s="107" t="s">
        <v>458</v>
      </c>
      <c r="F927" s="107" t="s">
        <v>458</v>
      </c>
      <c r="G927">
        <v>0</v>
      </c>
      <c r="H927" t="e">
        <f t="shared" si="14"/>
        <v>#VALUE!</v>
      </c>
    </row>
    <row r="928" spans="1:8" x14ac:dyDescent="0.25">
      <c r="A928">
        <f>_xlfn.XLOOKUP(B928,'Données-péréquation'!$B$2:$B$301,'Données-péréquation'!$A$2:$A$301)</f>
        <v>5479</v>
      </c>
      <c r="B928" s="108" t="s">
        <v>318</v>
      </c>
      <c r="C928" s="107">
        <v>2014</v>
      </c>
      <c r="D928" s="107" t="s">
        <v>458</v>
      </c>
      <c r="E928" s="107" t="s">
        <v>458</v>
      </c>
      <c r="F928" s="107" t="s">
        <v>458</v>
      </c>
      <c r="G928">
        <v>0</v>
      </c>
      <c r="H928" t="e">
        <f t="shared" si="14"/>
        <v>#VALUE!</v>
      </c>
    </row>
    <row r="929" spans="1:8" x14ac:dyDescent="0.25">
      <c r="A929">
        <f>_xlfn.XLOOKUP(B929,'Données-péréquation'!$B$2:$B$301,'Données-péréquation'!$A$2:$A$301)</f>
        <v>5479</v>
      </c>
      <c r="B929" s="108" t="s">
        <v>318</v>
      </c>
      <c r="C929" s="107">
        <v>2015</v>
      </c>
      <c r="D929" s="107" t="s">
        <v>458</v>
      </c>
      <c r="E929" s="107" t="s">
        <v>458</v>
      </c>
      <c r="F929" s="107" t="s">
        <v>458</v>
      </c>
      <c r="G929">
        <v>0</v>
      </c>
      <c r="H929" t="e">
        <f t="shared" si="14"/>
        <v>#VALUE!</v>
      </c>
    </row>
    <row r="930" spans="1:8" x14ac:dyDescent="0.25">
      <c r="A930">
        <f>_xlfn.XLOOKUP(B930,'Données-péréquation'!$B$2:$B$301,'Données-péréquation'!$A$2:$A$301)</f>
        <v>5479</v>
      </c>
      <c r="B930" s="108" t="s">
        <v>318</v>
      </c>
      <c r="C930" s="107">
        <v>2016</v>
      </c>
      <c r="D930" s="105">
        <v>100834.477193591</v>
      </c>
      <c r="E930" s="105">
        <v>146743.801906529</v>
      </c>
      <c r="F930" s="107" t="s">
        <v>458</v>
      </c>
      <c r="G930">
        <v>0</v>
      </c>
      <c r="H930" t="e">
        <f t="shared" si="14"/>
        <v>#VALUE!</v>
      </c>
    </row>
    <row r="931" spans="1:8" x14ac:dyDescent="0.25">
      <c r="A931">
        <f>_xlfn.XLOOKUP(B931,'Données-péréquation'!$B$2:$B$301,'Données-péréquation'!$A$2:$A$301)</f>
        <v>5479</v>
      </c>
      <c r="B931" s="108" t="s">
        <v>318</v>
      </c>
      <c r="C931" s="107">
        <v>2017</v>
      </c>
      <c r="D931" s="105">
        <v>176809.36347154999</v>
      </c>
      <c r="E931" s="105">
        <v>196616.57247623699</v>
      </c>
      <c r="F931" s="105">
        <v>-164042.027185618</v>
      </c>
      <c r="G931">
        <v>0</v>
      </c>
      <c r="H931">
        <f t="shared" si="14"/>
        <v>-164042.027185618</v>
      </c>
    </row>
    <row r="932" spans="1:8" x14ac:dyDescent="0.25">
      <c r="A932">
        <f>_xlfn.XLOOKUP(B932,'Données-péréquation'!$B$2:$B$301,'Données-péréquation'!$A$2:$A$301)</f>
        <v>5479</v>
      </c>
      <c r="B932" s="108" t="s">
        <v>318</v>
      </c>
      <c r="C932" s="107">
        <v>2018</v>
      </c>
      <c r="D932" s="105">
        <v>190959.16783466499</v>
      </c>
      <c r="E932" s="105">
        <v>208966.341658021</v>
      </c>
      <c r="F932" s="105">
        <v>45310.936435743999</v>
      </c>
      <c r="G932">
        <v>0</v>
      </c>
      <c r="H932">
        <f t="shared" si="14"/>
        <v>45310.936435743999</v>
      </c>
    </row>
    <row r="933" spans="1:8" x14ac:dyDescent="0.25">
      <c r="A933">
        <f>_xlfn.XLOOKUP(B933,'Données-péréquation'!$B$2:$B$301,'Données-péréquation'!$A$2:$A$301)</f>
        <v>5479</v>
      </c>
      <c r="B933" s="108" t="s">
        <v>318</v>
      </c>
      <c r="C933" s="107">
        <v>2019</v>
      </c>
      <c r="D933" s="105">
        <v>283367.80982013099</v>
      </c>
      <c r="E933" s="105">
        <v>353613.45233598398</v>
      </c>
      <c r="F933" s="105">
        <v>66511.133055949002</v>
      </c>
      <c r="G933">
        <v>1139.7</v>
      </c>
      <c r="H933">
        <f t="shared" si="14"/>
        <v>67650.833055948999</v>
      </c>
    </row>
    <row r="934" spans="1:8" x14ac:dyDescent="0.25">
      <c r="A934">
        <f>_xlfn.XLOOKUP(B934,'Données-péréquation'!$B$2:$B$301,'Données-péréquation'!$A$2:$A$301)</f>
        <v>5479</v>
      </c>
      <c r="B934" s="108" t="s">
        <v>318</v>
      </c>
      <c r="C934" s="107">
        <v>2020</v>
      </c>
      <c r="D934" s="105">
        <v>859246.68826760701</v>
      </c>
      <c r="E934" s="105">
        <v>897917.74506617303</v>
      </c>
      <c r="F934" s="105">
        <v>111011.766295863</v>
      </c>
      <c r="G934">
        <v>1859.82</v>
      </c>
      <c r="H934">
        <f t="shared" si="14"/>
        <v>112871.586295863</v>
      </c>
    </row>
    <row r="935" spans="1:8" x14ac:dyDescent="0.25">
      <c r="A935">
        <f>_xlfn.XLOOKUP(B935,'Données-péréquation'!$B$2:$B$301,'Données-péréquation'!$A$2:$A$301)</f>
        <v>5479</v>
      </c>
      <c r="B935" s="108" t="s">
        <v>318</v>
      </c>
      <c r="C935" s="107">
        <v>2021</v>
      </c>
      <c r="D935" s="105">
        <v>1039208.82024134</v>
      </c>
      <c r="E935" s="105">
        <v>1111696.7025981599</v>
      </c>
      <c r="F935" s="105">
        <v>146480.39395839901</v>
      </c>
      <c r="G935">
        <v>1036.25</v>
      </c>
      <c r="H935">
        <f t="shared" si="14"/>
        <v>147516.64395839901</v>
      </c>
    </row>
    <row r="936" spans="1:8" x14ac:dyDescent="0.25">
      <c r="A936">
        <f>_xlfn.XLOOKUP(B936,'Données-péréquation'!$B$2:$B$301,'Données-péréquation'!$A$2:$A$301)</f>
        <v>5479</v>
      </c>
      <c r="B936" s="108" t="s">
        <v>318</v>
      </c>
      <c r="C936" s="107">
        <v>2022</v>
      </c>
      <c r="D936" s="105">
        <v>1052212.0364085401</v>
      </c>
      <c r="E936" s="105">
        <v>1153088.9598449101</v>
      </c>
      <c r="F936" s="105">
        <v>364839.07020279299</v>
      </c>
      <c r="G936">
        <v>2800.86</v>
      </c>
      <c r="H936">
        <f t="shared" si="14"/>
        <v>367639.93020279298</v>
      </c>
    </row>
    <row r="937" spans="1:8" x14ac:dyDescent="0.25">
      <c r="A937">
        <f>_xlfn.XLOOKUP(B937,'Données-péréquation'!$B$2:$B$301,'Données-péréquation'!$A$2:$A$301)</f>
        <v>5911</v>
      </c>
      <c r="B937" s="108" t="s">
        <v>317</v>
      </c>
      <c r="C937" s="107">
        <v>2012</v>
      </c>
      <c r="D937" s="107" t="s">
        <v>458</v>
      </c>
      <c r="E937" s="107" t="s">
        <v>458</v>
      </c>
      <c r="F937" s="107" t="s">
        <v>458</v>
      </c>
      <c r="G937">
        <v>0</v>
      </c>
      <c r="H937" t="e">
        <f t="shared" si="14"/>
        <v>#VALUE!</v>
      </c>
    </row>
    <row r="938" spans="1:8" x14ac:dyDescent="0.25">
      <c r="A938">
        <f>_xlfn.XLOOKUP(B938,'Données-péréquation'!$B$2:$B$301,'Données-péréquation'!$A$2:$A$301)</f>
        <v>5911</v>
      </c>
      <c r="B938" s="108" t="s">
        <v>317</v>
      </c>
      <c r="C938" s="107">
        <v>2013</v>
      </c>
      <c r="D938" s="107" t="s">
        <v>458</v>
      </c>
      <c r="E938" s="107" t="s">
        <v>458</v>
      </c>
      <c r="F938" s="107" t="s">
        <v>458</v>
      </c>
      <c r="G938">
        <v>0</v>
      </c>
      <c r="H938" t="e">
        <f t="shared" si="14"/>
        <v>#VALUE!</v>
      </c>
    </row>
    <row r="939" spans="1:8" x14ac:dyDescent="0.25">
      <c r="A939">
        <f>_xlfn.XLOOKUP(B939,'Données-péréquation'!$B$2:$B$301,'Données-péréquation'!$A$2:$A$301)</f>
        <v>5911</v>
      </c>
      <c r="B939" s="108" t="s">
        <v>317</v>
      </c>
      <c r="C939" s="107">
        <v>2014</v>
      </c>
      <c r="D939" s="107" t="s">
        <v>458</v>
      </c>
      <c r="E939" s="107" t="s">
        <v>458</v>
      </c>
      <c r="F939" s="107" t="s">
        <v>458</v>
      </c>
      <c r="G939">
        <v>0</v>
      </c>
      <c r="H939" t="e">
        <f t="shared" si="14"/>
        <v>#VALUE!</v>
      </c>
    </row>
    <row r="940" spans="1:8" x14ac:dyDescent="0.25">
      <c r="A940">
        <f>_xlfn.XLOOKUP(B940,'Données-péréquation'!$B$2:$B$301,'Données-péréquation'!$A$2:$A$301)</f>
        <v>5911</v>
      </c>
      <c r="B940" s="108" t="s">
        <v>317</v>
      </c>
      <c r="C940" s="107">
        <v>2015</v>
      </c>
      <c r="D940" s="107" t="s">
        <v>458</v>
      </c>
      <c r="E940" s="107" t="s">
        <v>458</v>
      </c>
      <c r="F940" s="107" t="s">
        <v>458</v>
      </c>
      <c r="G940">
        <v>0</v>
      </c>
      <c r="H940" t="e">
        <f t="shared" si="14"/>
        <v>#VALUE!</v>
      </c>
    </row>
    <row r="941" spans="1:8" x14ac:dyDescent="0.25">
      <c r="A941">
        <f>_xlfn.XLOOKUP(B941,'Données-péréquation'!$B$2:$B$301,'Données-péréquation'!$A$2:$A$301)</f>
        <v>5911</v>
      </c>
      <c r="B941" s="108" t="s">
        <v>317</v>
      </c>
      <c r="C941" s="107">
        <v>2016</v>
      </c>
      <c r="D941" s="105">
        <v>7659.3827913100004</v>
      </c>
      <c r="E941" s="105">
        <v>11841.242870508</v>
      </c>
      <c r="F941" s="107" t="s">
        <v>458</v>
      </c>
      <c r="G941">
        <v>0</v>
      </c>
      <c r="H941" t="e">
        <f t="shared" si="14"/>
        <v>#VALUE!</v>
      </c>
    </row>
    <row r="942" spans="1:8" x14ac:dyDescent="0.25">
      <c r="A942">
        <f>_xlfn.XLOOKUP(B942,'Données-péréquation'!$B$2:$B$301,'Données-péréquation'!$A$2:$A$301)</f>
        <v>5911</v>
      </c>
      <c r="B942" s="108" t="s">
        <v>317</v>
      </c>
      <c r="C942" s="107">
        <v>2017</v>
      </c>
      <c r="D942" s="105">
        <v>4080.3874773050002</v>
      </c>
      <c r="E942" s="105">
        <v>11117.905828204</v>
      </c>
      <c r="F942" s="105">
        <v>108036.446283161</v>
      </c>
      <c r="G942">
        <v>0</v>
      </c>
      <c r="H942">
        <f t="shared" si="14"/>
        <v>108036.446283161</v>
      </c>
    </row>
    <row r="943" spans="1:8" x14ac:dyDescent="0.25">
      <c r="A943">
        <f>_xlfn.XLOOKUP(B943,'Données-péréquation'!$B$2:$B$301,'Données-péréquation'!$A$2:$A$301)</f>
        <v>5911</v>
      </c>
      <c r="B943" s="108" t="s">
        <v>317</v>
      </c>
      <c r="C943" s="107">
        <v>2018</v>
      </c>
      <c r="D943" s="105">
        <v>42471.796733025003</v>
      </c>
      <c r="E943" s="105">
        <v>33538.177521022</v>
      </c>
      <c r="F943" s="105">
        <v>104025.17573508401</v>
      </c>
      <c r="G943">
        <v>0</v>
      </c>
      <c r="H943">
        <f t="shared" si="14"/>
        <v>104025.17573508401</v>
      </c>
    </row>
    <row r="944" spans="1:8" x14ac:dyDescent="0.25">
      <c r="A944">
        <f>_xlfn.XLOOKUP(B944,'Données-péréquation'!$B$2:$B$301,'Données-péréquation'!$A$2:$A$301)</f>
        <v>5911</v>
      </c>
      <c r="B944" s="108" t="s">
        <v>317</v>
      </c>
      <c r="C944" s="107">
        <v>2019</v>
      </c>
      <c r="D944" s="105">
        <v>44712.955707226</v>
      </c>
      <c r="E944" s="105">
        <v>46806.612550548001</v>
      </c>
      <c r="F944" s="105">
        <v>95206.536540804998</v>
      </c>
      <c r="G944">
        <v>421.95</v>
      </c>
      <c r="H944">
        <f t="shared" si="14"/>
        <v>95628.486540804995</v>
      </c>
    </row>
    <row r="945" spans="1:8" x14ac:dyDescent="0.25">
      <c r="A945">
        <f>_xlfn.XLOOKUP(B945,'Données-péréquation'!$B$2:$B$301,'Données-péréquation'!$A$2:$A$301)</f>
        <v>5911</v>
      </c>
      <c r="B945" s="108" t="s">
        <v>317</v>
      </c>
      <c r="C945" s="107">
        <v>2020</v>
      </c>
      <c r="D945" s="105">
        <v>34393.405283218002</v>
      </c>
      <c r="E945" s="105">
        <v>37459.590781813</v>
      </c>
      <c r="F945" s="105">
        <v>146637.54412791401</v>
      </c>
      <c r="G945">
        <v>204.74</v>
      </c>
      <c r="H945">
        <f t="shared" si="14"/>
        <v>146842.284127914</v>
      </c>
    </row>
    <row r="946" spans="1:8" x14ac:dyDescent="0.25">
      <c r="A946">
        <f>_xlfn.XLOOKUP(B946,'Données-péréquation'!$B$2:$B$301,'Données-péréquation'!$A$2:$A$301)</f>
        <v>5911</v>
      </c>
      <c r="B946" s="108" t="s">
        <v>317</v>
      </c>
      <c r="C946" s="107">
        <v>2021</v>
      </c>
      <c r="D946" s="105">
        <v>31346.006810317998</v>
      </c>
      <c r="E946" s="105">
        <v>32556.986074229</v>
      </c>
      <c r="F946" s="105">
        <v>114359.61843124501</v>
      </c>
      <c r="G946">
        <v>805.22</v>
      </c>
      <c r="H946">
        <f t="shared" si="14"/>
        <v>115164.83843124501</v>
      </c>
    </row>
    <row r="947" spans="1:8" x14ac:dyDescent="0.25">
      <c r="A947">
        <f>_xlfn.XLOOKUP(B947,'Données-péréquation'!$B$2:$B$301,'Données-péréquation'!$A$2:$A$301)</f>
        <v>5911</v>
      </c>
      <c r="B947" s="108" t="s">
        <v>317</v>
      </c>
      <c r="C947" s="107">
        <v>2022</v>
      </c>
      <c r="D947" s="105">
        <v>29029.528412127002</v>
      </c>
      <c r="E947" s="105">
        <v>27340.210579989998</v>
      </c>
      <c r="F947" s="105">
        <v>90156.286070368995</v>
      </c>
      <c r="G947">
        <v>369.58</v>
      </c>
      <c r="H947">
        <f t="shared" si="14"/>
        <v>90525.866070368997</v>
      </c>
    </row>
    <row r="948" spans="1:8" x14ac:dyDescent="0.25">
      <c r="A948">
        <f>_xlfn.XLOOKUP(B948,'Données-péréquation'!$B$2:$B$301,'Données-péréquation'!$A$2:$A$301)</f>
        <v>5456</v>
      </c>
      <c r="B948" s="108" t="s">
        <v>316</v>
      </c>
      <c r="C948" s="107">
        <v>2012</v>
      </c>
      <c r="D948" s="107" t="s">
        <v>458</v>
      </c>
      <c r="E948" s="107" t="s">
        <v>458</v>
      </c>
      <c r="F948" s="107" t="s">
        <v>458</v>
      </c>
      <c r="G948">
        <v>0</v>
      </c>
      <c r="H948" t="e">
        <f t="shared" si="14"/>
        <v>#VALUE!</v>
      </c>
    </row>
    <row r="949" spans="1:8" x14ac:dyDescent="0.25">
      <c r="A949">
        <f>_xlfn.XLOOKUP(B949,'Données-péréquation'!$B$2:$B$301,'Données-péréquation'!$A$2:$A$301)</f>
        <v>5456</v>
      </c>
      <c r="B949" s="108" t="s">
        <v>316</v>
      </c>
      <c r="C949" s="107">
        <v>2013</v>
      </c>
      <c r="D949" s="107" t="s">
        <v>458</v>
      </c>
      <c r="E949" s="107" t="s">
        <v>458</v>
      </c>
      <c r="F949" s="107" t="s">
        <v>458</v>
      </c>
      <c r="G949">
        <v>0</v>
      </c>
      <c r="H949" t="e">
        <f t="shared" si="14"/>
        <v>#VALUE!</v>
      </c>
    </row>
    <row r="950" spans="1:8" x14ac:dyDescent="0.25">
      <c r="A950">
        <f>_xlfn.XLOOKUP(B950,'Données-péréquation'!$B$2:$B$301,'Données-péréquation'!$A$2:$A$301)</f>
        <v>5456</v>
      </c>
      <c r="B950" s="108" t="s">
        <v>316</v>
      </c>
      <c r="C950" s="107">
        <v>2014</v>
      </c>
      <c r="D950" s="107" t="s">
        <v>458</v>
      </c>
      <c r="E950" s="107" t="s">
        <v>458</v>
      </c>
      <c r="F950" s="107" t="s">
        <v>458</v>
      </c>
      <c r="G950">
        <v>0</v>
      </c>
      <c r="H950" t="e">
        <f t="shared" si="14"/>
        <v>#VALUE!</v>
      </c>
    </row>
    <row r="951" spans="1:8" x14ac:dyDescent="0.25">
      <c r="A951">
        <f>_xlfn.XLOOKUP(B951,'Données-péréquation'!$B$2:$B$301,'Données-péréquation'!$A$2:$A$301)</f>
        <v>5456</v>
      </c>
      <c r="B951" s="108" t="s">
        <v>316</v>
      </c>
      <c r="C951" s="107">
        <v>2015</v>
      </c>
      <c r="D951" s="107" t="s">
        <v>458</v>
      </c>
      <c r="E951" s="107" t="s">
        <v>458</v>
      </c>
      <c r="F951" s="107" t="s">
        <v>458</v>
      </c>
      <c r="G951">
        <v>0</v>
      </c>
      <c r="H951" t="e">
        <f t="shared" si="14"/>
        <v>#VALUE!</v>
      </c>
    </row>
    <row r="952" spans="1:8" x14ac:dyDescent="0.25">
      <c r="A952">
        <f>_xlfn.XLOOKUP(B952,'Données-péréquation'!$B$2:$B$301,'Données-péréquation'!$A$2:$A$301)</f>
        <v>5456</v>
      </c>
      <c r="B952" s="108" t="s">
        <v>316</v>
      </c>
      <c r="C952" s="107">
        <v>2016</v>
      </c>
      <c r="D952" s="105">
        <v>2290319.42289377</v>
      </c>
      <c r="E952" s="105">
        <v>2423096.0748641901</v>
      </c>
      <c r="F952" s="107" t="s">
        <v>458</v>
      </c>
      <c r="G952">
        <v>0</v>
      </c>
      <c r="H952" t="e">
        <f t="shared" si="14"/>
        <v>#VALUE!</v>
      </c>
    </row>
    <row r="953" spans="1:8" x14ac:dyDescent="0.25">
      <c r="A953">
        <f>_xlfn.XLOOKUP(B953,'Données-péréquation'!$B$2:$B$301,'Données-péréquation'!$A$2:$A$301)</f>
        <v>5456</v>
      </c>
      <c r="B953" s="108" t="s">
        <v>316</v>
      </c>
      <c r="C953" s="107">
        <v>2017</v>
      </c>
      <c r="D953" s="105">
        <v>4124961.9338732301</v>
      </c>
      <c r="E953" s="106">
        <v>4262868</v>
      </c>
      <c r="F953" s="105">
        <v>-2424.3598236050002</v>
      </c>
      <c r="G953">
        <v>0</v>
      </c>
      <c r="H953">
        <f t="shared" si="14"/>
        <v>-2424.3598236050002</v>
      </c>
    </row>
    <row r="954" spans="1:8" x14ac:dyDescent="0.25">
      <c r="A954">
        <f>_xlfn.XLOOKUP(B954,'Données-péréquation'!$B$2:$B$301,'Données-péréquation'!$A$2:$A$301)</f>
        <v>5456</v>
      </c>
      <c r="B954" s="108" t="s">
        <v>316</v>
      </c>
      <c r="C954" s="107">
        <v>2018</v>
      </c>
      <c r="D954" s="105">
        <v>5679340.2989228303</v>
      </c>
      <c r="E954" s="106">
        <v>5921100</v>
      </c>
      <c r="F954" s="105">
        <v>-123445.002381019</v>
      </c>
      <c r="G954">
        <v>0</v>
      </c>
      <c r="H954">
        <f t="shared" si="14"/>
        <v>-123445.002381019</v>
      </c>
    </row>
    <row r="955" spans="1:8" x14ac:dyDescent="0.25">
      <c r="A955">
        <f>_xlfn.XLOOKUP(B955,'Données-péréquation'!$B$2:$B$301,'Données-péréquation'!$A$2:$A$301)</f>
        <v>5456</v>
      </c>
      <c r="B955" s="108" t="s">
        <v>316</v>
      </c>
      <c r="C955" s="107">
        <v>2019</v>
      </c>
      <c r="D955" s="105">
        <v>5795289.5145277996</v>
      </c>
      <c r="E955" s="105">
        <v>5990179.5</v>
      </c>
      <c r="F955" s="105">
        <v>-89380.431641162999</v>
      </c>
      <c r="G955">
        <v>16009.7</v>
      </c>
      <c r="H955">
        <f t="shared" si="14"/>
        <v>-73370.731641163002</v>
      </c>
    </row>
    <row r="956" spans="1:8" x14ac:dyDescent="0.25">
      <c r="A956">
        <f>_xlfn.XLOOKUP(B956,'Données-péréquation'!$B$2:$B$301,'Données-péréquation'!$A$2:$A$301)</f>
        <v>5456</v>
      </c>
      <c r="B956" s="108" t="s">
        <v>316</v>
      </c>
      <c r="C956" s="107">
        <v>2020</v>
      </c>
      <c r="D956" s="105">
        <v>5573130.27893133</v>
      </c>
      <c r="E956" s="105">
        <v>5926444.5</v>
      </c>
      <c r="F956" s="105">
        <v>257336.98077780299</v>
      </c>
      <c r="G956">
        <v>4738.2</v>
      </c>
      <c r="H956">
        <f t="shared" si="14"/>
        <v>262075.18077780301</v>
      </c>
    </row>
    <row r="957" spans="1:8" x14ac:dyDescent="0.25">
      <c r="A957">
        <f>_xlfn.XLOOKUP(B957,'Données-péréquation'!$B$2:$B$301,'Données-péréquation'!$A$2:$A$301)</f>
        <v>5456</v>
      </c>
      <c r="B957" s="108" t="s">
        <v>316</v>
      </c>
      <c r="C957" s="107">
        <v>2021</v>
      </c>
      <c r="D957" s="105">
        <v>5261429.5005417196</v>
      </c>
      <c r="E957" s="105">
        <v>5556637.5</v>
      </c>
      <c r="F957" s="105">
        <v>354121.21610730898</v>
      </c>
      <c r="G957">
        <v>4723.12</v>
      </c>
      <c r="H957">
        <f t="shared" si="14"/>
        <v>358844.33610730898</v>
      </c>
    </row>
    <row r="958" spans="1:8" x14ac:dyDescent="0.25">
      <c r="A958">
        <f>_xlfn.XLOOKUP(B958,'Données-péréquation'!$B$2:$B$301,'Données-péréquation'!$A$2:$A$301)</f>
        <v>5456</v>
      </c>
      <c r="B958" s="108" t="s">
        <v>316</v>
      </c>
      <c r="C958" s="107">
        <v>2022</v>
      </c>
      <c r="D958" s="105">
        <v>4754892.1234917203</v>
      </c>
      <c r="E958" s="105">
        <v>4824886.5</v>
      </c>
      <c r="F958" s="105">
        <v>269999.79236128199</v>
      </c>
      <c r="G958">
        <v>6686.23</v>
      </c>
      <c r="H958">
        <f t="shared" si="14"/>
        <v>276686.02236128197</v>
      </c>
    </row>
    <row r="959" spans="1:8" x14ac:dyDescent="0.25">
      <c r="A959">
        <f>_xlfn.XLOOKUP(B959,'Données-péréquation'!$B$2:$B$301,'Données-péréquation'!$A$2:$A$301)</f>
        <v>5516</v>
      </c>
      <c r="B959" s="108" t="s">
        <v>315</v>
      </c>
      <c r="C959" s="107">
        <v>2012</v>
      </c>
      <c r="D959" s="107" t="s">
        <v>458</v>
      </c>
      <c r="E959" s="107" t="s">
        <v>458</v>
      </c>
      <c r="F959" s="107" t="s">
        <v>458</v>
      </c>
      <c r="G959">
        <v>0</v>
      </c>
      <c r="H959" t="e">
        <f t="shared" si="14"/>
        <v>#VALUE!</v>
      </c>
    </row>
    <row r="960" spans="1:8" x14ac:dyDescent="0.25">
      <c r="A960">
        <f>_xlfn.XLOOKUP(B960,'Données-péréquation'!$B$2:$B$301,'Données-péréquation'!$A$2:$A$301)</f>
        <v>5516</v>
      </c>
      <c r="B960" s="108" t="s">
        <v>315</v>
      </c>
      <c r="C960" s="107">
        <v>2013</v>
      </c>
      <c r="D960" s="107" t="s">
        <v>458</v>
      </c>
      <c r="E960" s="107" t="s">
        <v>458</v>
      </c>
      <c r="F960" s="107" t="s">
        <v>458</v>
      </c>
      <c r="G960">
        <v>0</v>
      </c>
      <c r="H960" t="e">
        <f t="shared" si="14"/>
        <v>#VALUE!</v>
      </c>
    </row>
    <row r="961" spans="1:8" x14ac:dyDescent="0.25">
      <c r="A961">
        <f>_xlfn.XLOOKUP(B961,'Données-péréquation'!$B$2:$B$301,'Données-péréquation'!$A$2:$A$301)</f>
        <v>5516</v>
      </c>
      <c r="B961" s="108" t="s">
        <v>315</v>
      </c>
      <c r="C961" s="107">
        <v>2014</v>
      </c>
      <c r="D961" s="107" t="s">
        <v>458</v>
      </c>
      <c r="E961" s="107" t="s">
        <v>458</v>
      </c>
      <c r="F961" s="107" t="s">
        <v>458</v>
      </c>
      <c r="G961">
        <v>0</v>
      </c>
      <c r="H961" t="e">
        <f t="shared" si="14"/>
        <v>#VALUE!</v>
      </c>
    </row>
    <row r="962" spans="1:8" x14ac:dyDescent="0.25">
      <c r="A962">
        <f>_xlfn.XLOOKUP(B962,'Données-péréquation'!$B$2:$B$301,'Données-péréquation'!$A$2:$A$301)</f>
        <v>5516</v>
      </c>
      <c r="B962" s="108" t="s">
        <v>315</v>
      </c>
      <c r="C962" s="107">
        <v>2015</v>
      </c>
      <c r="D962" s="107" t="s">
        <v>458</v>
      </c>
      <c r="E962" s="107" t="s">
        <v>458</v>
      </c>
      <c r="F962" s="107" t="s">
        <v>458</v>
      </c>
      <c r="G962">
        <v>0</v>
      </c>
      <c r="H962" t="e">
        <f t="shared" si="14"/>
        <v>#VALUE!</v>
      </c>
    </row>
    <row r="963" spans="1:8" x14ac:dyDescent="0.25">
      <c r="A963">
        <f>_xlfn.XLOOKUP(B963,'Données-péréquation'!$B$2:$B$301,'Données-péréquation'!$A$2:$A$301)</f>
        <v>5516</v>
      </c>
      <c r="B963" s="108" t="s">
        <v>315</v>
      </c>
      <c r="C963" s="107">
        <v>2016</v>
      </c>
      <c r="D963" s="105">
        <v>5924167.9460731102</v>
      </c>
      <c r="E963" s="105">
        <v>6618628.2537681498</v>
      </c>
      <c r="F963" s="107" t="s">
        <v>458</v>
      </c>
      <c r="G963">
        <v>0</v>
      </c>
      <c r="H963" t="e">
        <f t="shared" ref="H963:H1026" si="15">F963+G963</f>
        <v>#VALUE!</v>
      </c>
    </row>
    <row r="964" spans="1:8" x14ac:dyDescent="0.25">
      <c r="A964">
        <f>_xlfn.XLOOKUP(B964,'Données-péréquation'!$B$2:$B$301,'Données-péréquation'!$A$2:$A$301)</f>
        <v>5516</v>
      </c>
      <c r="B964" s="108" t="s">
        <v>315</v>
      </c>
      <c r="C964" s="107">
        <v>2017</v>
      </c>
      <c r="D964" s="105">
        <v>5640099.2891497696</v>
      </c>
      <c r="E964" s="105">
        <v>6358245.8720485698</v>
      </c>
      <c r="F964" s="105">
        <v>-443928.74322455499</v>
      </c>
      <c r="G964">
        <v>0</v>
      </c>
      <c r="H964">
        <f t="shared" si="15"/>
        <v>-443928.74322455499</v>
      </c>
    </row>
    <row r="965" spans="1:8" x14ac:dyDescent="0.25">
      <c r="A965">
        <f>_xlfn.XLOOKUP(B965,'Données-péréquation'!$B$2:$B$301,'Données-péréquation'!$A$2:$A$301)</f>
        <v>5516</v>
      </c>
      <c r="B965" s="108" t="s">
        <v>315</v>
      </c>
      <c r="C965" s="107">
        <v>2018</v>
      </c>
      <c r="D965" s="105">
        <v>5384064.1997425398</v>
      </c>
      <c r="E965" s="105">
        <v>6129252.4004136296</v>
      </c>
      <c r="F965" s="105">
        <v>-309921.94810136099</v>
      </c>
      <c r="G965">
        <v>0</v>
      </c>
      <c r="H965">
        <f t="shared" si="15"/>
        <v>-309921.94810136099</v>
      </c>
    </row>
    <row r="966" spans="1:8" x14ac:dyDescent="0.25">
      <c r="A966">
        <f>_xlfn.XLOOKUP(B966,'Données-péréquation'!$B$2:$B$301,'Données-péréquation'!$A$2:$A$301)</f>
        <v>5516</v>
      </c>
      <c r="B966" s="108" t="s">
        <v>315</v>
      </c>
      <c r="C966" s="107">
        <v>2019</v>
      </c>
      <c r="D966" s="105">
        <v>4962102.0227660704</v>
      </c>
      <c r="E966" s="105">
        <v>5722789.3874886399</v>
      </c>
      <c r="F966" s="105">
        <v>42357.611351467</v>
      </c>
      <c r="G966">
        <v>35654.35</v>
      </c>
      <c r="H966">
        <f t="shared" si="15"/>
        <v>78011.961351467005</v>
      </c>
    </row>
    <row r="967" spans="1:8" x14ac:dyDescent="0.25">
      <c r="A967">
        <f>_xlfn.XLOOKUP(B967,'Données-péréquation'!$B$2:$B$301,'Données-péréquation'!$A$2:$A$301)</f>
        <v>5516</v>
      </c>
      <c r="B967" s="108" t="s">
        <v>315</v>
      </c>
      <c r="C967" s="107">
        <v>2020</v>
      </c>
      <c r="D967" s="105">
        <v>4432685.2566117598</v>
      </c>
      <c r="E967" s="105">
        <v>5157187.6598962704</v>
      </c>
      <c r="F967" s="105">
        <v>339858.83077976899</v>
      </c>
      <c r="G967">
        <v>18890.79</v>
      </c>
      <c r="H967">
        <f t="shared" si="15"/>
        <v>358749.62077976897</v>
      </c>
    </row>
    <row r="968" spans="1:8" x14ac:dyDescent="0.25">
      <c r="A968">
        <f>_xlfn.XLOOKUP(B968,'Données-péréquation'!$B$2:$B$301,'Données-péréquation'!$A$2:$A$301)</f>
        <v>5516</v>
      </c>
      <c r="B968" s="108" t="s">
        <v>315</v>
      </c>
      <c r="C968" s="107">
        <v>2021</v>
      </c>
      <c r="D968" s="105">
        <v>4121603.1376962098</v>
      </c>
      <c r="E968" s="105">
        <v>4869593.6120381001</v>
      </c>
      <c r="F968" s="105">
        <v>109299.58065530501</v>
      </c>
      <c r="G968">
        <v>22699.52</v>
      </c>
      <c r="H968">
        <f t="shared" si="15"/>
        <v>131999.100655305</v>
      </c>
    </row>
    <row r="969" spans="1:8" x14ac:dyDescent="0.25">
      <c r="A969">
        <f>_xlfn.XLOOKUP(B969,'Données-péréquation'!$B$2:$B$301,'Données-péréquation'!$A$2:$A$301)</f>
        <v>5516</v>
      </c>
      <c r="B969" s="108" t="s">
        <v>315</v>
      </c>
      <c r="C969" s="107">
        <v>2022</v>
      </c>
      <c r="D969" s="105">
        <v>3555719.9962194902</v>
      </c>
      <c r="E969" s="105">
        <v>4266809.9618987199</v>
      </c>
      <c r="F969" s="105">
        <v>20735.554205046999</v>
      </c>
      <c r="G969">
        <v>36493.31</v>
      </c>
      <c r="H969">
        <f t="shared" si="15"/>
        <v>57228.864205046993</v>
      </c>
    </row>
    <row r="970" spans="1:8" x14ac:dyDescent="0.25">
      <c r="A970">
        <f>_xlfn.XLOOKUP(B970,'Données-péréquation'!$B$2:$B$301,'Données-péréquation'!$A$2:$A$301)</f>
        <v>5669</v>
      </c>
      <c r="B970" s="108" t="s">
        <v>314</v>
      </c>
      <c r="C970" s="107">
        <v>2012</v>
      </c>
      <c r="D970" s="107" t="s">
        <v>458</v>
      </c>
      <c r="E970" s="107" t="s">
        <v>458</v>
      </c>
      <c r="F970" s="107" t="s">
        <v>458</v>
      </c>
      <c r="G970">
        <v>0</v>
      </c>
      <c r="H970" t="e">
        <f t="shared" si="15"/>
        <v>#VALUE!</v>
      </c>
    </row>
    <row r="971" spans="1:8" x14ac:dyDescent="0.25">
      <c r="A971">
        <f>_xlfn.XLOOKUP(B971,'Données-péréquation'!$B$2:$B$301,'Données-péréquation'!$A$2:$A$301)</f>
        <v>5669</v>
      </c>
      <c r="B971" s="108" t="s">
        <v>314</v>
      </c>
      <c r="C971" s="107">
        <v>2013</v>
      </c>
      <c r="D971" s="107" t="s">
        <v>458</v>
      </c>
      <c r="E971" s="107" t="s">
        <v>458</v>
      </c>
      <c r="F971" s="107" t="s">
        <v>458</v>
      </c>
      <c r="G971">
        <v>0</v>
      </c>
      <c r="H971" t="e">
        <f t="shared" si="15"/>
        <v>#VALUE!</v>
      </c>
    </row>
    <row r="972" spans="1:8" x14ac:dyDescent="0.25">
      <c r="A972">
        <f>_xlfn.XLOOKUP(B972,'Données-péréquation'!$B$2:$B$301,'Données-péréquation'!$A$2:$A$301)</f>
        <v>5669</v>
      </c>
      <c r="B972" s="108" t="s">
        <v>314</v>
      </c>
      <c r="C972" s="107">
        <v>2014</v>
      </c>
      <c r="D972" s="107" t="s">
        <v>458</v>
      </c>
      <c r="E972" s="107" t="s">
        <v>458</v>
      </c>
      <c r="F972" s="107" t="s">
        <v>458</v>
      </c>
      <c r="G972">
        <v>0</v>
      </c>
      <c r="H972" t="e">
        <f t="shared" si="15"/>
        <v>#VALUE!</v>
      </c>
    </row>
    <row r="973" spans="1:8" x14ac:dyDescent="0.25">
      <c r="A973">
        <f>_xlfn.XLOOKUP(B973,'Données-péréquation'!$B$2:$B$301,'Données-péréquation'!$A$2:$A$301)</f>
        <v>5669</v>
      </c>
      <c r="B973" s="108" t="s">
        <v>314</v>
      </c>
      <c r="C973" s="107">
        <v>2015</v>
      </c>
      <c r="D973" s="107" t="s">
        <v>458</v>
      </c>
      <c r="E973" s="107" t="s">
        <v>458</v>
      </c>
      <c r="F973" s="107" t="s">
        <v>458</v>
      </c>
      <c r="G973">
        <v>0</v>
      </c>
      <c r="H973" t="e">
        <f t="shared" si="15"/>
        <v>#VALUE!</v>
      </c>
    </row>
    <row r="974" spans="1:8" x14ac:dyDescent="0.25">
      <c r="A974">
        <f>_xlfn.XLOOKUP(B974,'Données-péréquation'!$B$2:$B$301,'Données-péréquation'!$A$2:$A$301)</f>
        <v>5669</v>
      </c>
      <c r="B974" s="108" t="s">
        <v>314</v>
      </c>
      <c r="C974" s="107">
        <v>2016</v>
      </c>
      <c r="D974" s="105">
        <v>20039.601984348999</v>
      </c>
      <c r="E974" s="107">
        <v>0</v>
      </c>
      <c r="F974" s="107" t="s">
        <v>458</v>
      </c>
      <c r="G974">
        <v>0</v>
      </c>
      <c r="H974" t="e">
        <f t="shared" si="15"/>
        <v>#VALUE!</v>
      </c>
    </row>
    <row r="975" spans="1:8" x14ac:dyDescent="0.25">
      <c r="A975">
        <f>_xlfn.XLOOKUP(B975,'Données-péréquation'!$B$2:$B$301,'Données-péréquation'!$A$2:$A$301)</f>
        <v>5669</v>
      </c>
      <c r="B975" s="108" t="s">
        <v>314</v>
      </c>
      <c r="C975" s="107">
        <v>2017</v>
      </c>
      <c r="D975" s="105">
        <v>415906.15760289499</v>
      </c>
      <c r="E975" s="106">
        <v>388500</v>
      </c>
      <c r="F975" s="105">
        <v>123324.78892835601</v>
      </c>
      <c r="G975">
        <v>0</v>
      </c>
      <c r="H975">
        <f t="shared" si="15"/>
        <v>123324.78892835601</v>
      </c>
    </row>
    <row r="976" spans="1:8" x14ac:dyDescent="0.25">
      <c r="A976">
        <f>_xlfn.XLOOKUP(B976,'Données-péréquation'!$B$2:$B$301,'Données-péréquation'!$A$2:$A$301)</f>
        <v>5669</v>
      </c>
      <c r="B976" s="108" t="s">
        <v>314</v>
      </c>
      <c r="C976" s="107">
        <v>2018</v>
      </c>
      <c r="D976" s="105">
        <v>648183.60577064799</v>
      </c>
      <c r="E976" s="106">
        <v>623700</v>
      </c>
      <c r="F976" s="105">
        <v>208035.042313866</v>
      </c>
      <c r="G976">
        <v>0</v>
      </c>
      <c r="H976">
        <f t="shared" si="15"/>
        <v>208035.042313866</v>
      </c>
    </row>
    <row r="977" spans="1:8" x14ac:dyDescent="0.25">
      <c r="A977">
        <f>_xlfn.XLOOKUP(B977,'Données-péréquation'!$B$2:$B$301,'Données-péréquation'!$A$2:$A$301)</f>
        <v>5669</v>
      </c>
      <c r="B977" s="108" t="s">
        <v>314</v>
      </c>
      <c r="C977" s="107">
        <v>2019</v>
      </c>
      <c r="D977" s="105">
        <v>607239.31930780504</v>
      </c>
      <c r="E977" s="105">
        <v>577472.28</v>
      </c>
      <c r="F977" s="105">
        <v>104392.627453259</v>
      </c>
      <c r="G977">
        <v>1831.95</v>
      </c>
      <c r="H977">
        <f t="shared" si="15"/>
        <v>106224.577453259</v>
      </c>
    </row>
    <row r="978" spans="1:8" x14ac:dyDescent="0.25">
      <c r="A978">
        <f>_xlfn.XLOOKUP(B978,'Données-péréquation'!$B$2:$B$301,'Données-péréquation'!$A$2:$A$301)</f>
        <v>5669</v>
      </c>
      <c r="B978" s="108" t="s">
        <v>314</v>
      </c>
      <c r="C978" s="107">
        <v>2020</v>
      </c>
      <c r="D978" s="105">
        <v>522736.13673594402</v>
      </c>
      <c r="E978" s="105">
        <v>520463.4</v>
      </c>
      <c r="F978" s="105">
        <v>86800.718951025003</v>
      </c>
      <c r="G978">
        <v>745.89</v>
      </c>
      <c r="H978">
        <f t="shared" si="15"/>
        <v>87546.608951025002</v>
      </c>
    </row>
    <row r="979" spans="1:8" x14ac:dyDescent="0.25">
      <c r="A979">
        <f>_xlfn.XLOOKUP(B979,'Données-péréquation'!$B$2:$B$301,'Données-péréquation'!$A$2:$A$301)</f>
        <v>5669</v>
      </c>
      <c r="B979" s="108" t="s">
        <v>314</v>
      </c>
      <c r="C979" s="107">
        <v>2021</v>
      </c>
      <c r="D979" s="105">
        <v>465786.36776197498</v>
      </c>
      <c r="E979" s="105">
        <v>463644.72</v>
      </c>
      <c r="F979" s="105">
        <v>95847.406945986004</v>
      </c>
      <c r="G979">
        <v>1845.6</v>
      </c>
      <c r="H979">
        <f t="shared" si="15"/>
        <v>97693.00694598601</v>
      </c>
    </row>
    <row r="980" spans="1:8" x14ac:dyDescent="0.25">
      <c r="A980">
        <f>_xlfn.XLOOKUP(B980,'Données-péréquation'!$B$2:$B$301,'Données-péréquation'!$A$2:$A$301)</f>
        <v>5669</v>
      </c>
      <c r="B980" s="108" t="s">
        <v>314</v>
      </c>
      <c r="C980" s="107">
        <v>2022</v>
      </c>
      <c r="D980" s="105">
        <v>444030.00696653902</v>
      </c>
      <c r="E980" s="105">
        <v>453866.4</v>
      </c>
      <c r="F980" s="105">
        <v>170996.88129836301</v>
      </c>
      <c r="G980">
        <v>35.58</v>
      </c>
      <c r="H980">
        <f t="shared" si="15"/>
        <v>171032.46129836299</v>
      </c>
    </row>
    <row r="981" spans="1:8" x14ac:dyDescent="0.25">
      <c r="A981">
        <f>_xlfn.XLOOKUP(B981,'Données-péréquation'!$B$2:$B$301,'Données-péréquation'!$A$2:$A$301)</f>
        <v>5480</v>
      </c>
      <c r="B981" s="108" t="s">
        <v>313</v>
      </c>
      <c r="C981" s="107">
        <v>2012</v>
      </c>
      <c r="D981" s="107" t="s">
        <v>458</v>
      </c>
      <c r="E981" s="107" t="s">
        <v>458</v>
      </c>
      <c r="F981" s="107" t="s">
        <v>458</v>
      </c>
      <c r="G981">
        <v>0</v>
      </c>
      <c r="H981" t="e">
        <f t="shared" si="15"/>
        <v>#VALUE!</v>
      </c>
    </row>
    <row r="982" spans="1:8" x14ac:dyDescent="0.25">
      <c r="A982">
        <f>_xlfn.XLOOKUP(B982,'Données-péréquation'!$B$2:$B$301,'Données-péréquation'!$A$2:$A$301)</f>
        <v>5480</v>
      </c>
      <c r="B982" s="108" t="s">
        <v>313</v>
      </c>
      <c r="C982" s="107">
        <v>2013</v>
      </c>
      <c r="D982" s="107" t="s">
        <v>458</v>
      </c>
      <c r="E982" s="107" t="s">
        <v>458</v>
      </c>
      <c r="F982" s="107" t="s">
        <v>458</v>
      </c>
      <c r="G982">
        <v>0</v>
      </c>
      <c r="H982" t="e">
        <f t="shared" si="15"/>
        <v>#VALUE!</v>
      </c>
    </row>
    <row r="983" spans="1:8" x14ac:dyDescent="0.25">
      <c r="A983">
        <f>_xlfn.XLOOKUP(B983,'Données-péréquation'!$B$2:$B$301,'Données-péréquation'!$A$2:$A$301)</f>
        <v>5480</v>
      </c>
      <c r="B983" s="108" t="s">
        <v>313</v>
      </c>
      <c r="C983" s="107">
        <v>2014</v>
      </c>
      <c r="D983" s="107" t="s">
        <v>458</v>
      </c>
      <c r="E983" s="107" t="s">
        <v>458</v>
      </c>
      <c r="F983" s="107" t="s">
        <v>458</v>
      </c>
      <c r="G983">
        <v>0</v>
      </c>
      <c r="H983" t="e">
        <f t="shared" si="15"/>
        <v>#VALUE!</v>
      </c>
    </row>
    <row r="984" spans="1:8" x14ac:dyDescent="0.25">
      <c r="A984">
        <f>_xlfn.XLOOKUP(B984,'Données-péréquation'!$B$2:$B$301,'Données-péréquation'!$A$2:$A$301)</f>
        <v>5480</v>
      </c>
      <c r="B984" s="108" t="s">
        <v>313</v>
      </c>
      <c r="C984" s="107">
        <v>2015</v>
      </c>
      <c r="D984" s="107" t="s">
        <v>458</v>
      </c>
      <c r="E984" s="107" t="s">
        <v>458</v>
      </c>
      <c r="F984" s="107" t="s">
        <v>458</v>
      </c>
      <c r="G984">
        <v>0</v>
      </c>
      <c r="H984" t="e">
        <f t="shared" si="15"/>
        <v>#VALUE!</v>
      </c>
    </row>
    <row r="985" spans="1:8" x14ac:dyDescent="0.25">
      <c r="A985">
        <f>_xlfn.XLOOKUP(B985,'Données-péréquation'!$B$2:$B$301,'Données-péréquation'!$A$2:$A$301)</f>
        <v>5480</v>
      </c>
      <c r="B985" s="108" t="s">
        <v>313</v>
      </c>
      <c r="C985" s="107">
        <v>2016</v>
      </c>
      <c r="D985" s="105">
        <v>298910.72909313499</v>
      </c>
      <c r="E985" s="105">
        <v>353621.292988842</v>
      </c>
      <c r="F985" s="107" t="s">
        <v>458</v>
      </c>
      <c r="G985">
        <v>0</v>
      </c>
      <c r="H985" t="e">
        <f t="shared" si="15"/>
        <v>#VALUE!</v>
      </c>
    </row>
    <row r="986" spans="1:8" x14ac:dyDescent="0.25">
      <c r="A986">
        <f>_xlfn.XLOOKUP(B986,'Données-péréquation'!$B$2:$B$301,'Données-péréquation'!$A$2:$A$301)</f>
        <v>5480</v>
      </c>
      <c r="B986" s="108" t="s">
        <v>313</v>
      </c>
      <c r="C986" s="107">
        <v>2017</v>
      </c>
      <c r="D986" s="105">
        <v>311689.82467019401</v>
      </c>
      <c r="E986" s="105">
        <v>348193.28730015003</v>
      </c>
      <c r="F986" s="105">
        <v>-350123.486749448</v>
      </c>
      <c r="G986">
        <v>0</v>
      </c>
      <c r="H986">
        <f t="shared" si="15"/>
        <v>-350123.486749448</v>
      </c>
    </row>
    <row r="987" spans="1:8" x14ac:dyDescent="0.25">
      <c r="A987">
        <f>_xlfn.XLOOKUP(B987,'Données-péréquation'!$B$2:$B$301,'Données-péréquation'!$A$2:$A$301)</f>
        <v>5480</v>
      </c>
      <c r="B987" s="108" t="s">
        <v>313</v>
      </c>
      <c r="C987" s="107">
        <v>2018</v>
      </c>
      <c r="D987" s="105">
        <v>331413.21985043102</v>
      </c>
      <c r="E987" s="105">
        <v>368463.77299999999</v>
      </c>
      <c r="F987" s="105">
        <v>-351560.391783042</v>
      </c>
      <c r="G987">
        <v>0</v>
      </c>
      <c r="H987">
        <f t="shared" si="15"/>
        <v>-351560.391783042</v>
      </c>
    </row>
    <row r="988" spans="1:8" x14ac:dyDescent="0.25">
      <c r="A988">
        <f>_xlfn.XLOOKUP(B988,'Données-péréquation'!$B$2:$B$301,'Données-péréquation'!$A$2:$A$301)</f>
        <v>5480</v>
      </c>
      <c r="B988" s="108" t="s">
        <v>313</v>
      </c>
      <c r="C988" s="107">
        <v>2019</v>
      </c>
      <c r="D988" s="105">
        <v>373314.680941728</v>
      </c>
      <c r="E988" s="105">
        <v>551267.88841129397</v>
      </c>
      <c r="F988" s="105">
        <v>-175038.55853966199</v>
      </c>
      <c r="G988">
        <v>22956.7</v>
      </c>
      <c r="H988">
        <f t="shared" si="15"/>
        <v>-152081.85853966197</v>
      </c>
    </row>
    <row r="989" spans="1:8" x14ac:dyDescent="0.25">
      <c r="A989">
        <f>_xlfn.XLOOKUP(B989,'Données-péréquation'!$B$2:$B$301,'Données-péréquation'!$A$2:$A$301)</f>
        <v>5480</v>
      </c>
      <c r="B989" s="108" t="s">
        <v>313</v>
      </c>
      <c r="C989" s="107">
        <v>2020</v>
      </c>
      <c r="D989" s="105">
        <v>841849.61238161905</v>
      </c>
      <c r="E989" s="105">
        <v>948731.74320000003</v>
      </c>
      <c r="F989" s="105">
        <v>-113416.8305024</v>
      </c>
      <c r="G989">
        <v>3518.25</v>
      </c>
      <c r="H989">
        <f t="shared" si="15"/>
        <v>-109898.5805024</v>
      </c>
    </row>
    <row r="990" spans="1:8" x14ac:dyDescent="0.25">
      <c r="A990">
        <f>_xlfn.XLOOKUP(B990,'Données-péréquation'!$B$2:$B$301,'Données-péréquation'!$A$2:$A$301)</f>
        <v>5480</v>
      </c>
      <c r="B990" s="108" t="s">
        <v>313</v>
      </c>
      <c r="C990" s="107">
        <v>2021</v>
      </c>
      <c r="D990" s="105">
        <v>933895.23146976903</v>
      </c>
      <c r="E990" s="105">
        <v>1042261.51656883</v>
      </c>
      <c r="F990" s="105">
        <v>-168319.90228317899</v>
      </c>
      <c r="G990">
        <v>-2926.31</v>
      </c>
      <c r="H990">
        <f t="shared" si="15"/>
        <v>-171246.21228317899</v>
      </c>
    </row>
    <row r="991" spans="1:8" x14ac:dyDescent="0.25">
      <c r="A991">
        <f>_xlfn.XLOOKUP(B991,'Données-péréquation'!$B$2:$B$301,'Données-péréquation'!$A$2:$A$301)</f>
        <v>5480</v>
      </c>
      <c r="B991" s="108" t="s">
        <v>313</v>
      </c>
      <c r="C991" s="107">
        <v>2022</v>
      </c>
      <c r="D991" s="105">
        <v>1114686.3984413201</v>
      </c>
      <c r="E991" s="105">
        <v>1246890.75958527</v>
      </c>
      <c r="F991" s="105">
        <v>-473724.45669370203</v>
      </c>
      <c r="G991">
        <v>-1373.7</v>
      </c>
      <c r="H991">
        <f t="shared" si="15"/>
        <v>-475098.15669370204</v>
      </c>
    </row>
    <row r="992" spans="1:8" x14ac:dyDescent="0.25">
      <c r="A992">
        <f>_xlfn.XLOOKUP(B992,'Données-péréquation'!$B$2:$B$301,'Données-péréquation'!$A$2:$A$301)</f>
        <v>5912</v>
      </c>
      <c r="B992" s="108" t="s">
        <v>312</v>
      </c>
      <c r="C992" s="107">
        <v>2012</v>
      </c>
      <c r="D992" s="107" t="s">
        <v>458</v>
      </c>
      <c r="E992" s="107" t="s">
        <v>458</v>
      </c>
      <c r="F992" s="107" t="s">
        <v>458</v>
      </c>
      <c r="G992">
        <v>0</v>
      </c>
      <c r="H992" t="e">
        <f t="shared" si="15"/>
        <v>#VALUE!</v>
      </c>
    </row>
    <row r="993" spans="1:8" x14ac:dyDescent="0.25">
      <c r="A993">
        <f>_xlfn.XLOOKUP(B993,'Données-péréquation'!$B$2:$B$301,'Données-péréquation'!$A$2:$A$301)</f>
        <v>5912</v>
      </c>
      <c r="B993" s="108" t="s">
        <v>312</v>
      </c>
      <c r="C993" s="107">
        <v>2013</v>
      </c>
      <c r="D993" s="107" t="s">
        <v>458</v>
      </c>
      <c r="E993" s="107" t="s">
        <v>458</v>
      </c>
      <c r="F993" s="107" t="s">
        <v>458</v>
      </c>
      <c r="G993">
        <v>0</v>
      </c>
      <c r="H993" t="e">
        <f t="shared" si="15"/>
        <v>#VALUE!</v>
      </c>
    </row>
    <row r="994" spans="1:8" x14ac:dyDescent="0.25">
      <c r="A994">
        <f>_xlfn.XLOOKUP(B994,'Données-péréquation'!$B$2:$B$301,'Données-péréquation'!$A$2:$A$301)</f>
        <v>5912</v>
      </c>
      <c r="B994" s="108" t="s">
        <v>312</v>
      </c>
      <c r="C994" s="107">
        <v>2014</v>
      </c>
      <c r="D994" s="107" t="s">
        <v>458</v>
      </c>
      <c r="E994" s="107" t="s">
        <v>458</v>
      </c>
      <c r="F994" s="107" t="s">
        <v>458</v>
      </c>
      <c r="G994">
        <v>0</v>
      </c>
      <c r="H994" t="e">
        <f t="shared" si="15"/>
        <v>#VALUE!</v>
      </c>
    </row>
    <row r="995" spans="1:8" x14ac:dyDescent="0.25">
      <c r="A995">
        <f>_xlfn.XLOOKUP(B995,'Données-péréquation'!$B$2:$B$301,'Données-péréquation'!$A$2:$A$301)</f>
        <v>5912</v>
      </c>
      <c r="B995" s="108" t="s">
        <v>312</v>
      </c>
      <c r="C995" s="107">
        <v>2015</v>
      </c>
      <c r="D995" s="107" t="s">
        <v>458</v>
      </c>
      <c r="E995" s="107" t="s">
        <v>458</v>
      </c>
      <c r="F995" s="107" t="s">
        <v>458</v>
      </c>
      <c r="G995">
        <v>0</v>
      </c>
      <c r="H995" t="e">
        <f t="shared" si="15"/>
        <v>#VALUE!</v>
      </c>
    </row>
    <row r="996" spans="1:8" x14ac:dyDescent="0.25">
      <c r="A996">
        <f>_xlfn.XLOOKUP(B996,'Données-péréquation'!$B$2:$B$301,'Données-péréquation'!$A$2:$A$301)</f>
        <v>5912</v>
      </c>
      <c r="B996" s="108" t="s">
        <v>312</v>
      </c>
      <c r="C996" s="107">
        <v>2016</v>
      </c>
      <c r="D996" s="105">
        <v>2993.1925079309999</v>
      </c>
      <c r="E996" s="105">
        <v>5604.2106524150004</v>
      </c>
      <c r="F996" s="107" t="s">
        <v>458</v>
      </c>
      <c r="G996">
        <v>0</v>
      </c>
      <c r="H996" t="e">
        <f t="shared" si="15"/>
        <v>#VALUE!</v>
      </c>
    </row>
    <row r="997" spans="1:8" x14ac:dyDescent="0.25">
      <c r="A997">
        <f>_xlfn.XLOOKUP(B997,'Données-péréquation'!$B$2:$B$301,'Données-péréquation'!$A$2:$A$301)</f>
        <v>5912</v>
      </c>
      <c r="B997" s="108" t="s">
        <v>312</v>
      </c>
      <c r="C997" s="107">
        <v>2017</v>
      </c>
      <c r="D997" s="105">
        <v>1721.205925316</v>
      </c>
      <c r="E997" s="105">
        <v>5674.4397846960001</v>
      </c>
      <c r="F997" s="105">
        <v>129679.779927115</v>
      </c>
      <c r="G997">
        <v>0</v>
      </c>
      <c r="H997">
        <f t="shared" si="15"/>
        <v>129679.779927115</v>
      </c>
    </row>
    <row r="998" spans="1:8" x14ac:dyDescent="0.25">
      <c r="A998">
        <f>_xlfn.XLOOKUP(B998,'Données-péréquation'!$B$2:$B$301,'Données-péréquation'!$A$2:$A$301)</f>
        <v>5912</v>
      </c>
      <c r="B998" s="108" t="s">
        <v>312</v>
      </c>
      <c r="C998" s="107">
        <v>2018</v>
      </c>
      <c r="D998" s="105">
        <v>20002.888591362</v>
      </c>
      <c r="E998" s="105">
        <v>16268.136922344</v>
      </c>
      <c r="F998" s="105">
        <v>131684.59690368699</v>
      </c>
      <c r="G998">
        <v>0</v>
      </c>
      <c r="H998">
        <f t="shared" si="15"/>
        <v>131684.59690368699</v>
      </c>
    </row>
    <row r="999" spans="1:8" x14ac:dyDescent="0.25">
      <c r="A999">
        <f>_xlfn.XLOOKUP(B999,'Données-péréquation'!$B$2:$B$301,'Données-péréquation'!$A$2:$A$301)</f>
        <v>5912</v>
      </c>
      <c r="B999" s="108" t="s">
        <v>312</v>
      </c>
      <c r="C999" s="107">
        <v>2019</v>
      </c>
      <c r="D999" s="105">
        <v>26059.336916728</v>
      </c>
      <c r="E999" s="105">
        <v>27422.824397035001</v>
      </c>
      <c r="F999" s="105">
        <v>129751.226151432</v>
      </c>
      <c r="G999">
        <v>208.55</v>
      </c>
      <c r="H999">
        <f t="shared" si="15"/>
        <v>129959.776151432</v>
      </c>
    </row>
    <row r="1000" spans="1:8" x14ac:dyDescent="0.25">
      <c r="A1000">
        <f>_xlfn.XLOOKUP(B1000,'Données-péréquation'!$B$2:$B$301,'Données-péréquation'!$A$2:$A$301)</f>
        <v>5912</v>
      </c>
      <c r="B1000" s="108" t="s">
        <v>312</v>
      </c>
      <c r="C1000" s="107">
        <v>2020</v>
      </c>
      <c r="D1000" s="105">
        <v>24576.696386526</v>
      </c>
      <c r="E1000" s="105">
        <v>26413.468818468999</v>
      </c>
      <c r="F1000" s="105">
        <v>132008.441859663</v>
      </c>
      <c r="G1000">
        <v>1124.8900000000001</v>
      </c>
      <c r="H1000">
        <f t="shared" si="15"/>
        <v>133133.33185966301</v>
      </c>
    </row>
    <row r="1001" spans="1:8" x14ac:dyDescent="0.25">
      <c r="A1001">
        <f>_xlfn.XLOOKUP(B1001,'Données-péréquation'!$B$2:$B$301,'Données-péréquation'!$A$2:$A$301)</f>
        <v>5912</v>
      </c>
      <c r="B1001" s="108" t="s">
        <v>312</v>
      </c>
      <c r="C1001" s="107">
        <v>2021</v>
      </c>
      <c r="D1001" s="105">
        <v>21176.325569855999</v>
      </c>
      <c r="E1001" s="105">
        <v>22015.336440694002</v>
      </c>
      <c r="F1001" s="105">
        <v>100422.36959657101</v>
      </c>
      <c r="G1001">
        <v>448.14</v>
      </c>
      <c r="H1001">
        <f t="shared" si="15"/>
        <v>100870.50959657101</v>
      </c>
    </row>
    <row r="1002" spans="1:8" x14ac:dyDescent="0.25">
      <c r="A1002">
        <f>_xlfn.XLOOKUP(B1002,'Données-péréquation'!$B$2:$B$301,'Données-péréquation'!$A$2:$A$301)</f>
        <v>5912</v>
      </c>
      <c r="B1002" s="108" t="s">
        <v>312</v>
      </c>
      <c r="C1002" s="107">
        <v>2022</v>
      </c>
      <c r="D1002" s="105">
        <v>19970.121503964001</v>
      </c>
      <c r="E1002" s="105">
        <v>18819.649847617999</v>
      </c>
      <c r="F1002" s="105">
        <v>179703.44355972399</v>
      </c>
      <c r="G1002">
        <v>294.89</v>
      </c>
      <c r="H1002">
        <f t="shared" si="15"/>
        <v>179998.33355972401</v>
      </c>
    </row>
    <row r="1003" spans="1:8" x14ac:dyDescent="0.25">
      <c r="A1003">
        <f>_xlfn.XLOOKUP(B1003,'Données-péréquation'!$B$2:$B$301,'Données-péréquation'!$A$2:$A$301)</f>
        <v>5631</v>
      </c>
      <c r="B1003" s="108" t="s">
        <v>311</v>
      </c>
      <c r="C1003" s="107">
        <v>2012</v>
      </c>
      <c r="D1003" s="107" t="s">
        <v>458</v>
      </c>
      <c r="E1003" s="107" t="s">
        <v>458</v>
      </c>
      <c r="F1003" s="107" t="s">
        <v>458</v>
      </c>
      <c r="G1003">
        <v>0</v>
      </c>
      <c r="H1003" t="e">
        <f t="shared" si="15"/>
        <v>#VALUE!</v>
      </c>
    </row>
    <row r="1004" spans="1:8" x14ac:dyDescent="0.25">
      <c r="A1004">
        <f>_xlfn.XLOOKUP(B1004,'Données-péréquation'!$B$2:$B$301,'Données-péréquation'!$A$2:$A$301)</f>
        <v>5631</v>
      </c>
      <c r="B1004" s="108" t="s">
        <v>311</v>
      </c>
      <c r="C1004" s="107">
        <v>2013</v>
      </c>
      <c r="D1004" s="107" t="s">
        <v>458</v>
      </c>
      <c r="E1004" s="107" t="s">
        <v>458</v>
      </c>
      <c r="F1004" s="107" t="s">
        <v>458</v>
      </c>
      <c r="G1004">
        <v>0</v>
      </c>
      <c r="H1004" t="e">
        <f t="shared" si="15"/>
        <v>#VALUE!</v>
      </c>
    </row>
    <row r="1005" spans="1:8" x14ac:dyDescent="0.25">
      <c r="A1005">
        <f>_xlfn.XLOOKUP(B1005,'Données-péréquation'!$B$2:$B$301,'Données-péréquation'!$A$2:$A$301)</f>
        <v>5631</v>
      </c>
      <c r="B1005" s="108" t="s">
        <v>311</v>
      </c>
      <c r="C1005" s="107">
        <v>2014</v>
      </c>
      <c r="D1005" s="107" t="s">
        <v>458</v>
      </c>
      <c r="E1005" s="107" t="s">
        <v>458</v>
      </c>
      <c r="F1005" s="107" t="s">
        <v>458</v>
      </c>
      <c r="G1005">
        <v>0</v>
      </c>
      <c r="H1005" t="e">
        <f t="shared" si="15"/>
        <v>#VALUE!</v>
      </c>
    </row>
    <row r="1006" spans="1:8" x14ac:dyDescent="0.25">
      <c r="A1006">
        <f>_xlfn.XLOOKUP(B1006,'Données-péréquation'!$B$2:$B$301,'Données-péréquation'!$A$2:$A$301)</f>
        <v>5631</v>
      </c>
      <c r="B1006" s="108" t="s">
        <v>311</v>
      </c>
      <c r="C1006" s="107">
        <v>2015</v>
      </c>
      <c r="D1006" s="107" t="s">
        <v>458</v>
      </c>
      <c r="E1006" s="107" t="s">
        <v>458</v>
      </c>
      <c r="F1006" s="107" t="s">
        <v>458</v>
      </c>
      <c r="G1006">
        <v>0</v>
      </c>
      <c r="H1006" t="e">
        <f t="shared" si="15"/>
        <v>#VALUE!</v>
      </c>
    </row>
    <row r="1007" spans="1:8" x14ac:dyDescent="0.25">
      <c r="A1007">
        <f>_xlfn.XLOOKUP(B1007,'Données-péréquation'!$B$2:$B$301,'Données-péréquation'!$A$2:$A$301)</f>
        <v>5631</v>
      </c>
      <c r="B1007" s="108" t="s">
        <v>311</v>
      </c>
      <c r="C1007" s="107">
        <v>2016</v>
      </c>
      <c r="D1007" s="105">
        <v>24017.474820465999</v>
      </c>
      <c r="E1007" s="105">
        <v>30787.50228316</v>
      </c>
      <c r="F1007" s="107" t="s">
        <v>458</v>
      </c>
      <c r="G1007">
        <v>0</v>
      </c>
      <c r="H1007" t="e">
        <f t="shared" si="15"/>
        <v>#VALUE!</v>
      </c>
    </row>
    <row r="1008" spans="1:8" x14ac:dyDescent="0.25">
      <c r="A1008">
        <f>_xlfn.XLOOKUP(B1008,'Données-péréquation'!$B$2:$B$301,'Données-péréquation'!$A$2:$A$301)</f>
        <v>5631</v>
      </c>
      <c r="B1008" s="108" t="s">
        <v>311</v>
      </c>
      <c r="C1008" s="107">
        <v>2017</v>
      </c>
      <c r="D1008" s="105">
        <v>19527.671080019001</v>
      </c>
      <c r="E1008" s="105">
        <v>26111.578932957</v>
      </c>
      <c r="F1008" s="105">
        <v>-841197.48600086698</v>
      </c>
      <c r="G1008">
        <v>0</v>
      </c>
      <c r="H1008">
        <f t="shared" si="15"/>
        <v>-841197.48600086698</v>
      </c>
    </row>
    <row r="1009" spans="1:8" x14ac:dyDescent="0.25">
      <c r="A1009">
        <f>_xlfn.XLOOKUP(B1009,'Données-péréquation'!$B$2:$B$301,'Données-péréquation'!$A$2:$A$301)</f>
        <v>5631</v>
      </c>
      <c r="B1009" s="108" t="s">
        <v>311</v>
      </c>
      <c r="C1009" s="107">
        <v>2018</v>
      </c>
      <c r="D1009" s="105">
        <v>17855.355005666999</v>
      </c>
      <c r="E1009" s="105">
        <v>29219.597776416998</v>
      </c>
      <c r="F1009" s="105">
        <v>-820623.06048878795</v>
      </c>
      <c r="G1009">
        <v>0</v>
      </c>
      <c r="H1009">
        <f t="shared" si="15"/>
        <v>-820623.06048878795</v>
      </c>
    </row>
    <row r="1010" spans="1:8" x14ac:dyDescent="0.25">
      <c r="A1010">
        <f>_xlfn.XLOOKUP(B1010,'Données-péréquation'!$B$2:$B$301,'Données-péréquation'!$A$2:$A$301)</f>
        <v>5631</v>
      </c>
      <c r="B1010" s="108" t="s">
        <v>311</v>
      </c>
      <c r="C1010" s="107">
        <v>2019</v>
      </c>
      <c r="D1010" s="105">
        <v>12882.318597972</v>
      </c>
      <c r="E1010" s="105">
        <v>47231.144441119002</v>
      </c>
      <c r="F1010" s="105">
        <v>-1282626.52096523</v>
      </c>
      <c r="G1010">
        <v>7124.45</v>
      </c>
      <c r="H1010">
        <f t="shared" si="15"/>
        <v>-1275502.07096523</v>
      </c>
    </row>
    <row r="1011" spans="1:8" x14ac:dyDescent="0.25">
      <c r="A1011">
        <f>_xlfn.XLOOKUP(B1011,'Données-péréquation'!$B$2:$B$301,'Données-péréquation'!$A$2:$A$301)</f>
        <v>5631</v>
      </c>
      <c r="B1011" s="108" t="s">
        <v>311</v>
      </c>
      <c r="C1011" s="107">
        <v>2020</v>
      </c>
      <c r="D1011" s="105">
        <v>6654.6582053359998</v>
      </c>
      <c r="E1011" s="105">
        <v>37899.875472954998</v>
      </c>
      <c r="F1011" s="105">
        <v>-858799.24132071401</v>
      </c>
      <c r="G1011">
        <v>4257.96</v>
      </c>
      <c r="H1011">
        <f t="shared" si="15"/>
        <v>-854541.28132071404</v>
      </c>
    </row>
    <row r="1012" spans="1:8" x14ac:dyDescent="0.25">
      <c r="A1012">
        <f>_xlfn.XLOOKUP(B1012,'Données-péréquation'!$B$2:$B$301,'Données-péréquation'!$A$2:$A$301)</f>
        <v>5631</v>
      </c>
      <c r="B1012" s="108" t="s">
        <v>311</v>
      </c>
      <c r="C1012" s="107">
        <v>2021</v>
      </c>
      <c r="D1012" s="105">
        <v>1135.1091786219999</v>
      </c>
      <c r="E1012" s="105">
        <v>35620.799374312002</v>
      </c>
      <c r="F1012" s="105">
        <v>-918235.45876252395</v>
      </c>
      <c r="G1012">
        <v>858.24</v>
      </c>
      <c r="H1012">
        <f t="shared" si="15"/>
        <v>-917377.21876252396</v>
      </c>
    </row>
    <row r="1013" spans="1:8" x14ac:dyDescent="0.25">
      <c r="A1013">
        <f>_xlfn.XLOOKUP(B1013,'Données-péréquation'!$B$2:$B$301,'Données-péréquation'!$A$2:$A$301)</f>
        <v>5631</v>
      </c>
      <c r="B1013" s="108" t="s">
        <v>311</v>
      </c>
      <c r="C1013" s="107">
        <v>2022</v>
      </c>
      <c r="D1013" s="105">
        <v>-2413.5035559009998</v>
      </c>
      <c r="E1013" s="105">
        <v>4186.553409698</v>
      </c>
      <c r="F1013" s="105">
        <v>-761643.20208687696</v>
      </c>
      <c r="G1013">
        <v>-1341.16</v>
      </c>
      <c r="H1013">
        <f t="shared" si="15"/>
        <v>-762984.36208687699</v>
      </c>
    </row>
    <row r="1014" spans="1:8" x14ac:dyDescent="0.25">
      <c r="A1014">
        <f>_xlfn.XLOOKUP(B1014,'Données-péréquation'!$B$2:$B$301,'Données-péréquation'!$A$2:$A$301)</f>
        <v>5632</v>
      </c>
      <c r="B1014" s="108" t="s">
        <v>310</v>
      </c>
      <c r="C1014" s="107">
        <v>2012</v>
      </c>
      <c r="D1014" s="107" t="s">
        <v>458</v>
      </c>
      <c r="E1014" s="107" t="s">
        <v>458</v>
      </c>
      <c r="F1014" s="107" t="s">
        <v>458</v>
      </c>
      <c r="G1014">
        <v>0</v>
      </c>
      <c r="H1014" t="e">
        <f t="shared" si="15"/>
        <v>#VALUE!</v>
      </c>
    </row>
    <row r="1015" spans="1:8" x14ac:dyDescent="0.25">
      <c r="A1015">
        <f>_xlfn.XLOOKUP(B1015,'Données-péréquation'!$B$2:$B$301,'Données-péréquation'!$A$2:$A$301)</f>
        <v>5632</v>
      </c>
      <c r="B1015" s="108" t="s">
        <v>310</v>
      </c>
      <c r="C1015" s="107">
        <v>2013</v>
      </c>
      <c r="D1015" s="107" t="s">
        <v>458</v>
      </c>
      <c r="E1015" s="107" t="s">
        <v>458</v>
      </c>
      <c r="F1015" s="107" t="s">
        <v>458</v>
      </c>
      <c r="G1015">
        <v>0</v>
      </c>
      <c r="H1015" t="e">
        <f t="shared" si="15"/>
        <v>#VALUE!</v>
      </c>
    </row>
    <row r="1016" spans="1:8" x14ac:dyDescent="0.25">
      <c r="A1016">
        <f>_xlfn.XLOOKUP(B1016,'Données-péréquation'!$B$2:$B$301,'Données-péréquation'!$A$2:$A$301)</f>
        <v>5632</v>
      </c>
      <c r="B1016" s="108" t="s">
        <v>310</v>
      </c>
      <c r="C1016" s="107">
        <v>2014</v>
      </c>
      <c r="D1016" s="107" t="s">
        <v>458</v>
      </c>
      <c r="E1016" s="107" t="s">
        <v>458</v>
      </c>
      <c r="F1016" s="107" t="s">
        <v>458</v>
      </c>
      <c r="G1016">
        <v>0</v>
      </c>
      <c r="H1016" t="e">
        <f t="shared" si="15"/>
        <v>#VALUE!</v>
      </c>
    </row>
    <row r="1017" spans="1:8" x14ac:dyDescent="0.25">
      <c r="A1017">
        <f>_xlfn.XLOOKUP(B1017,'Données-péréquation'!$B$2:$B$301,'Données-péréquation'!$A$2:$A$301)</f>
        <v>5632</v>
      </c>
      <c r="B1017" s="108" t="s">
        <v>310</v>
      </c>
      <c r="C1017" s="107">
        <v>2015</v>
      </c>
      <c r="D1017" s="107" t="s">
        <v>458</v>
      </c>
      <c r="E1017" s="107" t="s">
        <v>458</v>
      </c>
      <c r="F1017" s="107" t="s">
        <v>458</v>
      </c>
      <c r="G1017">
        <v>0</v>
      </c>
      <c r="H1017" t="e">
        <f t="shared" si="15"/>
        <v>#VALUE!</v>
      </c>
    </row>
    <row r="1018" spans="1:8" x14ac:dyDescent="0.25">
      <c r="A1018">
        <f>_xlfn.XLOOKUP(B1018,'Données-péréquation'!$B$2:$B$301,'Données-péréquation'!$A$2:$A$301)</f>
        <v>5632</v>
      </c>
      <c r="B1018" s="108" t="s">
        <v>310</v>
      </c>
      <c r="C1018" s="107">
        <v>2016</v>
      </c>
      <c r="D1018" s="105">
        <v>-28773.849613634</v>
      </c>
      <c r="E1018" s="107">
        <v>216.48691536699999</v>
      </c>
      <c r="F1018" s="107" t="s">
        <v>458</v>
      </c>
      <c r="G1018">
        <v>0</v>
      </c>
      <c r="H1018" t="e">
        <f t="shared" si="15"/>
        <v>#VALUE!</v>
      </c>
    </row>
    <row r="1019" spans="1:8" x14ac:dyDescent="0.25">
      <c r="A1019">
        <f>_xlfn.XLOOKUP(B1019,'Données-péréquation'!$B$2:$B$301,'Données-péréquation'!$A$2:$A$301)</f>
        <v>5632</v>
      </c>
      <c r="B1019" s="108" t="s">
        <v>310</v>
      </c>
      <c r="C1019" s="107">
        <v>2017</v>
      </c>
      <c r="D1019" s="105">
        <v>-22802.329625391001</v>
      </c>
      <c r="E1019" s="107">
        <v>178.44462523799999</v>
      </c>
      <c r="F1019" s="105">
        <v>-472033.14979699597</v>
      </c>
      <c r="G1019">
        <v>0</v>
      </c>
      <c r="H1019">
        <f t="shared" si="15"/>
        <v>-472033.14979699597</v>
      </c>
    </row>
    <row r="1020" spans="1:8" x14ac:dyDescent="0.25">
      <c r="A1020">
        <f>_xlfn.XLOOKUP(B1020,'Données-péréquation'!$B$2:$B$301,'Données-péréquation'!$A$2:$A$301)</f>
        <v>5632</v>
      </c>
      <c r="B1020" s="108" t="s">
        <v>310</v>
      </c>
      <c r="C1020" s="107">
        <v>2018</v>
      </c>
      <c r="D1020" s="105">
        <v>-16642.122853067001</v>
      </c>
      <c r="E1020" s="107">
        <v>175.353591991</v>
      </c>
      <c r="F1020" s="105">
        <v>-619351.07669962803</v>
      </c>
      <c r="G1020">
        <v>0</v>
      </c>
      <c r="H1020">
        <f t="shared" si="15"/>
        <v>-619351.07669962803</v>
      </c>
    </row>
    <row r="1021" spans="1:8" x14ac:dyDescent="0.25">
      <c r="A1021">
        <f>_xlfn.XLOOKUP(B1021,'Données-péréquation'!$B$2:$B$301,'Données-péréquation'!$A$2:$A$301)</f>
        <v>5632</v>
      </c>
      <c r="B1021" s="108" t="s">
        <v>310</v>
      </c>
      <c r="C1021" s="107">
        <v>2019</v>
      </c>
      <c r="D1021" s="105">
        <v>-18330.448048471</v>
      </c>
      <c r="E1021" s="107">
        <v>214.532227224</v>
      </c>
      <c r="F1021" s="105">
        <v>-673704.82654985599</v>
      </c>
      <c r="G1021">
        <v>27515.8</v>
      </c>
      <c r="H1021">
        <f t="shared" si="15"/>
        <v>-646189.02654985595</v>
      </c>
    </row>
    <row r="1022" spans="1:8" x14ac:dyDescent="0.25">
      <c r="A1022">
        <f>_xlfn.XLOOKUP(B1022,'Données-péréquation'!$B$2:$B$301,'Données-péréquation'!$A$2:$A$301)</f>
        <v>5632</v>
      </c>
      <c r="B1022" s="108" t="s">
        <v>310</v>
      </c>
      <c r="C1022" s="107">
        <v>2020</v>
      </c>
      <c r="D1022" s="105">
        <v>-22877.124290243999</v>
      </c>
      <c r="E1022" s="107">
        <v>180.22252343400001</v>
      </c>
      <c r="F1022" s="105">
        <v>-436816.75713556999</v>
      </c>
      <c r="G1022">
        <v>26804.28</v>
      </c>
      <c r="H1022">
        <f t="shared" si="15"/>
        <v>-410012.47713557002</v>
      </c>
    </row>
    <row r="1023" spans="1:8" x14ac:dyDescent="0.25">
      <c r="A1023">
        <f>_xlfn.XLOOKUP(B1023,'Données-péréquation'!$B$2:$B$301,'Données-péréquation'!$A$2:$A$301)</f>
        <v>5632</v>
      </c>
      <c r="B1023" s="108" t="s">
        <v>310</v>
      </c>
      <c r="C1023" s="107">
        <v>2021</v>
      </c>
      <c r="D1023" s="105">
        <v>-27922.874767005</v>
      </c>
      <c r="E1023" s="107">
        <v>180.84894336599999</v>
      </c>
      <c r="F1023" s="105">
        <v>-594793.09990102996</v>
      </c>
      <c r="G1023">
        <v>33859.160000000003</v>
      </c>
      <c r="H1023">
        <f t="shared" si="15"/>
        <v>-560933.93990102992</v>
      </c>
    </row>
    <row r="1024" spans="1:8" x14ac:dyDescent="0.25">
      <c r="A1024">
        <f>_xlfn.XLOOKUP(B1024,'Données-péréquation'!$B$2:$B$301,'Données-péréquation'!$A$2:$A$301)</f>
        <v>5632</v>
      </c>
      <c r="B1024" s="108" t="s">
        <v>310</v>
      </c>
      <c r="C1024" s="107">
        <v>2022</v>
      </c>
      <c r="D1024" s="105">
        <v>-28860.518843652</v>
      </c>
      <c r="E1024" s="107">
        <v>98.804309830999998</v>
      </c>
      <c r="F1024" s="105">
        <v>-717523.46040729899</v>
      </c>
      <c r="G1024">
        <v>25943.8</v>
      </c>
      <c r="H1024">
        <f t="shared" si="15"/>
        <v>-691579.66040729894</v>
      </c>
    </row>
    <row r="1025" spans="1:8" x14ac:dyDescent="0.25">
      <c r="A1025">
        <f>_xlfn.XLOOKUP(B1025,'Données-péréquation'!$B$2:$B$301,'Données-péréquation'!$A$2:$A$301)</f>
        <v>5481</v>
      </c>
      <c r="B1025" s="108" t="s">
        <v>309</v>
      </c>
      <c r="C1025" s="107">
        <v>2012</v>
      </c>
      <c r="D1025" s="107" t="s">
        <v>458</v>
      </c>
      <c r="E1025" s="107" t="s">
        <v>458</v>
      </c>
      <c r="F1025" s="107" t="s">
        <v>458</v>
      </c>
      <c r="G1025">
        <v>0</v>
      </c>
      <c r="H1025" t="e">
        <f t="shared" si="15"/>
        <v>#VALUE!</v>
      </c>
    </row>
    <row r="1026" spans="1:8" x14ac:dyDescent="0.25">
      <c r="A1026">
        <f>_xlfn.XLOOKUP(B1026,'Données-péréquation'!$B$2:$B$301,'Données-péréquation'!$A$2:$A$301)</f>
        <v>5481</v>
      </c>
      <c r="B1026" s="108" t="s">
        <v>309</v>
      </c>
      <c r="C1026" s="107">
        <v>2013</v>
      </c>
      <c r="D1026" s="107" t="s">
        <v>458</v>
      </c>
      <c r="E1026" s="107" t="s">
        <v>458</v>
      </c>
      <c r="F1026" s="107" t="s">
        <v>458</v>
      </c>
      <c r="G1026">
        <v>0</v>
      </c>
      <c r="H1026" t="e">
        <f t="shared" si="15"/>
        <v>#VALUE!</v>
      </c>
    </row>
    <row r="1027" spans="1:8" x14ac:dyDescent="0.25">
      <c r="A1027">
        <f>_xlfn.XLOOKUP(B1027,'Données-péréquation'!$B$2:$B$301,'Données-péréquation'!$A$2:$A$301)</f>
        <v>5481</v>
      </c>
      <c r="B1027" s="108" t="s">
        <v>309</v>
      </c>
      <c r="C1027" s="107">
        <v>2014</v>
      </c>
      <c r="D1027" s="107" t="s">
        <v>458</v>
      </c>
      <c r="E1027" s="107" t="s">
        <v>458</v>
      </c>
      <c r="F1027" s="107" t="s">
        <v>458</v>
      </c>
      <c r="G1027">
        <v>0</v>
      </c>
      <c r="H1027" t="e">
        <f t="shared" ref="H1027:H1090" si="16">F1027+G1027</f>
        <v>#VALUE!</v>
      </c>
    </row>
    <row r="1028" spans="1:8" x14ac:dyDescent="0.25">
      <c r="A1028">
        <f>_xlfn.XLOOKUP(B1028,'Données-péréquation'!$B$2:$B$301,'Données-péréquation'!$A$2:$A$301)</f>
        <v>5481</v>
      </c>
      <c r="B1028" s="108" t="s">
        <v>309</v>
      </c>
      <c r="C1028" s="107">
        <v>2015</v>
      </c>
      <c r="D1028" s="107" t="s">
        <v>458</v>
      </c>
      <c r="E1028" s="107" t="s">
        <v>458</v>
      </c>
      <c r="F1028" s="107" t="s">
        <v>458</v>
      </c>
      <c r="G1028">
        <v>0</v>
      </c>
      <c r="H1028" t="e">
        <f t="shared" si="16"/>
        <v>#VALUE!</v>
      </c>
    </row>
    <row r="1029" spans="1:8" x14ac:dyDescent="0.25">
      <c r="A1029">
        <f>_xlfn.XLOOKUP(B1029,'Données-péréquation'!$B$2:$B$301,'Données-péréquation'!$A$2:$A$301)</f>
        <v>5481</v>
      </c>
      <c r="B1029" s="108" t="s">
        <v>309</v>
      </c>
      <c r="C1029" s="107">
        <v>2016</v>
      </c>
      <c r="D1029" s="105">
        <v>147463.89193390301</v>
      </c>
      <c r="E1029" s="105">
        <v>184752.76149007</v>
      </c>
      <c r="F1029" s="107" t="s">
        <v>458</v>
      </c>
      <c r="G1029">
        <v>0</v>
      </c>
      <c r="H1029" t="e">
        <f t="shared" si="16"/>
        <v>#VALUE!</v>
      </c>
    </row>
    <row r="1030" spans="1:8" x14ac:dyDescent="0.25">
      <c r="A1030">
        <f>_xlfn.XLOOKUP(B1030,'Données-péréquation'!$B$2:$B$301,'Données-péréquation'!$A$2:$A$301)</f>
        <v>5481</v>
      </c>
      <c r="B1030" s="108" t="s">
        <v>309</v>
      </c>
      <c r="C1030" s="107">
        <v>2017</v>
      </c>
      <c r="D1030" s="105">
        <v>218970.44791043299</v>
      </c>
      <c r="E1030" s="105">
        <v>228874.762429186</v>
      </c>
      <c r="F1030" s="105">
        <v>-3379.8057323640001</v>
      </c>
      <c r="G1030">
        <v>0</v>
      </c>
      <c r="H1030">
        <f t="shared" si="16"/>
        <v>-3379.8057323640001</v>
      </c>
    </row>
    <row r="1031" spans="1:8" x14ac:dyDescent="0.25">
      <c r="A1031">
        <f>_xlfn.XLOOKUP(B1031,'Données-péréquation'!$B$2:$B$301,'Données-péréquation'!$A$2:$A$301)</f>
        <v>5481</v>
      </c>
      <c r="B1031" s="108" t="s">
        <v>309</v>
      </c>
      <c r="C1031" s="107">
        <v>2018</v>
      </c>
      <c r="D1031" s="105">
        <v>226669.945508584</v>
      </c>
      <c r="E1031" s="105">
        <v>232449.04742197401</v>
      </c>
      <c r="F1031" s="105">
        <v>-147044.828746235</v>
      </c>
      <c r="G1031">
        <v>0</v>
      </c>
      <c r="H1031">
        <f t="shared" si="16"/>
        <v>-147044.828746235</v>
      </c>
    </row>
    <row r="1032" spans="1:8" x14ac:dyDescent="0.25">
      <c r="A1032">
        <f>_xlfn.XLOOKUP(B1032,'Données-péréquation'!$B$2:$B$301,'Données-péréquation'!$A$2:$A$301)</f>
        <v>5481</v>
      </c>
      <c r="B1032" s="108" t="s">
        <v>309</v>
      </c>
      <c r="C1032" s="107">
        <v>2019</v>
      </c>
      <c r="D1032" s="105">
        <v>229619.276927675</v>
      </c>
      <c r="E1032" s="105">
        <v>270253.27592379099</v>
      </c>
      <c r="F1032" s="105">
        <v>-32317.810378148999</v>
      </c>
      <c r="G1032">
        <v>3059.55</v>
      </c>
      <c r="H1032">
        <f t="shared" si="16"/>
        <v>-29258.260378149</v>
      </c>
    </row>
    <row r="1033" spans="1:8" x14ac:dyDescent="0.25">
      <c r="A1033">
        <f>_xlfn.XLOOKUP(B1033,'Données-péréquation'!$B$2:$B$301,'Données-péréquation'!$A$2:$A$301)</f>
        <v>5481</v>
      </c>
      <c r="B1033" s="108" t="s">
        <v>309</v>
      </c>
      <c r="C1033" s="107">
        <v>2020</v>
      </c>
      <c r="D1033" s="105">
        <v>488148.30890292901</v>
      </c>
      <c r="E1033" s="105">
        <v>506969.75307765702</v>
      </c>
      <c r="F1033" s="105">
        <v>50606.370815476999</v>
      </c>
      <c r="G1033">
        <v>7265.11</v>
      </c>
      <c r="H1033">
        <f t="shared" si="16"/>
        <v>57871.480815477</v>
      </c>
    </row>
    <row r="1034" spans="1:8" x14ac:dyDescent="0.25">
      <c r="A1034">
        <f>_xlfn.XLOOKUP(B1034,'Données-péréquation'!$B$2:$B$301,'Données-péréquation'!$A$2:$A$301)</f>
        <v>5481</v>
      </c>
      <c r="B1034" s="108" t="s">
        <v>309</v>
      </c>
      <c r="C1034" s="107">
        <v>2021</v>
      </c>
      <c r="D1034" s="105">
        <v>566693.30316064996</v>
      </c>
      <c r="E1034" s="105">
        <v>598794.81025518698</v>
      </c>
      <c r="F1034" s="105">
        <v>47921.254928363</v>
      </c>
      <c r="G1034">
        <v>1533.67</v>
      </c>
      <c r="H1034">
        <f t="shared" si="16"/>
        <v>49454.924928362998</v>
      </c>
    </row>
    <row r="1035" spans="1:8" x14ac:dyDescent="0.25">
      <c r="A1035">
        <f>_xlfn.XLOOKUP(B1035,'Données-péréquation'!$B$2:$B$301,'Données-péréquation'!$A$2:$A$301)</f>
        <v>5481</v>
      </c>
      <c r="B1035" s="108" t="s">
        <v>309</v>
      </c>
      <c r="C1035" s="107">
        <v>2022</v>
      </c>
      <c r="D1035" s="105">
        <v>565613.11279852304</v>
      </c>
      <c r="E1035" s="105">
        <v>615979.00368235796</v>
      </c>
      <c r="F1035" s="105">
        <v>21671.437991799001</v>
      </c>
      <c r="G1035">
        <v>6453.24</v>
      </c>
      <c r="H1035">
        <f t="shared" si="16"/>
        <v>28124.677991798999</v>
      </c>
    </row>
    <row r="1036" spans="1:8" x14ac:dyDescent="0.25">
      <c r="A1036">
        <f>_xlfn.XLOOKUP(B1036,'Données-péréquation'!$B$2:$B$301,'Données-péréquation'!$A$2:$A$301)</f>
        <v>5671</v>
      </c>
      <c r="B1036" s="108" t="s">
        <v>308</v>
      </c>
      <c r="C1036" s="107">
        <v>2012</v>
      </c>
      <c r="D1036" s="107" t="s">
        <v>458</v>
      </c>
      <c r="E1036" s="107" t="s">
        <v>458</v>
      </c>
      <c r="F1036" s="107" t="s">
        <v>458</v>
      </c>
      <c r="G1036">
        <v>0</v>
      </c>
      <c r="H1036" t="e">
        <f t="shared" si="16"/>
        <v>#VALUE!</v>
      </c>
    </row>
    <row r="1037" spans="1:8" x14ac:dyDescent="0.25">
      <c r="A1037">
        <f>_xlfn.XLOOKUP(B1037,'Données-péréquation'!$B$2:$B$301,'Données-péréquation'!$A$2:$A$301)</f>
        <v>5671</v>
      </c>
      <c r="B1037" s="108" t="s">
        <v>308</v>
      </c>
      <c r="C1037" s="107">
        <v>2013</v>
      </c>
      <c r="D1037" s="107" t="s">
        <v>458</v>
      </c>
      <c r="E1037" s="107" t="s">
        <v>458</v>
      </c>
      <c r="F1037" s="107" t="s">
        <v>458</v>
      </c>
      <c r="G1037">
        <v>0</v>
      </c>
      <c r="H1037" t="e">
        <f t="shared" si="16"/>
        <v>#VALUE!</v>
      </c>
    </row>
    <row r="1038" spans="1:8" x14ac:dyDescent="0.25">
      <c r="A1038">
        <f>_xlfn.XLOOKUP(B1038,'Données-péréquation'!$B$2:$B$301,'Données-péréquation'!$A$2:$A$301)</f>
        <v>5671</v>
      </c>
      <c r="B1038" s="108" t="s">
        <v>308</v>
      </c>
      <c r="C1038" s="107">
        <v>2014</v>
      </c>
      <c r="D1038" s="107" t="s">
        <v>458</v>
      </c>
      <c r="E1038" s="107" t="s">
        <v>458</v>
      </c>
      <c r="F1038" s="107" t="s">
        <v>458</v>
      </c>
      <c r="G1038">
        <v>0</v>
      </c>
      <c r="H1038" t="e">
        <f t="shared" si="16"/>
        <v>#VALUE!</v>
      </c>
    </row>
    <row r="1039" spans="1:8" x14ac:dyDescent="0.25">
      <c r="A1039">
        <f>_xlfn.XLOOKUP(B1039,'Données-péréquation'!$B$2:$B$301,'Données-péréquation'!$A$2:$A$301)</f>
        <v>5671</v>
      </c>
      <c r="B1039" s="108" t="s">
        <v>308</v>
      </c>
      <c r="C1039" s="107">
        <v>2015</v>
      </c>
      <c r="D1039" s="107" t="s">
        <v>458</v>
      </c>
      <c r="E1039" s="107" t="s">
        <v>458</v>
      </c>
      <c r="F1039" s="107" t="s">
        <v>458</v>
      </c>
      <c r="G1039">
        <v>0</v>
      </c>
      <c r="H1039" t="e">
        <f t="shared" si="16"/>
        <v>#VALUE!</v>
      </c>
    </row>
    <row r="1040" spans="1:8" x14ac:dyDescent="0.25">
      <c r="A1040">
        <f>_xlfn.XLOOKUP(B1040,'Données-péréquation'!$B$2:$B$301,'Données-péréquation'!$A$2:$A$301)</f>
        <v>5671</v>
      </c>
      <c r="B1040" s="108" t="s">
        <v>308</v>
      </c>
      <c r="C1040" s="107">
        <v>2016</v>
      </c>
      <c r="D1040" s="105">
        <v>-12023.594698751</v>
      </c>
      <c r="E1040" s="105">
        <v>2827.4778967379998</v>
      </c>
      <c r="F1040" s="107" t="s">
        <v>458</v>
      </c>
      <c r="G1040">
        <v>0</v>
      </c>
      <c r="H1040" t="e">
        <f t="shared" si="16"/>
        <v>#VALUE!</v>
      </c>
    </row>
    <row r="1041" spans="1:8" x14ac:dyDescent="0.25">
      <c r="A1041">
        <f>_xlfn.XLOOKUP(B1041,'Données-péréquation'!$B$2:$B$301,'Données-péréquation'!$A$2:$A$301)</f>
        <v>5671</v>
      </c>
      <c r="B1041" s="108" t="s">
        <v>308</v>
      </c>
      <c r="C1041" s="107">
        <v>2017</v>
      </c>
      <c r="D1041" s="105">
        <v>-13097.139526348999</v>
      </c>
      <c r="E1041" s="107">
        <v>0</v>
      </c>
      <c r="F1041" s="105">
        <v>196679.11473971099</v>
      </c>
      <c r="G1041">
        <v>0</v>
      </c>
      <c r="H1041">
        <f t="shared" si="16"/>
        <v>196679.11473971099</v>
      </c>
    </row>
    <row r="1042" spans="1:8" x14ac:dyDescent="0.25">
      <c r="A1042">
        <f>_xlfn.XLOOKUP(B1042,'Données-péréquation'!$B$2:$B$301,'Données-péréquation'!$A$2:$A$301)</f>
        <v>5671</v>
      </c>
      <c r="B1042" s="108" t="s">
        <v>308</v>
      </c>
      <c r="C1042" s="107">
        <v>2018</v>
      </c>
      <c r="D1042" s="105">
        <v>-12055.363416157001</v>
      </c>
      <c r="E1042" s="107">
        <v>0</v>
      </c>
      <c r="F1042" s="105">
        <v>152750.86566692</v>
      </c>
      <c r="G1042">
        <v>0</v>
      </c>
      <c r="H1042">
        <f t="shared" si="16"/>
        <v>152750.86566692</v>
      </c>
    </row>
    <row r="1043" spans="1:8" x14ac:dyDescent="0.25">
      <c r="A1043">
        <f>_xlfn.XLOOKUP(B1043,'Données-péréquation'!$B$2:$B$301,'Données-péréquation'!$A$2:$A$301)</f>
        <v>5671</v>
      </c>
      <c r="B1043" s="108" t="s">
        <v>308</v>
      </c>
      <c r="C1043" s="107">
        <v>2019</v>
      </c>
      <c r="D1043" s="105">
        <v>209524.38582002799</v>
      </c>
      <c r="E1043" s="105">
        <v>204990.16</v>
      </c>
      <c r="F1043" s="105">
        <v>125280.544573507</v>
      </c>
      <c r="G1043">
        <v>2753.5</v>
      </c>
      <c r="H1043">
        <f t="shared" si="16"/>
        <v>128034.044573507</v>
      </c>
    </row>
    <row r="1044" spans="1:8" x14ac:dyDescent="0.25">
      <c r="A1044">
        <f>_xlfn.XLOOKUP(B1044,'Données-péréquation'!$B$2:$B$301,'Données-péréquation'!$A$2:$A$301)</f>
        <v>5671</v>
      </c>
      <c r="B1044" s="108" t="s">
        <v>308</v>
      </c>
      <c r="C1044" s="107">
        <v>2020</v>
      </c>
      <c r="D1044" s="105">
        <v>390492.07177720201</v>
      </c>
      <c r="E1044" s="105">
        <v>389742.36</v>
      </c>
      <c r="F1044" s="105">
        <v>198554.08752747599</v>
      </c>
      <c r="G1044">
        <v>417.08</v>
      </c>
      <c r="H1044">
        <f t="shared" si="16"/>
        <v>198971.16752747598</v>
      </c>
    </row>
    <row r="1045" spans="1:8" x14ac:dyDescent="0.25">
      <c r="A1045">
        <f>_xlfn.XLOOKUP(B1045,'Données-péréquation'!$B$2:$B$301,'Données-péréquation'!$A$2:$A$301)</f>
        <v>5671</v>
      </c>
      <c r="B1045" s="108" t="s">
        <v>308</v>
      </c>
      <c r="C1045" s="107">
        <v>2021</v>
      </c>
      <c r="D1045" s="105">
        <v>395063.68458415201</v>
      </c>
      <c r="E1045" s="105">
        <v>393395.52</v>
      </c>
      <c r="F1045" s="105">
        <v>147532.09282616799</v>
      </c>
      <c r="G1045">
        <v>1232.8800000000001</v>
      </c>
      <c r="H1045">
        <f t="shared" si="16"/>
        <v>148764.972826168</v>
      </c>
    </row>
    <row r="1046" spans="1:8" x14ac:dyDescent="0.25">
      <c r="A1046">
        <f>_xlfn.XLOOKUP(B1046,'Données-péréquation'!$B$2:$B$301,'Données-péréquation'!$A$2:$A$301)</f>
        <v>5671</v>
      </c>
      <c r="B1046" s="108" t="s">
        <v>308</v>
      </c>
      <c r="C1046" s="107">
        <v>2022</v>
      </c>
      <c r="D1046" s="105">
        <v>399915.37522740703</v>
      </c>
      <c r="E1046" s="106">
        <v>407316</v>
      </c>
      <c r="F1046" s="105">
        <v>173895.516842729</v>
      </c>
      <c r="G1046">
        <v>646.52</v>
      </c>
      <c r="H1046">
        <f t="shared" si="16"/>
        <v>174542.03684272899</v>
      </c>
    </row>
    <row r="1047" spans="1:8" x14ac:dyDescent="0.25">
      <c r="A1047">
        <f>_xlfn.XLOOKUP(B1047,'Données-péréquation'!$B$2:$B$301,'Données-péréquation'!$A$2:$A$301)</f>
        <v>5913</v>
      </c>
      <c r="B1047" s="108" t="s">
        <v>307</v>
      </c>
      <c r="C1047" s="107">
        <v>2012</v>
      </c>
      <c r="D1047" s="107" t="s">
        <v>458</v>
      </c>
      <c r="E1047" s="107" t="s">
        <v>458</v>
      </c>
      <c r="F1047" s="107" t="s">
        <v>458</v>
      </c>
      <c r="G1047">
        <v>0</v>
      </c>
      <c r="H1047" t="e">
        <f t="shared" si="16"/>
        <v>#VALUE!</v>
      </c>
    </row>
    <row r="1048" spans="1:8" x14ac:dyDescent="0.25">
      <c r="A1048">
        <f>_xlfn.XLOOKUP(B1048,'Données-péréquation'!$B$2:$B$301,'Données-péréquation'!$A$2:$A$301)</f>
        <v>5913</v>
      </c>
      <c r="B1048" s="108" t="s">
        <v>307</v>
      </c>
      <c r="C1048" s="107">
        <v>2013</v>
      </c>
      <c r="D1048" s="107" t="s">
        <v>458</v>
      </c>
      <c r="E1048" s="107" t="s">
        <v>458</v>
      </c>
      <c r="F1048" s="107" t="s">
        <v>458</v>
      </c>
      <c r="G1048">
        <v>0</v>
      </c>
      <c r="H1048" t="e">
        <f t="shared" si="16"/>
        <v>#VALUE!</v>
      </c>
    </row>
    <row r="1049" spans="1:8" x14ac:dyDescent="0.25">
      <c r="A1049">
        <f>_xlfn.XLOOKUP(B1049,'Données-péréquation'!$B$2:$B$301,'Données-péréquation'!$A$2:$A$301)</f>
        <v>5913</v>
      </c>
      <c r="B1049" s="108" t="s">
        <v>307</v>
      </c>
      <c r="C1049" s="107">
        <v>2014</v>
      </c>
      <c r="D1049" s="107" t="s">
        <v>458</v>
      </c>
      <c r="E1049" s="107" t="s">
        <v>458</v>
      </c>
      <c r="F1049" s="107" t="s">
        <v>458</v>
      </c>
      <c r="G1049">
        <v>0</v>
      </c>
      <c r="H1049" t="e">
        <f t="shared" si="16"/>
        <v>#VALUE!</v>
      </c>
    </row>
    <row r="1050" spans="1:8" x14ac:dyDescent="0.25">
      <c r="A1050">
        <f>_xlfn.XLOOKUP(B1050,'Données-péréquation'!$B$2:$B$301,'Données-péréquation'!$A$2:$A$301)</f>
        <v>5913</v>
      </c>
      <c r="B1050" s="108" t="s">
        <v>307</v>
      </c>
      <c r="C1050" s="107">
        <v>2015</v>
      </c>
      <c r="D1050" s="107" t="s">
        <v>458</v>
      </c>
      <c r="E1050" s="107" t="s">
        <v>458</v>
      </c>
      <c r="F1050" s="107" t="s">
        <v>458</v>
      </c>
      <c r="G1050">
        <v>0</v>
      </c>
      <c r="H1050" t="e">
        <f t="shared" si="16"/>
        <v>#VALUE!</v>
      </c>
    </row>
    <row r="1051" spans="1:8" x14ac:dyDescent="0.25">
      <c r="A1051">
        <f>_xlfn.XLOOKUP(B1051,'Données-péréquation'!$B$2:$B$301,'Données-péréquation'!$A$2:$A$301)</f>
        <v>5913</v>
      </c>
      <c r="B1051" s="108" t="s">
        <v>307</v>
      </c>
      <c r="C1051" s="107">
        <v>2016</v>
      </c>
      <c r="D1051" s="105">
        <v>1525102.3453068601</v>
      </c>
      <c r="E1051" s="105">
        <v>1644737.5688225301</v>
      </c>
      <c r="F1051" s="107" t="s">
        <v>458</v>
      </c>
      <c r="G1051">
        <v>0</v>
      </c>
      <c r="H1051" t="e">
        <f t="shared" si="16"/>
        <v>#VALUE!</v>
      </c>
    </row>
    <row r="1052" spans="1:8" x14ac:dyDescent="0.25">
      <c r="A1052">
        <f>_xlfn.XLOOKUP(B1052,'Données-péréquation'!$B$2:$B$301,'Données-péréquation'!$A$2:$A$301)</f>
        <v>5913</v>
      </c>
      <c r="B1052" s="108" t="s">
        <v>307</v>
      </c>
      <c r="C1052" s="107">
        <v>2017</v>
      </c>
      <c r="D1052" s="105">
        <v>1652721.7811779701</v>
      </c>
      <c r="E1052" s="105">
        <v>1672003.53320815</v>
      </c>
      <c r="F1052" s="105">
        <v>491578.06586416601</v>
      </c>
      <c r="G1052">
        <v>0</v>
      </c>
      <c r="H1052">
        <f t="shared" si="16"/>
        <v>491578.06586416601</v>
      </c>
    </row>
    <row r="1053" spans="1:8" x14ac:dyDescent="0.25">
      <c r="A1053">
        <f>_xlfn.XLOOKUP(B1053,'Données-péréquation'!$B$2:$B$301,'Données-péréquation'!$A$2:$A$301)</f>
        <v>5913</v>
      </c>
      <c r="B1053" s="108" t="s">
        <v>307</v>
      </c>
      <c r="C1053" s="107">
        <v>2018</v>
      </c>
      <c r="D1053" s="105">
        <v>1920166.31872249</v>
      </c>
      <c r="E1053" s="105">
        <v>1944282.0783824699</v>
      </c>
      <c r="F1053" s="105">
        <v>454690.22362765297</v>
      </c>
      <c r="G1053">
        <v>0</v>
      </c>
      <c r="H1053">
        <f t="shared" si="16"/>
        <v>454690.22362765297</v>
      </c>
    </row>
    <row r="1054" spans="1:8" x14ac:dyDescent="0.25">
      <c r="A1054">
        <f>_xlfn.XLOOKUP(B1054,'Données-péréquation'!$B$2:$B$301,'Données-péréquation'!$A$2:$A$301)</f>
        <v>5913</v>
      </c>
      <c r="B1054" s="108" t="s">
        <v>307</v>
      </c>
      <c r="C1054" s="107">
        <v>2019</v>
      </c>
      <c r="D1054" s="105">
        <v>2014557.8252830701</v>
      </c>
      <c r="E1054" s="105">
        <v>2175377.7338645002</v>
      </c>
      <c r="F1054" s="105">
        <v>476262.37237209198</v>
      </c>
      <c r="G1054">
        <v>4351.45</v>
      </c>
      <c r="H1054">
        <f t="shared" si="16"/>
        <v>480613.82237209199</v>
      </c>
    </row>
    <row r="1055" spans="1:8" x14ac:dyDescent="0.25">
      <c r="A1055">
        <f>_xlfn.XLOOKUP(B1055,'Données-péréquation'!$B$2:$B$301,'Données-péréquation'!$A$2:$A$301)</f>
        <v>5913</v>
      </c>
      <c r="B1055" s="108" t="s">
        <v>307</v>
      </c>
      <c r="C1055" s="107">
        <v>2020</v>
      </c>
      <c r="D1055" s="105">
        <v>2026301.7815255299</v>
      </c>
      <c r="E1055" s="105">
        <v>2129188.1721793702</v>
      </c>
      <c r="F1055" s="105">
        <v>694301.10991060804</v>
      </c>
      <c r="G1055">
        <v>1375.73</v>
      </c>
      <c r="H1055">
        <f t="shared" si="16"/>
        <v>695676.83991060802</v>
      </c>
    </row>
    <row r="1056" spans="1:8" x14ac:dyDescent="0.25">
      <c r="A1056">
        <f>_xlfn.XLOOKUP(B1056,'Données-péréquation'!$B$2:$B$301,'Données-péréquation'!$A$2:$A$301)</f>
        <v>5913</v>
      </c>
      <c r="B1056" s="108" t="s">
        <v>307</v>
      </c>
      <c r="C1056" s="107">
        <v>2021</v>
      </c>
      <c r="D1056" s="105">
        <v>2096188.5626198601</v>
      </c>
      <c r="E1056" s="105">
        <v>2202640.7331761601</v>
      </c>
      <c r="F1056" s="105">
        <v>562841.27480345196</v>
      </c>
      <c r="G1056">
        <v>395.93</v>
      </c>
      <c r="H1056">
        <f t="shared" si="16"/>
        <v>563237.20480345201</v>
      </c>
    </row>
    <row r="1057" spans="1:8" x14ac:dyDescent="0.25">
      <c r="A1057">
        <f>_xlfn.XLOOKUP(B1057,'Données-péréquation'!$B$2:$B$301,'Données-péréquation'!$A$2:$A$301)</f>
        <v>5913</v>
      </c>
      <c r="B1057" s="108" t="s">
        <v>307</v>
      </c>
      <c r="C1057" s="107">
        <v>2022</v>
      </c>
      <c r="D1057" s="105">
        <v>2172639.7391338502</v>
      </c>
      <c r="E1057" s="105">
        <v>2311685.2624336099</v>
      </c>
      <c r="F1057" s="105">
        <v>662323.06263091904</v>
      </c>
      <c r="G1057">
        <v>95.15</v>
      </c>
      <c r="H1057">
        <f t="shared" si="16"/>
        <v>662418.21263091906</v>
      </c>
    </row>
    <row r="1058" spans="1:8" x14ac:dyDescent="0.25">
      <c r="A1058">
        <f>_xlfn.XLOOKUP(B1058,'Données-péréquation'!$B$2:$B$301,'Données-péréquation'!$A$2:$A$301)</f>
        <v>5715</v>
      </c>
      <c r="B1058" s="108" t="s">
        <v>306</v>
      </c>
      <c r="C1058" s="107">
        <v>2012</v>
      </c>
      <c r="D1058" s="107" t="s">
        <v>458</v>
      </c>
      <c r="E1058" s="107" t="s">
        <v>458</v>
      </c>
      <c r="F1058" s="107" t="s">
        <v>458</v>
      </c>
      <c r="G1058">
        <v>0</v>
      </c>
      <c r="H1058" t="e">
        <f t="shared" si="16"/>
        <v>#VALUE!</v>
      </c>
    </row>
    <row r="1059" spans="1:8" x14ac:dyDescent="0.25">
      <c r="A1059">
        <f>_xlfn.XLOOKUP(B1059,'Données-péréquation'!$B$2:$B$301,'Données-péréquation'!$A$2:$A$301)</f>
        <v>5715</v>
      </c>
      <c r="B1059" s="108" t="s">
        <v>306</v>
      </c>
      <c r="C1059" s="107">
        <v>2013</v>
      </c>
      <c r="D1059" s="107" t="s">
        <v>458</v>
      </c>
      <c r="E1059" s="107" t="s">
        <v>458</v>
      </c>
      <c r="F1059" s="107" t="s">
        <v>458</v>
      </c>
      <c r="G1059">
        <v>0</v>
      </c>
      <c r="H1059" t="e">
        <f t="shared" si="16"/>
        <v>#VALUE!</v>
      </c>
    </row>
    <row r="1060" spans="1:8" x14ac:dyDescent="0.25">
      <c r="A1060">
        <f>_xlfn.XLOOKUP(B1060,'Données-péréquation'!$B$2:$B$301,'Données-péréquation'!$A$2:$A$301)</f>
        <v>5715</v>
      </c>
      <c r="B1060" s="108" t="s">
        <v>306</v>
      </c>
      <c r="C1060" s="107">
        <v>2014</v>
      </c>
      <c r="D1060" s="107" t="s">
        <v>458</v>
      </c>
      <c r="E1060" s="107" t="s">
        <v>458</v>
      </c>
      <c r="F1060" s="107" t="s">
        <v>458</v>
      </c>
      <c r="G1060">
        <v>0</v>
      </c>
      <c r="H1060" t="e">
        <f t="shared" si="16"/>
        <v>#VALUE!</v>
      </c>
    </row>
    <row r="1061" spans="1:8" x14ac:dyDescent="0.25">
      <c r="A1061">
        <f>_xlfn.XLOOKUP(B1061,'Données-péréquation'!$B$2:$B$301,'Données-péréquation'!$A$2:$A$301)</f>
        <v>5715</v>
      </c>
      <c r="B1061" s="108" t="s">
        <v>306</v>
      </c>
      <c r="C1061" s="107">
        <v>2015</v>
      </c>
      <c r="D1061" s="107" t="s">
        <v>458</v>
      </c>
      <c r="E1061" s="107" t="s">
        <v>458</v>
      </c>
      <c r="F1061" s="107" t="s">
        <v>458</v>
      </c>
      <c r="G1061">
        <v>0</v>
      </c>
      <c r="H1061" t="e">
        <f t="shared" si="16"/>
        <v>#VALUE!</v>
      </c>
    </row>
    <row r="1062" spans="1:8" x14ac:dyDescent="0.25">
      <c r="A1062">
        <f>_xlfn.XLOOKUP(B1062,'Données-péréquation'!$B$2:$B$301,'Données-péréquation'!$A$2:$A$301)</f>
        <v>5715</v>
      </c>
      <c r="B1062" s="108" t="s">
        <v>306</v>
      </c>
      <c r="C1062" s="107">
        <v>2016</v>
      </c>
      <c r="D1062" s="105">
        <v>160569.17343867</v>
      </c>
      <c r="E1062" s="105">
        <v>355521.76770000003</v>
      </c>
      <c r="F1062" s="107" t="s">
        <v>458</v>
      </c>
      <c r="G1062">
        <v>0</v>
      </c>
      <c r="H1062" t="e">
        <f t="shared" si="16"/>
        <v>#VALUE!</v>
      </c>
    </row>
    <row r="1063" spans="1:8" x14ac:dyDescent="0.25">
      <c r="A1063">
        <f>_xlfn.XLOOKUP(B1063,'Données-péréquation'!$B$2:$B$301,'Données-péréquation'!$A$2:$A$301)</f>
        <v>5715</v>
      </c>
      <c r="B1063" s="108" t="s">
        <v>306</v>
      </c>
      <c r="C1063" s="107">
        <v>2017</v>
      </c>
      <c r="D1063" s="105">
        <v>154350.769282122</v>
      </c>
      <c r="E1063" s="105">
        <v>312844.1998</v>
      </c>
      <c r="F1063" s="105">
        <v>-888965.993477221</v>
      </c>
      <c r="G1063">
        <v>0</v>
      </c>
      <c r="H1063">
        <f t="shared" si="16"/>
        <v>-888965.993477221</v>
      </c>
    </row>
    <row r="1064" spans="1:8" x14ac:dyDescent="0.25">
      <c r="A1064">
        <f>_xlfn.XLOOKUP(B1064,'Données-péréquation'!$B$2:$B$301,'Données-péréquation'!$A$2:$A$301)</f>
        <v>5715</v>
      </c>
      <c r="B1064" s="108" t="s">
        <v>306</v>
      </c>
      <c r="C1064" s="107">
        <v>2018</v>
      </c>
      <c r="D1064" s="105">
        <v>159789.58289271899</v>
      </c>
      <c r="E1064" s="105">
        <v>286108.20809999999</v>
      </c>
      <c r="F1064" s="105">
        <v>-2013339.6926798101</v>
      </c>
      <c r="G1064">
        <v>0</v>
      </c>
      <c r="H1064">
        <f t="shared" si="16"/>
        <v>-2013339.6926798101</v>
      </c>
    </row>
    <row r="1065" spans="1:8" x14ac:dyDescent="0.25">
      <c r="A1065">
        <f>_xlfn.XLOOKUP(B1065,'Données-péréquation'!$B$2:$B$301,'Données-péréquation'!$A$2:$A$301)</f>
        <v>5715</v>
      </c>
      <c r="B1065" s="108" t="s">
        <v>306</v>
      </c>
      <c r="C1065" s="107">
        <v>2019</v>
      </c>
      <c r="D1065" s="105">
        <v>137605.51063731499</v>
      </c>
      <c r="E1065" s="105">
        <v>282543.9056</v>
      </c>
      <c r="F1065" s="105">
        <v>-1630422.0419051901</v>
      </c>
      <c r="G1065">
        <v>8800.75</v>
      </c>
      <c r="H1065">
        <f t="shared" si="16"/>
        <v>-1621621.2919051901</v>
      </c>
    </row>
    <row r="1066" spans="1:8" x14ac:dyDescent="0.25">
      <c r="A1066">
        <f>_xlfn.XLOOKUP(B1066,'Données-péréquation'!$B$2:$B$301,'Données-péréquation'!$A$2:$A$301)</f>
        <v>5715</v>
      </c>
      <c r="B1066" s="108" t="s">
        <v>306</v>
      </c>
      <c r="C1066" s="107">
        <v>2020</v>
      </c>
      <c r="D1066" s="105">
        <v>113877.305191045</v>
      </c>
      <c r="E1066" s="105">
        <v>261443.832263038</v>
      </c>
      <c r="F1066" s="105">
        <v>-1008938.56777827</v>
      </c>
      <c r="G1066">
        <v>4196.33</v>
      </c>
      <c r="H1066">
        <f t="shared" si="16"/>
        <v>-1004742.23777827</v>
      </c>
    </row>
    <row r="1067" spans="1:8" x14ac:dyDescent="0.25">
      <c r="A1067">
        <f>_xlfn.XLOOKUP(B1067,'Données-péréquation'!$B$2:$B$301,'Données-péréquation'!$A$2:$A$301)</f>
        <v>5715</v>
      </c>
      <c r="B1067" s="108" t="s">
        <v>306</v>
      </c>
      <c r="C1067" s="107">
        <v>2021</v>
      </c>
      <c r="D1067" s="105">
        <v>116241.16080856899</v>
      </c>
      <c r="E1067" s="105">
        <v>271345.79556</v>
      </c>
      <c r="F1067" s="105">
        <v>-1575338.0258527801</v>
      </c>
      <c r="G1067">
        <v>5057.3599999999997</v>
      </c>
      <c r="H1067">
        <f t="shared" si="16"/>
        <v>-1570280.66585278</v>
      </c>
    </row>
    <row r="1068" spans="1:8" x14ac:dyDescent="0.25">
      <c r="A1068">
        <f>_xlfn.XLOOKUP(B1068,'Données-péréquation'!$B$2:$B$301,'Données-péréquation'!$A$2:$A$301)</f>
        <v>5715</v>
      </c>
      <c r="B1068" s="108" t="s">
        <v>306</v>
      </c>
      <c r="C1068" s="107">
        <v>2022</v>
      </c>
      <c r="D1068" s="105">
        <v>72209.840199918995</v>
      </c>
      <c r="E1068" s="105">
        <v>239894.78810000001</v>
      </c>
      <c r="F1068" s="105">
        <v>-958992.45016326103</v>
      </c>
      <c r="G1068">
        <v>4773.01</v>
      </c>
      <c r="H1068">
        <f t="shared" si="16"/>
        <v>-954219.44016326102</v>
      </c>
    </row>
    <row r="1069" spans="1:8" x14ac:dyDescent="0.25">
      <c r="A1069">
        <f>_xlfn.XLOOKUP(B1069,'Données-péréquation'!$B$2:$B$301,'Données-péréquation'!$A$2:$A$301)</f>
        <v>5855</v>
      </c>
      <c r="B1069" s="108" t="s">
        <v>305</v>
      </c>
      <c r="C1069" s="107">
        <v>2012</v>
      </c>
      <c r="D1069" s="107" t="s">
        <v>458</v>
      </c>
      <c r="E1069" s="107" t="s">
        <v>458</v>
      </c>
      <c r="F1069" s="107" t="s">
        <v>458</v>
      </c>
      <c r="G1069">
        <v>0</v>
      </c>
      <c r="H1069" t="e">
        <f t="shared" si="16"/>
        <v>#VALUE!</v>
      </c>
    </row>
    <row r="1070" spans="1:8" x14ac:dyDescent="0.25">
      <c r="A1070">
        <f>_xlfn.XLOOKUP(B1070,'Données-péréquation'!$B$2:$B$301,'Données-péréquation'!$A$2:$A$301)</f>
        <v>5855</v>
      </c>
      <c r="B1070" s="108" t="s">
        <v>305</v>
      </c>
      <c r="C1070" s="107">
        <v>2013</v>
      </c>
      <c r="D1070" s="107" t="s">
        <v>458</v>
      </c>
      <c r="E1070" s="107" t="s">
        <v>458</v>
      </c>
      <c r="F1070" s="107" t="s">
        <v>458</v>
      </c>
      <c r="G1070">
        <v>0</v>
      </c>
      <c r="H1070" t="e">
        <f t="shared" si="16"/>
        <v>#VALUE!</v>
      </c>
    </row>
    <row r="1071" spans="1:8" x14ac:dyDescent="0.25">
      <c r="A1071">
        <f>_xlfn.XLOOKUP(B1071,'Données-péréquation'!$B$2:$B$301,'Données-péréquation'!$A$2:$A$301)</f>
        <v>5855</v>
      </c>
      <c r="B1071" s="108" t="s">
        <v>305</v>
      </c>
      <c r="C1071" s="107">
        <v>2014</v>
      </c>
      <c r="D1071" s="107" t="s">
        <v>458</v>
      </c>
      <c r="E1071" s="107" t="s">
        <v>458</v>
      </c>
      <c r="F1071" s="107" t="s">
        <v>458</v>
      </c>
      <c r="G1071">
        <v>0</v>
      </c>
      <c r="H1071" t="e">
        <f t="shared" si="16"/>
        <v>#VALUE!</v>
      </c>
    </row>
    <row r="1072" spans="1:8" x14ac:dyDescent="0.25">
      <c r="A1072">
        <f>_xlfn.XLOOKUP(B1072,'Données-péréquation'!$B$2:$B$301,'Données-péréquation'!$A$2:$A$301)</f>
        <v>5855</v>
      </c>
      <c r="B1072" s="108" t="s">
        <v>305</v>
      </c>
      <c r="C1072" s="107">
        <v>2015</v>
      </c>
      <c r="D1072" s="107" t="s">
        <v>458</v>
      </c>
      <c r="E1072" s="107" t="s">
        <v>458</v>
      </c>
      <c r="F1072" s="107" t="s">
        <v>458</v>
      </c>
      <c r="G1072">
        <v>0</v>
      </c>
      <c r="H1072" t="e">
        <f t="shared" si="16"/>
        <v>#VALUE!</v>
      </c>
    </row>
    <row r="1073" spans="1:8" x14ac:dyDescent="0.25">
      <c r="A1073">
        <f>_xlfn.XLOOKUP(B1073,'Données-péréquation'!$B$2:$B$301,'Données-péréquation'!$A$2:$A$301)</f>
        <v>5855</v>
      </c>
      <c r="B1073" s="108" t="s">
        <v>305</v>
      </c>
      <c r="C1073" s="107">
        <v>2016</v>
      </c>
      <c r="D1073" s="105">
        <v>1881727.7976090801</v>
      </c>
      <c r="E1073" s="105">
        <v>1845864.6071057101</v>
      </c>
      <c r="F1073" s="107" t="s">
        <v>458</v>
      </c>
      <c r="G1073">
        <v>0</v>
      </c>
      <c r="H1073" t="e">
        <f t="shared" si="16"/>
        <v>#VALUE!</v>
      </c>
    </row>
    <row r="1074" spans="1:8" x14ac:dyDescent="0.25">
      <c r="A1074">
        <f>_xlfn.XLOOKUP(B1074,'Données-péréquation'!$B$2:$B$301,'Données-péréquation'!$A$2:$A$301)</f>
        <v>5855</v>
      </c>
      <c r="B1074" s="108" t="s">
        <v>305</v>
      </c>
      <c r="C1074" s="107">
        <v>2017</v>
      </c>
      <c r="D1074" s="105">
        <v>2109238.68540389</v>
      </c>
      <c r="E1074" s="105">
        <v>2066915.45984823</v>
      </c>
      <c r="F1074" s="105">
        <v>-2598991.0225758599</v>
      </c>
      <c r="G1074">
        <v>0</v>
      </c>
      <c r="H1074">
        <f t="shared" si="16"/>
        <v>-2598991.0225758599</v>
      </c>
    </row>
    <row r="1075" spans="1:8" x14ac:dyDescent="0.25">
      <c r="A1075">
        <f>_xlfn.XLOOKUP(B1075,'Données-péréquation'!$B$2:$B$301,'Données-péréquation'!$A$2:$A$301)</f>
        <v>5855</v>
      </c>
      <c r="B1075" s="108" t="s">
        <v>305</v>
      </c>
      <c r="C1075" s="107">
        <v>2018</v>
      </c>
      <c r="D1075" s="105">
        <v>2032063.3454741901</v>
      </c>
      <c r="E1075" s="105">
        <v>2016810.9148307401</v>
      </c>
      <c r="F1075" s="105">
        <v>-3586081.8667234899</v>
      </c>
      <c r="G1075">
        <v>0</v>
      </c>
      <c r="H1075">
        <f t="shared" si="16"/>
        <v>-3586081.8667234899</v>
      </c>
    </row>
    <row r="1076" spans="1:8" x14ac:dyDescent="0.25">
      <c r="A1076">
        <f>_xlfn.XLOOKUP(B1076,'Données-péréquation'!$B$2:$B$301,'Données-péréquation'!$A$2:$A$301)</f>
        <v>5855</v>
      </c>
      <c r="B1076" s="108" t="s">
        <v>305</v>
      </c>
      <c r="C1076" s="107">
        <v>2019</v>
      </c>
      <c r="D1076" s="105">
        <v>1937207.82512109</v>
      </c>
      <c r="E1076" s="105">
        <v>1958284.62153921</v>
      </c>
      <c r="F1076" s="105">
        <v>-3282770.0719979098</v>
      </c>
      <c r="G1076">
        <v>8097.55</v>
      </c>
      <c r="H1076">
        <f t="shared" si="16"/>
        <v>-3274672.52199791</v>
      </c>
    </row>
    <row r="1077" spans="1:8" x14ac:dyDescent="0.25">
      <c r="A1077">
        <f>_xlfn.XLOOKUP(B1077,'Données-péréquation'!$B$2:$B$301,'Données-péréquation'!$A$2:$A$301)</f>
        <v>5855</v>
      </c>
      <c r="B1077" s="108" t="s">
        <v>305</v>
      </c>
      <c r="C1077" s="107">
        <v>2020</v>
      </c>
      <c r="D1077" s="105">
        <v>1883559.09794734</v>
      </c>
      <c r="E1077" s="105">
        <v>1751545.04389491</v>
      </c>
      <c r="F1077" s="105">
        <v>-4198055.29942849</v>
      </c>
      <c r="G1077">
        <v>7463.56</v>
      </c>
      <c r="H1077">
        <f t="shared" si="16"/>
        <v>-4190591.7394284899</v>
      </c>
    </row>
    <row r="1078" spans="1:8" x14ac:dyDescent="0.25">
      <c r="A1078">
        <f>_xlfn.XLOOKUP(B1078,'Données-péréquation'!$B$2:$B$301,'Données-péréquation'!$A$2:$A$301)</f>
        <v>5855</v>
      </c>
      <c r="B1078" s="108" t="s">
        <v>305</v>
      </c>
      <c r="C1078" s="107">
        <v>2021</v>
      </c>
      <c r="D1078" s="105">
        <v>1897821.71410959</v>
      </c>
      <c r="E1078" s="105">
        <v>1794150.9288798801</v>
      </c>
      <c r="F1078" s="105">
        <v>-3829458.90817677</v>
      </c>
      <c r="G1078">
        <v>10123.01</v>
      </c>
      <c r="H1078">
        <f t="shared" si="16"/>
        <v>-3819335.8981767702</v>
      </c>
    </row>
    <row r="1079" spans="1:8" x14ac:dyDescent="0.25">
      <c r="A1079">
        <f>_xlfn.XLOOKUP(B1079,'Données-péréquation'!$B$2:$B$301,'Données-péréquation'!$A$2:$A$301)</f>
        <v>5855</v>
      </c>
      <c r="B1079" s="108" t="s">
        <v>305</v>
      </c>
      <c r="C1079" s="107">
        <v>2022</v>
      </c>
      <c r="D1079" s="105">
        <v>1765600.2857717599</v>
      </c>
      <c r="E1079" s="105">
        <v>1686220.6181079701</v>
      </c>
      <c r="F1079" s="105">
        <v>-3657673.36811561</v>
      </c>
      <c r="G1079">
        <v>3600.31</v>
      </c>
      <c r="H1079">
        <f t="shared" si="16"/>
        <v>-3654073.0581156099</v>
      </c>
    </row>
    <row r="1080" spans="1:8" x14ac:dyDescent="0.25">
      <c r="A1080">
        <f>_xlfn.XLOOKUP(B1080,'Données-péréquation'!$B$2:$B$301,'Données-péréquation'!$A$2:$A$301)</f>
        <v>5518</v>
      </c>
      <c r="B1080" s="108" t="s">
        <v>304</v>
      </c>
      <c r="C1080" s="107">
        <v>2012</v>
      </c>
      <c r="D1080" s="107" t="s">
        <v>458</v>
      </c>
      <c r="E1080" s="107" t="s">
        <v>458</v>
      </c>
      <c r="F1080" s="107" t="s">
        <v>458</v>
      </c>
      <c r="G1080">
        <v>0</v>
      </c>
      <c r="H1080" t="e">
        <f t="shared" si="16"/>
        <v>#VALUE!</v>
      </c>
    </row>
    <row r="1081" spans="1:8" x14ac:dyDescent="0.25">
      <c r="A1081">
        <f>_xlfn.XLOOKUP(B1081,'Données-péréquation'!$B$2:$B$301,'Données-péréquation'!$A$2:$A$301)</f>
        <v>5518</v>
      </c>
      <c r="B1081" s="108" t="s">
        <v>304</v>
      </c>
      <c r="C1081" s="107">
        <v>2013</v>
      </c>
      <c r="D1081" s="107" t="s">
        <v>458</v>
      </c>
      <c r="E1081" s="107" t="s">
        <v>458</v>
      </c>
      <c r="F1081" s="107" t="s">
        <v>458</v>
      </c>
      <c r="G1081">
        <v>0</v>
      </c>
      <c r="H1081" t="e">
        <f t="shared" si="16"/>
        <v>#VALUE!</v>
      </c>
    </row>
    <row r="1082" spans="1:8" x14ac:dyDescent="0.25">
      <c r="A1082">
        <f>_xlfn.XLOOKUP(B1082,'Données-péréquation'!$B$2:$B$301,'Données-péréquation'!$A$2:$A$301)</f>
        <v>5518</v>
      </c>
      <c r="B1082" s="108" t="s">
        <v>304</v>
      </c>
      <c r="C1082" s="107">
        <v>2014</v>
      </c>
      <c r="D1082" s="107" t="s">
        <v>458</v>
      </c>
      <c r="E1082" s="107" t="s">
        <v>458</v>
      </c>
      <c r="F1082" s="107" t="s">
        <v>458</v>
      </c>
      <c r="G1082">
        <v>0</v>
      </c>
      <c r="H1082" t="e">
        <f t="shared" si="16"/>
        <v>#VALUE!</v>
      </c>
    </row>
    <row r="1083" spans="1:8" x14ac:dyDescent="0.25">
      <c r="A1083">
        <f>_xlfn.XLOOKUP(B1083,'Données-péréquation'!$B$2:$B$301,'Données-péréquation'!$A$2:$A$301)</f>
        <v>5518</v>
      </c>
      <c r="B1083" s="108" t="s">
        <v>304</v>
      </c>
      <c r="C1083" s="107">
        <v>2015</v>
      </c>
      <c r="D1083" s="107" t="s">
        <v>458</v>
      </c>
      <c r="E1083" s="107" t="s">
        <v>458</v>
      </c>
      <c r="F1083" s="107" t="s">
        <v>458</v>
      </c>
      <c r="G1083">
        <v>0</v>
      </c>
      <c r="H1083" t="e">
        <f t="shared" si="16"/>
        <v>#VALUE!</v>
      </c>
    </row>
    <row r="1084" spans="1:8" x14ac:dyDescent="0.25">
      <c r="A1084">
        <f>_xlfn.XLOOKUP(B1084,'Données-péréquation'!$B$2:$B$301,'Données-péréquation'!$A$2:$A$301)</f>
        <v>5518</v>
      </c>
      <c r="B1084" s="108" t="s">
        <v>304</v>
      </c>
      <c r="C1084" s="107">
        <v>2016</v>
      </c>
      <c r="D1084" s="105">
        <v>11127474.566333</v>
      </c>
      <c r="E1084" s="105">
        <v>11977191.4620548</v>
      </c>
      <c r="F1084" s="107" t="s">
        <v>458</v>
      </c>
      <c r="G1084">
        <v>0</v>
      </c>
      <c r="H1084" t="e">
        <f t="shared" si="16"/>
        <v>#VALUE!</v>
      </c>
    </row>
    <row r="1085" spans="1:8" x14ac:dyDescent="0.25">
      <c r="A1085">
        <f>_xlfn.XLOOKUP(B1085,'Données-péréquation'!$B$2:$B$301,'Données-péréquation'!$A$2:$A$301)</f>
        <v>5518</v>
      </c>
      <c r="B1085" s="108" t="s">
        <v>304</v>
      </c>
      <c r="C1085" s="107">
        <v>2017</v>
      </c>
      <c r="D1085" s="105">
        <v>11653144.8917222</v>
      </c>
      <c r="E1085" s="105">
        <v>11771317.706229299</v>
      </c>
      <c r="F1085" s="105">
        <v>2343002.8198683099</v>
      </c>
      <c r="G1085">
        <v>0</v>
      </c>
      <c r="H1085">
        <f t="shared" si="16"/>
        <v>2343002.8198683099</v>
      </c>
    </row>
    <row r="1086" spans="1:8" x14ac:dyDescent="0.25">
      <c r="A1086">
        <f>_xlfn.XLOOKUP(B1086,'Données-péréquation'!$B$2:$B$301,'Données-péréquation'!$A$2:$A$301)</f>
        <v>5518</v>
      </c>
      <c r="B1086" s="108" t="s">
        <v>304</v>
      </c>
      <c r="C1086" s="107">
        <v>2018</v>
      </c>
      <c r="D1086" s="105">
        <v>13637727.1883785</v>
      </c>
      <c r="E1086" s="105">
        <v>13790990.3967357</v>
      </c>
      <c r="F1086" s="105">
        <v>2790905.5165033401</v>
      </c>
      <c r="G1086">
        <v>0</v>
      </c>
      <c r="H1086">
        <f t="shared" si="16"/>
        <v>2790905.5165033401</v>
      </c>
    </row>
    <row r="1087" spans="1:8" x14ac:dyDescent="0.25">
      <c r="A1087">
        <f>_xlfn.XLOOKUP(B1087,'Données-péréquation'!$B$2:$B$301,'Données-péréquation'!$A$2:$A$301)</f>
        <v>5518</v>
      </c>
      <c r="B1087" s="108" t="s">
        <v>304</v>
      </c>
      <c r="C1087" s="107">
        <v>2019</v>
      </c>
      <c r="D1087" s="105">
        <v>13939593.4012182</v>
      </c>
      <c r="E1087" s="105">
        <v>15075267.0468837</v>
      </c>
      <c r="F1087" s="105">
        <v>2631319.9677159302</v>
      </c>
      <c r="G1087">
        <v>217470.15</v>
      </c>
      <c r="H1087">
        <f t="shared" si="16"/>
        <v>2848790.1177159301</v>
      </c>
    </row>
    <row r="1088" spans="1:8" x14ac:dyDescent="0.25">
      <c r="A1088">
        <f>_xlfn.XLOOKUP(B1088,'Données-péréquation'!$B$2:$B$301,'Données-péréquation'!$A$2:$A$301)</f>
        <v>5518</v>
      </c>
      <c r="B1088" s="108" t="s">
        <v>304</v>
      </c>
      <c r="C1088" s="107">
        <v>2020</v>
      </c>
      <c r="D1088" s="105">
        <v>13943480.164557001</v>
      </c>
      <c r="E1088" s="105">
        <v>14649041.5851629</v>
      </c>
      <c r="F1088" s="105">
        <v>3781012.4899786399</v>
      </c>
      <c r="G1088">
        <v>61806.68</v>
      </c>
      <c r="H1088">
        <f t="shared" si="16"/>
        <v>3842819.16997864</v>
      </c>
    </row>
    <row r="1089" spans="1:8" x14ac:dyDescent="0.25">
      <c r="A1089">
        <f>_xlfn.XLOOKUP(B1089,'Données-péréquation'!$B$2:$B$301,'Données-péréquation'!$A$2:$A$301)</f>
        <v>5518</v>
      </c>
      <c r="B1089" s="108" t="s">
        <v>304</v>
      </c>
      <c r="C1089" s="107">
        <v>2021</v>
      </c>
      <c r="D1089" s="105">
        <v>13429857.980862699</v>
      </c>
      <c r="E1089" s="105">
        <v>14123173.8974385</v>
      </c>
      <c r="F1089" s="105">
        <v>3601444.8155204402</v>
      </c>
      <c r="G1089">
        <v>51751.15</v>
      </c>
      <c r="H1089">
        <f t="shared" si="16"/>
        <v>3653195.9655204401</v>
      </c>
    </row>
    <row r="1090" spans="1:8" x14ac:dyDescent="0.25">
      <c r="A1090">
        <f>_xlfn.XLOOKUP(B1090,'Données-péréquation'!$B$2:$B$301,'Données-péréquation'!$A$2:$A$301)</f>
        <v>5518</v>
      </c>
      <c r="B1090" s="108" t="s">
        <v>304</v>
      </c>
      <c r="C1090" s="107">
        <v>2022</v>
      </c>
      <c r="D1090" s="105">
        <v>13806951.4204733</v>
      </c>
      <c r="E1090" s="105">
        <v>14793846.254969001</v>
      </c>
      <c r="F1090" s="105">
        <v>3093255.7621093402</v>
      </c>
      <c r="G1090">
        <v>86912.66</v>
      </c>
      <c r="H1090">
        <f t="shared" si="16"/>
        <v>3180168.4221093403</v>
      </c>
    </row>
    <row r="1091" spans="1:8" x14ac:dyDescent="0.25">
      <c r="A1091">
        <f>_xlfn.XLOOKUP(B1091,'Données-péréquation'!$B$2:$B$301,'Données-péréquation'!$A$2:$A$301)</f>
        <v>5633</v>
      </c>
      <c r="B1091" s="108" t="s">
        <v>303</v>
      </c>
      <c r="C1091" s="107">
        <v>2012</v>
      </c>
      <c r="D1091" s="107" t="s">
        <v>458</v>
      </c>
      <c r="E1091" s="107" t="s">
        <v>458</v>
      </c>
      <c r="F1091" s="107" t="s">
        <v>458</v>
      </c>
      <c r="G1091">
        <v>0</v>
      </c>
      <c r="H1091" t="e">
        <f t="shared" ref="H1091:H1154" si="17">F1091+G1091</f>
        <v>#VALUE!</v>
      </c>
    </row>
    <row r="1092" spans="1:8" x14ac:dyDescent="0.25">
      <c r="A1092">
        <f>_xlfn.XLOOKUP(B1092,'Données-péréquation'!$B$2:$B$301,'Données-péréquation'!$A$2:$A$301)</f>
        <v>5633</v>
      </c>
      <c r="B1092" s="108" t="s">
        <v>303</v>
      </c>
      <c r="C1092" s="107">
        <v>2013</v>
      </c>
      <c r="D1092" s="107" t="s">
        <v>458</v>
      </c>
      <c r="E1092" s="107" t="s">
        <v>458</v>
      </c>
      <c r="F1092" s="107" t="s">
        <v>458</v>
      </c>
      <c r="G1092">
        <v>0</v>
      </c>
      <c r="H1092" t="e">
        <f t="shared" si="17"/>
        <v>#VALUE!</v>
      </c>
    </row>
    <row r="1093" spans="1:8" x14ac:dyDescent="0.25">
      <c r="A1093">
        <f>_xlfn.XLOOKUP(B1093,'Données-péréquation'!$B$2:$B$301,'Données-péréquation'!$A$2:$A$301)</f>
        <v>5633</v>
      </c>
      <c r="B1093" s="108" t="s">
        <v>303</v>
      </c>
      <c r="C1093" s="107">
        <v>2014</v>
      </c>
      <c r="D1093" s="107" t="s">
        <v>458</v>
      </c>
      <c r="E1093" s="107" t="s">
        <v>458</v>
      </c>
      <c r="F1093" s="107" t="s">
        <v>458</v>
      </c>
      <c r="G1093">
        <v>0</v>
      </c>
      <c r="H1093" t="e">
        <f t="shared" si="17"/>
        <v>#VALUE!</v>
      </c>
    </row>
    <row r="1094" spans="1:8" x14ac:dyDescent="0.25">
      <c r="A1094">
        <f>_xlfn.XLOOKUP(B1094,'Données-péréquation'!$B$2:$B$301,'Données-péréquation'!$A$2:$A$301)</f>
        <v>5633</v>
      </c>
      <c r="B1094" s="108" t="s">
        <v>303</v>
      </c>
      <c r="C1094" s="107">
        <v>2015</v>
      </c>
      <c r="D1094" s="107" t="s">
        <v>458</v>
      </c>
      <c r="E1094" s="107" t="s">
        <v>458</v>
      </c>
      <c r="F1094" s="107" t="s">
        <v>458</v>
      </c>
      <c r="G1094">
        <v>0</v>
      </c>
      <c r="H1094" t="e">
        <f t="shared" si="17"/>
        <v>#VALUE!</v>
      </c>
    </row>
    <row r="1095" spans="1:8" x14ac:dyDescent="0.25">
      <c r="A1095">
        <f>_xlfn.XLOOKUP(B1095,'Données-péréquation'!$B$2:$B$301,'Données-péréquation'!$A$2:$A$301)</f>
        <v>5633</v>
      </c>
      <c r="B1095" s="108" t="s">
        <v>303</v>
      </c>
      <c r="C1095" s="107">
        <v>2016</v>
      </c>
      <c r="D1095" s="105">
        <v>-45700.939004804</v>
      </c>
      <c r="E1095" s="107">
        <v>344.989142539</v>
      </c>
      <c r="F1095" s="107" t="s">
        <v>458</v>
      </c>
      <c r="G1095">
        <v>0</v>
      </c>
      <c r="H1095" t="e">
        <f t="shared" si="17"/>
        <v>#VALUE!</v>
      </c>
    </row>
    <row r="1096" spans="1:8" x14ac:dyDescent="0.25">
      <c r="A1096">
        <f>_xlfn.XLOOKUP(B1096,'Données-péréquation'!$B$2:$B$301,'Données-péréquation'!$A$2:$A$301)</f>
        <v>5633</v>
      </c>
      <c r="B1096" s="108" t="s">
        <v>303</v>
      </c>
      <c r="C1096" s="107">
        <v>2017</v>
      </c>
      <c r="D1096" s="105">
        <v>-38221.492117599002</v>
      </c>
      <c r="E1096" s="107">
        <v>300.08144798299998</v>
      </c>
      <c r="F1096" s="105">
        <v>-1381849.44790117</v>
      </c>
      <c r="G1096">
        <v>0</v>
      </c>
      <c r="H1096">
        <f t="shared" si="17"/>
        <v>-1381849.44790117</v>
      </c>
    </row>
    <row r="1097" spans="1:8" x14ac:dyDescent="0.25">
      <c r="A1097">
        <f>_xlfn.XLOOKUP(B1097,'Données-péréquation'!$B$2:$B$301,'Données-péréquation'!$A$2:$A$301)</f>
        <v>5633</v>
      </c>
      <c r="B1097" s="108" t="s">
        <v>303</v>
      </c>
      <c r="C1097" s="107">
        <v>2018</v>
      </c>
      <c r="D1097" s="105">
        <v>-28429.17999389</v>
      </c>
      <c r="E1097" s="107">
        <v>299.535224981</v>
      </c>
      <c r="F1097" s="105">
        <v>-1392668.6222063701</v>
      </c>
      <c r="G1097">
        <v>0</v>
      </c>
      <c r="H1097">
        <f t="shared" si="17"/>
        <v>-1392668.6222063701</v>
      </c>
    </row>
    <row r="1098" spans="1:8" x14ac:dyDescent="0.25">
      <c r="A1098">
        <f>_xlfn.XLOOKUP(B1098,'Données-péréquation'!$B$2:$B$301,'Données-péréquation'!$A$2:$A$301)</f>
        <v>5633</v>
      </c>
      <c r="B1098" s="108" t="s">
        <v>303</v>
      </c>
      <c r="C1098" s="107">
        <v>2019</v>
      </c>
      <c r="D1098" s="105">
        <v>-31759.015036989</v>
      </c>
      <c r="E1098" s="107">
        <v>371.63377747099997</v>
      </c>
      <c r="F1098" s="105">
        <v>-2776988.68431665</v>
      </c>
      <c r="G1098">
        <v>93791.45</v>
      </c>
      <c r="H1098">
        <f t="shared" si="17"/>
        <v>-2683197.2343166498</v>
      </c>
    </row>
    <row r="1099" spans="1:8" x14ac:dyDescent="0.25">
      <c r="A1099">
        <f>_xlfn.XLOOKUP(B1099,'Données-péréquation'!$B$2:$B$301,'Données-péréquation'!$A$2:$A$301)</f>
        <v>5633</v>
      </c>
      <c r="B1099" s="108" t="s">
        <v>303</v>
      </c>
      <c r="C1099" s="107">
        <v>2020</v>
      </c>
      <c r="D1099" s="105">
        <v>-39013.406752451003</v>
      </c>
      <c r="E1099" s="107">
        <v>306.79272323499998</v>
      </c>
      <c r="F1099" s="105">
        <v>-2264358.9985245699</v>
      </c>
      <c r="G1099">
        <v>58393.11</v>
      </c>
      <c r="H1099">
        <f t="shared" si="17"/>
        <v>-2205965.88852457</v>
      </c>
    </row>
    <row r="1100" spans="1:8" x14ac:dyDescent="0.25">
      <c r="A1100">
        <f>_xlfn.XLOOKUP(B1100,'Données-péréquation'!$B$2:$B$301,'Données-péréquation'!$A$2:$A$301)</f>
        <v>5633</v>
      </c>
      <c r="B1100" s="108" t="s">
        <v>303</v>
      </c>
      <c r="C1100" s="107">
        <v>2021</v>
      </c>
      <c r="D1100" s="105">
        <v>-44568.844025414997</v>
      </c>
      <c r="E1100" s="107">
        <v>286.74488534900001</v>
      </c>
      <c r="F1100" s="105">
        <v>-2575200.6261561601</v>
      </c>
      <c r="G1100">
        <v>51157.87</v>
      </c>
      <c r="H1100">
        <f t="shared" si="17"/>
        <v>-2524042.75615616</v>
      </c>
    </row>
    <row r="1101" spans="1:8" x14ac:dyDescent="0.25">
      <c r="A1101">
        <f>_xlfn.XLOOKUP(B1101,'Données-péréquation'!$B$2:$B$301,'Données-péréquation'!$A$2:$A$301)</f>
        <v>5633</v>
      </c>
      <c r="B1101" s="108" t="s">
        <v>303</v>
      </c>
      <c r="C1101" s="107">
        <v>2022</v>
      </c>
      <c r="D1101" s="105">
        <v>-46948.772178052001</v>
      </c>
      <c r="E1101" s="107">
        <v>160.74465938200001</v>
      </c>
      <c r="F1101" s="105">
        <v>-1781551.9391962599</v>
      </c>
      <c r="G1101">
        <v>51637.32</v>
      </c>
      <c r="H1101">
        <f t="shared" si="17"/>
        <v>-1729914.6191962599</v>
      </c>
    </row>
    <row r="1102" spans="1:8" x14ac:dyDescent="0.25">
      <c r="A1102">
        <f>_xlfn.XLOOKUP(B1102,'Données-péréquation'!$B$2:$B$301,'Données-péréquation'!$A$2:$A$301)</f>
        <v>5634</v>
      </c>
      <c r="B1102" s="108" t="s">
        <v>302</v>
      </c>
      <c r="C1102" s="107">
        <v>2012</v>
      </c>
      <c r="D1102" s="107" t="s">
        <v>458</v>
      </c>
      <c r="E1102" s="107" t="s">
        <v>458</v>
      </c>
      <c r="F1102" s="107" t="s">
        <v>458</v>
      </c>
      <c r="G1102">
        <v>0</v>
      </c>
      <c r="H1102" t="e">
        <f t="shared" si="17"/>
        <v>#VALUE!</v>
      </c>
    </row>
    <row r="1103" spans="1:8" x14ac:dyDescent="0.25">
      <c r="A1103">
        <f>_xlfn.XLOOKUP(B1103,'Données-péréquation'!$B$2:$B$301,'Données-péréquation'!$A$2:$A$301)</f>
        <v>5634</v>
      </c>
      <c r="B1103" s="108" t="s">
        <v>302</v>
      </c>
      <c r="C1103" s="107">
        <v>2013</v>
      </c>
      <c r="D1103" s="107" t="s">
        <v>458</v>
      </c>
      <c r="E1103" s="107" t="s">
        <v>458</v>
      </c>
      <c r="F1103" s="107" t="s">
        <v>458</v>
      </c>
      <c r="G1103">
        <v>0</v>
      </c>
      <c r="H1103" t="e">
        <f t="shared" si="17"/>
        <v>#VALUE!</v>
      </c>
    </row>
    <row r="1104" spans="1:8" x14ac:dyDescent="0.25">
      <c r="A1104">
        <f>_xlfn.XLOOKUP(B1104,'Données-péréquation'!$B$2:$B$301,'Données-péréquation'!$A$2:$A$301)</f>
        <v>5634</v>
      </c>
      <c r="B1104" s="108" t="s">
        <v>302</v>
      </c>
      <c r="C1104" s="107">
        <v>2014</v>
      </c>
      <c r="D1104" s="107" t="s">
        <v>458</v>
      </c>
      <c r="E1104" s="107" t="s">
        <v>458</v>
      </c>
      <c r="F1104" s="107" t="s">
        <v>458</v>
      </c>
      <c r="G1104">
        <v>0</v>
      </c>
      <c r="H1104" t="e">
        <f t="shared" si="17"/>
        <v>#VALUE!</v>
      </c>
    </row>
    <row r="1105" spans="1:8" x14ac:dyDescent="0.25">
      <c r="A1105">
        <f>_xlfn.XLOOKUP(B1105,'Données-péréquation'!$B$2:$B$301,'Données-péréquation'!$A$2:$A$301)</f>
        <v>5634</v>
      </c>
      <c r="B1105" s="108" t="s">
        <v>302</v>
      </c>
      <c r="C1105" s="107">
        <v>2015</v>
      </c>
      <c r="D1105" s="107" t="s">
        <v>458</v>
      </c>
      <c r="E1105" s="107" t="s">
        <v>458</v>
      </c>
      <c r="F1105" s="107" t="s">
        <v>458</v>
      </c>
      <c r="G1105">
        <v>0</v>
      </c>
      <c r="H1105" t="e">
        <f t="shared" si="17"/>
        <v>#VALUE!</v>
      </c>
    </row>
    <row r="1106" spans="1:8" x14ac:dyDescent="0.25">
      <c r="A1106">
        <f>_xlfn.XLOOKUP(B1106,'Données-péréquation'!$B$2:$B$301,'Données-péréquation'!$A$2:$A$301)</f>
        <v>5634</v>
      </c>
      <c r="B1106" s="108" t="s">
        <v>302</v>
      </c>
      <c r="C1106" s="107">
        <v>2016</v>
      </c>
      <c r="D1106" s="105">
        <v>-45251.522576695002</v>
      </c>
      <c r="E1106" s="107">
        <v>338.95740534499998</v>
      </c>
      <c r="F1106" s="107" t="s">
        <v>458</v>
      </c>
      <c r="G1106">
        <v>0</v>
      </c>
      <c r="H1106" t="e">
        <f t="shared" si="17"/>
        <v>#VALUE!</v>
      </c>
    </row>
    <row r="1107" spans="1:8" x14ac:dyDescent="0.25">
      <c r="A1107">
        <f>_xlfn.XLOOKUP(B1107,'Données-péréquation'!$B$2:$B$301,'Données-péréquation'!$A$2:$A$301)</f>
        <v>5634</v>
      </c>
      <c r="B1107" s="108" t="s">
        <v>302</v>
      </c>
      <c r="C1107" s="107">
        <v>2017</v>
      </c>
      <c r="D1107" s="105">
        <v>-37069.817721287996</v>
      </c>
      <c r="E1107" s="107">
        <v>289.97251601200003</v>
      </c>
      <c r="F1107" s="105">
        <v>-1458457.29180738</v>
      </c>
      <c r="G1107">
        <v>0</v>
      </c>
      <c r="H1107">
        <f t="shared" si="17"/>
        <v>-1458457.29180738</v>
      </c>
    </row>
    <row r="1108" spans="1:8" x14ac:dyDescent="0.25">
      <c r="A1108">
        <f>_xlfn.XLOOKUP(B1108,'Données-péréquation'!$B$2:$B$301,'Données-péréquation'!$A$2:$A$301)</f>
        <v>5634</v>
      </c>
      <c r="B1108" s="108" t="s">
        <v>302</v>
      </c>
      <c r="C1108" s="107">
        <v>2018</v>
      </c>
      <c r="D1108" s="105">
        <v>200812.81326160399</v>
      </c>
      <c r="E1108" s="105">
        <v>251629.89528431199</v>
      </c>
      <c r="F1108" s="105">
        <v>-2564700.8351630098</v>
      </c>
      <c r="G1108">
        <v>0</v>
      </c>
      <c r="H1108">
        <f t="shared" si="17"/>
        <v>-2564700.8351630098</v>
      </c>
    </row>
    <row r="1109" spans="1:8" x14ac:dyDescent="0.25">
      <c r="A1109">
        <f>_xlfn.XLOOKUP(B1109,'Données-péréquation'!$B$2:$B$301,'Données-péréquation'!$A$2:$A$301)</f>
        <v>5634</v>
      </c>
      <c r="B1109" s="108" t="s">
        <v>302</v>
      </c>
      <c r="C1109" s="107">
        <v>2019</v>
      </c>
      <c r="D1109" s="105">
        <v>205708.40262886501</v>
      </c>
      <c r="E1109" s="105">
        <v>243017.67048325099</v>
      </c>
      <c r="F1109" s="105">
        <v>-3031688.18639444</v>
      </c>
      <c r="G1109">
        <v>20215.3</v>
      </c>
      <c r="H1109">
        <f t="shared" si="17"/>
        <v>-3011472.8863944402</v>
      </c>
    </row>
    <row r="1110" spans="1:8" x14ac:dyDescent="0.25">
      <c r="A1110">
        <f>_xlfn.XLOOKUP(B1110,'Données-péréquation'!$B$2:$B$301,'Données-péréquation'!$A$2:$A$301)</f>
        <v>5634</v>
      </c>
      <c r="B1110" s="108" t="s">
        <v>302</v>
      </c>
      <c r="C1110" s="107">
        <v>2020</v>
      </c>
      <c r="D1110" s="105">
        <v>188537.031101656</v>
      </c>
      <c r="E1110" s="105">
        <v>237629.95717414899</v>
      </c>
      <c r="F1110" s="105">
        <v>-1849659.2434055901</v>
      </c>
      <c r="G1110">
        <v>41857.550000000003</v>
      </c>
      <c r="H1110">
        <f t="shared" si="17"/>
        <v>-1807801.69340559</v>
      </c>
    </row>
    <row r="1111" spans="1:8" x14ac:dyDescent="0.25">
      <c r="A1111">
        <f>_xlfn.XLOOKUP(B1111,'Données-péréquation'!$B$2:$B$301,'Données-péréquation'!$A$2:$A$301)</f>
        <v>5634</v>
      </c>
      <c r="B1111" s="108" t="s">
        <v>302</v>
      </c>
      <c r="C1111" s="107">
        <v>2021</v>
      </c>
      <c r="D1111" s="105">
        <v>167847.17796522001</v>
      </c>
      <c r="E1111" s="105">
        <v>228598.843078559</v>
      </c>
      <c r="F1111" s="105">
        <v>-1328000.86503536</v>
      </c>
      <c r="G1111">
        <v>17487.03</v>
      </c>
      <c r="H1111">
        <f t="shared" si="17"/>
        <v>-1310513.83503536</v>
      </c>
    </row>
    <row r="1112" spans="1:8" x14ac:dyDescent="0.25">
      <c r="A1112">
        <f>_xlfn.XLOOKUP(B1112,'Données-péréquation'!$B$2:$B$301,'Données-péréquation'!$A$2:$A$301)</f>
        <v>5634</v>
      </c>
      <c r="B1112" s="108" t="s">
        <v>302</v>
      </c>
      <c r="C1112" s="107">
        <v>2022</v>
      </c>
      <c r="D1112" s="105">
        <v>156083.04224154301</v>
      </c>
      <c r="E1112" s="105">
        <v>219474.66002464699</v>
      </c>
      <c r="F1112" s="105">
        <v>-2971194.6168045402</v>
      </c>
      <c r="G1112">
        <v>8016.59</v>
      </c>
      <c r="H1112">
        <f t="shared" si="17"/>
        <v>-2963178.0268045403</v>
      </c>
    </row>
    <row r="1113" spans="1:8" x14ac:dyDescent="0.25">
      <c r="A1113">
        <f>_xlfn.XLOOKUP(B1113,'Données-péréquation'!$B$2:$B$301,'Données-péréquation'!$A$2:$A$301)</f>
        <v>5482</v>
      </c>
      <c r="B1113" s="108" t="s">
        <v>301</v>
      </c>
      <c r="C1113" s="107">
        <v>2012</v>
      </c>
      <c r="D1113" s="107" t="s">
        <v>458</v>
      </c>
      <c r="E1113" s="107" t="s">
        <v>458</v>
      </c>
      <c r="F1113" s="107" t="s">
        <v>458</v>
      </c>
      <c r="G1113">
        <v>0</v>
      </c>
      <c r="H1113" t="e">
        <f t="shared" si="17"/>
        <v>#VALUE!</v>
      </c>
    </row>
    <row r="1114" spans="1:8" x14ac:dyDescent="0.25">
      <c r="A1114">
        <f>_xlfn.XLOOKUP(B1114,'Données-péréquation'!$B$2:$B$301,'Données-péréquation'!$A$2:$A$301)</f>
        <v>5482</v>
      </c>
      <c r="B1114" s="108" t="s">
        <v>301</v>
      </c>
      <c r="C1114" s="107">
        <v>2013</v>
      </c>
      <c r="D1114" s="107" t="s">
        <v>458</v>
      </c>
      <c r="E1114" s="107" t="s">
        <v>458</v>
      </c>
      <c r="F1114" s="107" t="s">
        <v>458</v>
      </c>
      <c r="G1114">
        <v>0</v>
      </c>
      <c r="H1114" t="e">
        <f t="shared" si="17"/>
        <v>#VALUE!</v>
      </c>
    </row>
    <row r="1115" spans="1:8" x14ac:dyDescent="0.25">
      <c r="A1115">
        <f>_xlfn.XLOOKUP(B1115,'Données-péréquation'!$B$2:$B$301,'Données-péréquation'!$A$2:$A$301)</f>
        <v>5482</v>
      </c>
      <c r="B1115" s="108" t="s">
        <v>301</v>
      </c>
      <c r="C1115" s="107">
        <v>2014</v>
      </c>
      <c r="D1115" s="107" t="s">
        <v>458</v>
      </c>
      <c r="E1115" s="107" t="s">
        <v>458</v>
      </c>
      <c r="F1115" s="107" t="s">
        <v>458</v>
      </c>
      <c r="G1115">
        <v>0</v>
      </c>
      <c r="H1115" t="e">
        <f t="shared" si="17"/>
        <v>#VALUE!</v>
      </c>
    </row>
    <row r="1116" spans="1:8" x14ac:dyDescent="0.25">
      <c r="A1116">
        <f>_xlfn.XLOOKUP(B1116,'Données-péréquation'!$B$2:$B$301,'Données-péréquation'!$A$2:$A$301)</f>
        <v>5482</v>
      </c>
      <c r="B1116" s="108" t="s">
        <v>301</v>
      </c>
      <c r="C1116" s="107">
        <v>2015</v>
      </c>
      <c r="D1116" s="107" t="s">
        <v>458</v>
      </c>
      <c r="E1116" s="107" t="s">
        <v>458</v>
      </c>
      <c r="F1116" s="107" t="s">
        <v>458</v>
      </c>
      <c r="G1116">
        <v>0</v>
      </c>
      <c r="H1116" t="e">
        <f t="shared" si="17"/>
        <v>#VALUE!</v>
      </c>
    </row>
    <row r="1117" spans="1:8" x14ac:dyDescent="0.25">
      <c r="A1117">
        <f>_xlfn.XLOOKUP(B1117,'Données-péréquation'!$B$2:$B$301,'Données-péréquation'!$A$2:$A$301)</f>
        <v>5482</v>
      </c>
      <c r="B1117" s="108" t="s">
        <v>301</v>
      </c>
      <c r="C1117" s="107">
        <v>2016</v>
      </c>
      <c r="D1117" s="105">
        <v>610209.28775243706</v>
      </c>
      <c r="E1117" s="105">
        <v>833874.60955248098</v>
      </c>
      <c r="F1117" s="107" t="s">
        <v>458</v>
      </c>
      <c r="G1117">
        <v>0</v>
      </c>
      <c r="H1117" t="e">
        <f t="shared" si="17"/>
        <v>#VALUE!</v>
      </c>
    </row>
    <row r="1118" spans="1:8" x14ac:dyDescent="0.25">
      <c r="A1118">
        <f>_xlfn.XLOOKUP(B1118,'Données-péréquation'!$B$2:$B$301,'Données-péréquation'!$A$2:$A$301)</f>
        <v>5482</v>
      </c>
      <c r="B1118" s="108" t="s">
        <v>301</v>
      </c>
      <c r="C1118" s="107">
        <v>2017</v>
      </c>
      <c r="D1118" s="105">
        <v>1120821.79137934</v>
      </c>
      <c r="E1118" s="105">
        <v>1204924.03763902</v>
      </c>
      <c r="F1118" s="105">
        <v>-761673.16580228205</v>
      </c>
      <c r="G1118">
        <v>0</v>
      </c>
      <c r="H1118">
        <f t="shared" si="17"/>
        <v>-761673.16580228205</v>
      </c>
    </row>
    <row r="1119" spans="1:8" x14ac:dyDescent="0.25">
      <c r="A1119">
        <f>_xlfn.XLOOKUP(B1119,'Données-péréquation'!$B$2:$B$301,'Données-péréquation'!$A$2:$A$301)</f>
        <v>5482</v>
      </c>
      <c r="B1119" s="108" t="s">
        <v>301</v>
      </c>
      <c r="C1119" s="107">
        <v>2018</v>
      </c>
      <c r="D1119" s="105">
        <v>1900745.53455721</v>
      </c>
      <c r="E1119" s="105">
        <v>2451602.4765621698</v>
      </c>
      <c r="F1119" s="105">
        <v>-364306.65607842302</v>
      </c>
      <c r="G1119">
        <v>0</v>
      </c>
      <c r="H1119">
        <f t="shared" si="17"/>
        <v>-364306.65607842302</v>
      </c>
    </row>
    <row r="1120" spans="1:8" x14ac:dyDescent="0.25">
      <c r="A1120">
        <f>_xlfn.XLOOKUP(B1120,'Données-péréquation'!$B$2:$B$301,'Données-péréquation'!$A$2:$A$301)</f>
        <v>5482</v>
      </c>
      <c r="B1120" s="108" t="s">
        <v>301</v>
      </c>
      <c r="C1120" s="107">
        <v>2019</v>
      </c>
      <c r="D1120" s="105">
        <v>3627989.0669919699</v>
      </c>
      <c r="E1120" s="105">
        <v>3887002.17695852</v>
      </c>
      <c r="F1120" s="105">
        <v>-808788.65926683904</v>
      </c>
      <c r="G1120">
        <v>53981.85</v>
      </c>
      <c r="H1120">
        <f t="shared" si="17"/>
        <v>-754806.80926683906</v>
      </c>
    </row>
    <row r="1121" spans="1:8" x14ac:dyDescent="0.25">
      <c r="A1121">
        <f>_xlfn.XLOOKUP(B1121,'Données-péréquation'!$B$2:$B$301,'Données-péréquation'!$A$2:$A$301)</f>
        <v>5482</v>
      </c>
      <c r="B1121" s="108" t="s">
        <v>301</v>
      </c>
      <c r="C1121" s="107">
        <v>2020</v>
      </c>
      <c r="D1121" s="105">
        <v>3678831.83821858</v>
      </c>
      <c r="E1121" s="105">
        <v>3805467.92911844</v>
      </c>
      <c r="F1121" s="105">
        <v>-1120985.51296403</v>
      </c>
      <c r="G1121">
        <v>120391.2</v>
      </c>
      <c r="H1121">
        <f t="shared" si="17"/>
        <v>-1000594.3129640301</v>
      </c>
    </row>
    <row r="1122" spans="1:8" x14ac:dyDescent="0.25">
      <c r="A1122">
        <f>_xlfn.XLOOKUP(B1122,'Données-péréquation'!$B$2:$B$301,'Données-péréquation'!$A$2:$A$301)</f>
        <v>5482</v>
      </c>
      <c r="B1122" s="108" t="s">
        <v>301</v>
      </c>
      <c r="C1122" s="107">
        <v>2021</v>
      </c>
      <c r="D1122" s="105">
        <v>3474844.3826407301</v>
      </c>
      <c r="E1122" s="105">
        <v>3591858.9745894801</v>
      </c>
      <c r="F1122" s="105">
        <v>-486020.12455784</v>
      </c>
      <c r="G1122">
        <v>41040.379999999997</v>
      </c>
      <c r="H1122">
        <f t="shared" si="17"/>
        <v>-444979.74455783999</v>
      </c>
    </row>
    <row r="1123" spans="1:8" x14ac:dyDescent="0.25">
      <c r="A1123">
        <f>_xlfn.XLOOKUP(B1123,'Données-péréquation'!$B$2:$B$301,'Données-péréquation'!$A$2:$A$301)</f>
        <v>5482</v>
      </c>
      <c r="B1123" s="108" t="s">
        <v>301</v>
      </c>
      <c r="C1123" s="107">
        <v>2022</v>
      </c>
      <c r="D1123" s="105">
        <v>3351513.0393220801</v>
      </c>
      <c r="E1123" s="105">
        <v>3510217.04107237</v>
      </c>
      <c r="F1123" s="105">
        <v>-307292.44683675701</v>
      </c>
      <c r="G1123">
        <v>16252.85</v>
      </c>
      <c r="H1123">
        <f t="shared" si="17"/>
        <v>-291039.59683675703</v>
      </c>
    </row>
    <row r="1124" spans="1:8" x14ac:dyDescent="0.25">
      <c r="A1124">
        <f>_xlfn.XLOOKUP(B1124,'Données-péréquation'!$B$2:$B$301,'Données-péréquation'!$A$2:$A$301)</f>
        <v>5635</v>
      </c>
      <c r="B1124" s="108" t="s">
        <v>300</v>
      </c>
      <c r="C1124" s="107">
        <v>2012</v>
      </c>
      <c r="D1124" s="107" t="s">
        <v>458</v>
      </c>
      <c r="E1124" s="107" t="s">
        <v>458</v>
      </c>
      <c r="F1124" s="107" t="s">
        <v>458</v>
      </c>
      <c r="G1124">
        <v>0</v>
      </c>
      <c r="H1124" t="e">
        <f t="shared" si="17"/>
        <v>#VALUE!</v>
      </c>
    </row>
    <row r="1125" spans="1:8" x14ac:dyDescent="0.25">
      <c r="A1125">
        <f>_xlfn.XLOOKUP(B1125,'Données-péréquation'!$B$2:$B$301,'Données-péréquation'!$A$2:$A$301)</f>
        <v>5635</v>
      </c>
      <c r="B1125" s="108" t="s">
        <v>300</v>
      </c>
      <c r="C1125" s="107">
        <v>2013</v>
      </c>
      <c r="D1125" s="107" t="s">
        <v>458</v>
      </c>
      <c r="E1125" s="107" t="s">
        <v>458</v>
      </c>
      <c r="F1125" s="107" t="s">
        <v>458</v>
      </c>
      <c r="G1125">
        <v>0</v>
      </c>
      <c r="H1125" t="e">
        <f t="shared" si="17"/>
        <v>#VALUE!</v>
      </c>
    </row>
    <row r="1126" spans="1:8" x14ac:dyDescent="0.25">
      <c r="A1126">
        <f>_xlfn.XLOOKUP(B1126,'Données-péréquation'!$B$2:$B$301,'Données-péréquation'!$A$2:$A$301)</f>
        <v>5635</v>
      </c>
      <c r="B1126" s="108" t="s">
        <v>300</v>
      </c>
      <c r="C1126" s="107">
        <v>2014</v>
      </c>
      <c r="D1126" s="107" t="s">
        <v>458</v>
      </c>
      <c r="E1126" s="107" t="s">
        <v>458</v>
      </c>
      <c r="F1126" s="107" t="s">
        <v>458</v>
      </c>
      <c r="G1126">
        <v>0</v>
      </c>
      <c r="H1126" t="e">
        <f t="shared" si="17"/>
        <v>#VALUE!</v>
      </c>
    </row>
    <row r="1127" spans="1:8" x14ac:dyDescent="0.25">
      <c r="A1127">
        <f>_xlfn.XLOOKUP(B1127,'Données-péréquation'!$B$2:$B$301,'Données-péréquation'!$A$2:$A$301)</f>
        <v>5635</v>
      </c>
      <c r="B1127" s="108" t="s">
        <v>300</v>
      </c>
      <c r="C1127" s="107">
        <v>2015</v>
      </c>
      <c r="D1127" s="107" t="s">
        <v>458</v>
      </c>
      <c r="E1127" s="107" t="s">
        <v>458</v>
      </c>
      <c r="F1127" s="107" t="s">
        <v>458</v>
      </c>
      <c r="G1127">
        <v>0</v>
      </c>
      <c r="H1127" t="e">
        <f t="shared" si="17"/>
        <v>#VALUE!</v>
      </c>
    </row>
    <row r="1128" spans="1:8" x14ac:dyDescent="0.25">
      <c r="A1128">
        <f>_xlfn.XLOOKUP(B1128,'Données-péréquation'!$B$2:$B$301,'Données-péréquation'!$A$2:$A$301)</f>
        <v>5635</v>
      </c>
      <c r="B1128" s="108" t="s">
        <v>300</v>
      </c>
      <c r="C1128" s="107">
        <v>2016</v>
      </c>
      <c r="D1128" s="105">
        <v>-168229.24195122899</v>
      </c>
      <c r="E1128" s="107">
        <v>0</v>
      </c>
      <c r="F1128" s="107" t="s">
        <v>458</v>
      </c>
      <c r="G1128">
        <v>0</v>
      </c>
      <c r="H1128" t="e">
        <f t="shared" si="17"/>
        <v>#VALUE!</v>
      </c>
    </row>
    <row r="1129" spans="1:8" x14ac:dyDescent="0.25">
      <c r="A1129">
        <f>_xlfn.XLOOKUP(B1129,'Données-péréquation'!$B$2:$B$301,'Données-péréquation'!$A$2:$A$301)</f>
        <v>5635</v>
      </c>
      <c r="B1129" s="108" t="s">
        <v>300</v>
      </c>
      <c r="C1129" s="107">
        <v>2017</v>
      </c>
      <c r="D1129" s="105">
        <v>-187161.92037143701</v>
      </c>
      <c r="E1129" s="107">
        <v>0</v>
      </c>
      <c r="F1129" s="105">
        <v>4501267.4303867603</v>
      </c>
      <c r="G1129">
        <v>0</v>
      </c>
      <c r="H1129">
        <f t="shared" si="17"/>
        <v>4501267.4303867603</v>
      </c>
    </row>
    <row r="1130" spans="1:8" x14ac:dyDescent="0.25">
      <c r="A1130">
        <f>_xlfn.XLOOKUP(B1130,'Données-péréquation'!$B$2:$B$301,'Données-péréquation'!$A$2:$A$301)</f>
        <v>5635</v>
      </c>
      <c r="B1130" s="108" t="s">
        <v>300</v>
      </c>
      <c r="C1130" s="107">
        <v>2018</v>
      </c>
      <c r="D1130" s="105">
        <v>-168048.837026892</v>
      </c>
      <c r="E1130" s="107">
        <v>0</v>
      </c>
      <c r="F1130" s="105">
        <v>6763664.8612198103</v>
      </c>
      <c r="G1130">
        <v>0</v>
      </c>
      <c r="H1130">
        <f t="shared" si="17"/>
        <v>6763664.8612198103</v>
      </c>
    </row>
    <row r="1131" spans="1:8" x14ac:dyDescent="0.25">
      <c r="A1131">
        <f>_xlfn.XLOOKUP(B1131,'Données-péréquation'!$B$2:$B$301,'Données-péréquation'!$A$2:$A$301)</f>
        <v>5635</v>
      </c>
      <c r="B1131" s="108" t="s">
        <v>300</v>
      </c>
      <c r="C1131" s="107">
        <v>2019</v>
      </c>
      <c r="D1131" s="105">
        <v>-141648.97275015101</v>
      </c>
      <c r="E1131" s="107">
        <v>0</v>
      </c>
      <c r="F1131" s="105">
        <v>4465749.0683206096</v>
      </c>
      <c r="G1131">
        <v>620219.75</v>
      </c>
      <c r="H1131">
        <f t="shared" si="17"/>
        <v>5085968.8183206096</v>
      </c>
    </row>
    <row r="1132" spans="1:8" x14ac:dyDescent="0.25">
      <c r="A1132">
        <f>_xlfn.XLOOKUP(B1132,'Données-péréquation'!$B$2:$B$301,'Données-péréquation'!$A$2:$A$301)</f>
        <v>5635</v>
      </c>
      <c r="B1132" s="108" t="s">
        <v>300</v>
      </c>
      <c r="C1132" s="107">
        <v>2020</v>
      </c>
      <c r="D1132" s="105">
        <v>-139731.25708136</v>
      </c>
      <c r="E1132" s="107">
        <v>0</v>
      </c>
      <c r="F1132" s="105">
        <v>-3566507.6237562499</v>
      </c>
      <c r="G1132">
        <v>1776637.74</v>
      </c>
      <c r="H1132">
        <f t="shared" si="17"/>
        <v>-1789869.8837562499</v>
      </c>
    </row>
    <row r="1133" spans="1:8" x14ac:dyDescent="0.25">
      <c r="A1133">
        <f>_xlfn.XLOOKUP(B1133,'Données-péréquation'!$B$2:$B$301,'Données-péréquation'!$A$2:$A$301)</f>
        <v>5635</v>
      </c>
      <c r="B1133" s="108" t="s">
        <v>300</v>
      </c>
      <c r="C1133" s="107">
        <v>2021</v>
      </c>
      <c r="D1133" s="105">
        <v>-81334.170263212</v>
      </c>
      <c r="E1133" s="106">
        <v>121600</v>
      </c>
      <c r="F1133" s="105">
        <v>-11867612.3647126</v>
      </c>
      <c r="G1133">
        <v>3068172.63</v>
      </c>
      <c r="H1133">
        <f t="shared" si="17"/>
        <v>-8799439.7347126007</v>
      </c>
    </row>
    <row r="1134" spans="1:8" x14ac:dyDescent="0.25">
      <c r="A1134">
        <f>_xlfn.XLOOKUP(B1134,'Données-péréquation'!$B$2:$B$301,'Données-péréquation'!$A$2:$A$301)</f>
        <v>5635</v>
      </c>
      <c r="B1134" s="108" t="s">
        <v>300</v>
      </c>
      <c r="C1134" s="107">
        <v>2022</v>
      </c>
      <c r="D1134" s="105">
        <v>-173414.69956362899</v>
      </c>
      <c r="E1134" s="106">
        <v>69000</v>
      </c>
      <c r="F1134" s="105">
        <v>4080792.8716403102</v>
      </c>
      <c r="G1134">
        <v>496094.93</v>
      </c>
      <c r="H1134">
        <f t="shared" si="17"/>
        <v>4576887.8016403103</v>
      </c>
    </row>
    <row r="1135" spans="1:8" x14ac:dyDescent="0.25">
      <c r="A1135">
        <f>_xlfn.XLOOKUP(B1135,'Données-péréquation'!$B$2:$B$301,'Données-péréquation'!$A$2:$A$301)</f>
        <v>5584</v>
      </c>
      <c r="B1135" s="108" t="s">
        <v>299</v>
      </c>
      <c r="C1135" s="107">
        <v>2012</v>
      </c>
      <c r="D1135" s="107" t="s">
        <v>458</v>
      </c>
      <c r="E1135" s="107" t="s">
        <v>458</v>
      </c>
      <c r="F1135" s="107" t="s">
        <v>458</v>
      </c>
      <c r="G1135">
        <v>0</v>
      </c>
      <c r="H1135" t="e">
        <f t="shared" si="17"/>
        <v>#VALUE!</v>
      </c>
    </row>
    <row r="1136" spans="1:8" x14ac:dyDescent="0.25">
      <c r="A1136">
        <f>_xlfn.XLOOKUP(B1136,'Données-péréquation'!$B$2:$B$301,'Données-péréquation'!$A$2:$A$301)</f>
        <v>5584</v>
      </c>
      <c r="B1136" s="108" t="s">
        <v>299</v>
      </c>
      <c r="C1136" s="107">
        <v>2013</v>
      </c>
      <c r="D1136" s="107" t="s">
        <v>458</v>
      </c>
      <c r="E1136" s="107" t="s">
        <v>458</v>
      </c>
      <c r="F1136" s="107" t="s">
        <v>458</v>
      </c>
      <c r="G1136">
        <v>0</v>
      </c>
      <c r="H1136" t="e">
        <f t="shared" si="17"/>
        <v>#VALUE!</v>
      </c>
    </row>
    <row r="1137" spans="1:8" x14ac:dyDescent="0.25">
      <c r="A1137">
        <f>_xlfn.XLOOKUP(B1137,'Données-péréquation'!$B$2:$B$301,'Données-péréquation'!$A$2:$A$301)</f>
        <v>5584</v>
      </c>
      <c r="B1137" s="108" t="s">
        <v>299</v>
      </c>
      <c r="C1137" s="107">
        <v>2014</v>
      </c>
      <c r="D1137" s="107" t="s">
        <v>458</v>
      </c>
      <c r="E1137" s="107" t="s">
        <v>458</v>
      </c>
      <c r="F1137" s="107" t="s">
        <v>458</v>
      </c>
      <c r="G1137">
        <v>0</v>
      </c>
      <c r="H1137" t="e">
        <f t="shared" si="17"/>
        <v>#VALUE!</v>
      </c>
    </row>
    <row r="1138" spans="1:8" x14ac:dyDescent="0.25">
      <c r="A1138">
        <f>_xlfn.XLOOKUP(B1138,'Données-péréquation'!$B$2:$B$301,'Données-péréquation'!$A$2:$A$301)</f>
        <v>5584</v>
      </c>
      <c r="B1138" s="108" t="s">
        <v>299</v>
      </c>
      <c r="C1138" s="107">
        <v>2015</v>
      </c>
      <c r="D1138" s="107" t="s">
        <v>458</v>
      </c>
      <c r="E1138" s="107" t="s">
        <v>458</v>
      </c>
      <c r="F1138" s="107" t="s">
        <v>458</v>
      </c>
      <c r="G1138">
        <v>0</v>
      </c>
      <c r="H1138" t="e">
        <f t="shared" si="17"/>
        <v>#VALUE!</v>
      </c>
    </row>
    <row r="1139" spans="1:8" x14ac:dyDescent="0.25">
      <c r="A1139">
        <f>_xlfn.XLOOKUP(B1139,'Données-péréquation'!$B$2:$B$301,'Données-péréquation'!$A$2:$A$301)</f>
        <v>5584</v>
      </c>
      <c r="B1139" s="108" t="s">
        <v>299</v>
      </c>
      <c r="C1139" s="107">
        <v>2016</v>
      </c>
      <c r="D1139" s="105">
        <v>-3457.1297290930002</v>
      </c>
      <c r="E1139" s="107">
        <v>0</v>
      </c>
      <c r="F1139" s="107" t="s">
        <v>458</v>
      </c>
      <c r="G1139">
        <v>0</v>
      </c>
      <c r="H1139" t="e">
        <f t="shared" si="17"/>
        <v>#VALUE!</v>
      </c>
    </row>
    <row r="1140" spans="1:8" x14ac:dyDescent="0.25">
      <c r="A1140">
        <f>_xlfn.XLOOKUP(B1140,'Données-péréquation'!$B$2:$B$301,'Données-péréquation'!$A$2:$A$301)</f>
        <v>5584</v>
      </c>
      <c r="B1140" s="108" t="s">
        <v>299</v>
      </c>
      <c r="C1140" s="107">
        <v>2017</v>
      </c>
      <c r="D1140" s="105">
        <v>-147461.731791948</v>
      </c>
      <c r="E1140" s="107">
        <v>0</v>
      </c>
      <c r="F1140" s="105">
        <v>-2166641.9826531401</v>
      </c>
      <c r="G1140">
        <v>0</v>
      </c>
      <c r="H1140">
        <f t="shared" si="17"/>
        <v>-2166641.9826531401</v>
      </c>
    </row>
    <row r="1141" spans="1:8" x14ac:dyDescent="0.25">
      <c r="A1141">
        <f>_xlfn.XLOOKUP(B1141,'Données-péréquation'!$B$2:$B$301,'Données-péréquation'!$A$2:$A$301)</f>
        <v>5584</v>
      </c>
      <c r="B1141" s="108" t="s">
        <v>299</v>
      </c>
      <c r="C1141" s="107">
        <v>2018</v>
      </c>
      <c r="D1141" s="105">
        <v>-87591.642526170006</v>
      </c>
      <c r="E1141" s="105">
        <v>8508.6764399999993</v>
      </c>
      <c r="F1141" s="105">
        <v>-5354512.3496409403</v>
      </c>
      <c r="G1141">
        <v>0</v>
      </c>
      <c r="H1141">
        <f t="shared" si="17"/>
        <v>-5354512.3496409403</v>
      </c>
    </row>
    <row r="1142" spans="1:8" x14ac:dyDescent="0.25">
      <c r="A1142">
        <f>_xlfn.XLOOKUP(B1142,'Données-péréquation'!$B$2:$B$301,'Données-péréquation'!$A$2:$A$301)</f>
        <v>5584</v>
      </c>
      <c r="B1142" s="108" t="s">
        <v>299</v>
      </c>
      <c r="C1142" s="107">
        <v>2019</v>
      </c>
      <c r="D1142" s="105">
        <v>-67917.461073184997</v>
      </c>
      <c r="E1142" s="107">
        <v>0</v>
      </c>
      <c r="F1142" s="105">
        <v>-3158151.1348496699</v>
      </c>
      <c r="G1142">
        <v>158463.6</v>
      </c>
      <c r="H1142">
        <f t="shared" si="17"/>
        <v>-2999687.5348496698</v>
      </c>
    </row>
    <row r="1143" spans="1:8" x14ac:dyDescent="0.25">
      <c r="A1143">
        <f>_xlfn.XLOOKUP(B1143,'Données-péréquation'!$B$2:$B$301,'Données-péréquation'!$A$2:$A$301)</f>
        <v>5584</v>
      </c>
      <c r="B1143" s="108" t="s">
        <v>299</v>
      </c>
      <c r="C1143" s="107">
        <v>2020</v>
      </c>
      <c r="D1143" s="105">
        <v>-77200.163224653996</v>
      </c>
      <c r="E1143" s="107">
        <v>0</v>
      </c>
      <c r="F1143" s="105">
        <v>-2844016.6428626799</v>
      </c>
      <c r="G1143">
        <v>101983.15</v>
      </c>
      <c r="H1143">
        <f t="shared" si="17"/>
        <v>-2742033.49286268</v>
      </c>
    </row>
    <row r="1144" spans="1:8" x14ac:dyDescent="0.25">
      <c r="A1144">
        <f>_xlfn.XLOOKUP(B1144,'Données-péréquation'!$B$2:$B$301,'Données-péréquation'!$A$2:$A$301)</f>
        <v>5584</v>
      </c>
      <c r="B1144" s="108" t="s">
        <v>299</v>
      </c>
      <c r="C1144" s="107">
        <v>2021</v>
      </c>
      <c r="D1144" s="105">
        <v>-114998.768860351</v>
      </c>
      <c r="E1144" s="107">
        <v>0</v>
      </c>
      <c r="F1144" s="105">
        <v>-3983678.2538295002</v>
      </c>
      <c r="G1144">
        <v>179957.77</v>
      </c>
      <c r="H1144">
        <f t="shared" si="17"/>
        <v>-3803720.4838295002</v>
      </c>
    </row>
    <row r="1145" spans="1:8" x14ac:dyDescent="0.25">
      <c r="A1145">
        <f>_xlfn.XLOOKUP(B1145,'Données-péréquation'!$B$2:$B$301,'Données-péréquation'!$A$2:$A$301)</f>
        <v>5584</v>
      </c>
      <c r="B1145" s="108" t="s">
        <v>299</v>
      </c>
      <c r="C1145" s="107">
        <v>2022</v>
      </c>
      <c r="D1145" s="105">
        <v>-118283.35170995</v>
      </c>
      <c r="E1145" s="105">
        <v>23015.71487</v>
      </c>
      <c r="F1145" s="105">
        <v>-3477836.7594379699</v>
      </c>
      <c r="G1145">
        <v>176938.91</v>
      </c>
      <c r="H1145">
        <f t="shared" si="17"/>
        <v>-3300897.8494379697</v>
      </c>
    </row>
    <row r="1146" spans="1:8" x14ac:dyDescent="0.25">
      <c r="A1146">
        <f>_xlfn.XLOOKUP(B1146,'Données-péréquation'!$B$2:$B$301,'Données-péréquation'!$A$2:$A$301)</f>
        <v>5914</v>
      </c>
      <c r="B1146" s="108" t="s">
        <v>298</v>
      </c>
      <c r="C1146" s="107">
        <v>2012</v>
      </c>
      <c r="D1146" s="107" t="s">
        <v>458</v>
      </c>
      <c r="E1146" s="107" t="s">
        <v>458</v>
      </c>
      <c r="F1146" s="107" t="s">
        <v>458</v>
      </c>
      <c r="G1146">
        <v>0</v>
      </c>
      <c r="H1146" t="e">
        <f t="shared" si="17"/>
        <v>#VALUE!</v>
      </c>
    </row>
    <row r="1147" spans="1:8" x14ac:dyDescent="0.25">
      <c r="A1147">
        <f>_xlfn.XLOOKUP(B1147,'Données-péréquation'!$B$2:$B$301,'Données-péréquation'!$A$2:$A$301)</f>
        <v>5914</v>
      </c>
      <c r="B1147" s="108" t="s">
        <v>298</v>
      </c>
      <c r="C1147" s="107">
        <v>2013</v>
      </c>
      <c r="D1147" s="107" t="s">
        <v>458</v>
      </c>
      <c r="E1147" s="107" t="s">
        <v>458</v>
      </c>
      <c r="F1147" s="107" t="s">
        <v>458</v>
      </c>
      <c r="G1147">
        <v>0</v>
      </c>
      <c r="H1147" t="e">
        <f t="shared" si="17"/>
        <v>#VALUE!</v>
      </c>
    </row>
    <row r="1148" spans="1:8" x14ac:dyDescent="0.25">
      <c r="A1148">
        <f>_xlfn.XLOOKUP(B1148,'Données-péréquation'!$B$2:$B$301,'Données-péréquation'!$A$2:$A$301)</f>
        <v>5914</v>
      </c>
      <c r="B1148" s="108" t="s">
        <v>298</v>
      </c>
      <c r="C1148" s="107">
        <v>2014</v>
      </c>
      <c r="D1148" s="107" t="s">
        <v>458</v>
      </c>
      <c r="E1148" s="107" t="s">
        <v>458</v>
      </c>
      <c r="F1148" s="107" t="s">
        <v>458</v>
      </c>
      <c r="G1148">
        <v>0</v>
      </c>
      <c r="H1148" t="e">
        <f t="shared" si="17"/>
        <v>#VALUE!</v>
      </c>
    </row>
    <row r="1149" spans="1:8" x14ac:dyDescent="0.25">
      <c r="A1149">
        <f>_xlfn.XLOOKUP(B1149,'Données-péréquation'!$B$2:$B$301,'Données-péréquation'!$A$2:$A$301)</f>
        <v>5914</v>
      </c>
      <c r="B1149" s="108" t="s">
        <v>298</v>
      </c>
      <c r="C1149" s="107">
        <v>2015</v>
      </c>
      <c r="D1149" s="107" t="s">
        <v>458</v>
      </c>
      <c r="E1149" s="107" t="s">
        <v>458</v>
      </c>
      <c r="F1149" s="107" t="s">
        <v>458</v>
      </c>
      <c r="G1149">
        <v>0</v>
      </c>
      <c r="H1149" t="e">
        <f t="shared" si="17"/>
        <v>#VALUE!</v>
      </c>
    </row>
    <row r="1150" spans="1:8" x14ac:dyDescent="0.25">
      <c r="A1150">
        <f>_xlfn.XLOOKUP(B1150,'Données-péréquation'!$B$2:$B$301,'Données-péréquation'!$A$2:$A$301)</f>
        <v>5914</v>
      </c>
      <c r="B1150" s="108" t="s">
        <v>298</v>
      </c>
      <c r="C1150" s="107">
        <v>2016</v>
      </c>
      <c r="D1150" s="105">
        <v>1449859.27494739</v>
      </c>
      <c r="E1150" s="105">
        <v>1479117.0466321399</v>
      </c>
      <c r="F1150" s="107" t="s">
        <v>458</v>
      </c>
      <c r="G1150">
        <v>0</v>
      </c>
      <c r="H1150" t="e">
        <f t="shared" si="17"/>
        <v>#VALUE!</v>
      </c>
    </row>
    <row r="1151" spans="1:8" x14ac:dyDescent="0.25">
      <c r="A1151">
        <f>_xlfn.XLOOKUP(B1151,'Données-péréquation'!$B$2:$B$301,'Données-péréquation'!$A$2:$A$301)</f>
        <v>5914</v>
      </c>
      <c r="B1151" s="108" t="s">
        <v>298</v>
      </c>
      <c r="C1151" s="107">
        <v>2017</v>
      </c>
      <c r="D1151" s="105">
        <v>1500202.5766895399</v>
      </c>
      <c r="E1151" s="105">
        <v>1528165.3825623</v>
      </c>
      <c r="F1151" s="105">
        <v>170758.63681996401</v>
      </c>
      <c r="G1151">
        <v>0</v>
      </c>
      <c r="H1151">
        <f t="shared" si="17"/>
        <v>170758.63681996401</v>
      </c>
    </row>
    <row r="1152" spans="1:8" x14ac:dyDescent="0.25">
      <c r="A1152">
        <f>_xlfn.XLOOKUP(B1152,'Données-péréquation'!$B$2:$B$301,'Données-péréquation'!$A$2:$A$301)</f>
        <v>5914</v>
      </c>
      <c r="B1152" s="108" t="s">
        <v>298</v>
      </c>
      <c r="C1152" s="107">
        <v>2018</v>
      </c>
      <c r="D1152" s="105">
        <v>1489613.27392512</v>
      </c>
      <c r="E1152" s="105">
        <v>1518464.7134732299</v>
      </c>
      <c r="F1152" s="105">
        <v>211392.52603552901</v>
      </c>
      <c r="G1152">
        <v>0</v>
      </c>
      <c r="H1152">
        <f t="shared" si="17"/>
        <v>211392.52603552901</v>
      </c>
    </row>
    <row r="1153" spans="1:8" x14ac:dyDescent="0.25">
      <c r="A1153">
        <f>_xlfn.XLOOKUP(B1153,'Données-péréquation'!$B$2:$B$301,'Données-péréquation'!$A$2:$A$301)</f>
        <v>5914</v>
      </c>
      <c r="B1153" s="108" t="s">
        <v>298</v>
      </c>
      <c r="C1153" s="107">
        <v>2019</v>
      </c>
      <c r="D1153" s="105">
        <v>1331083.3043230199</v>
      </c>
      <c r="E1153" s="105">
        <v>1357347.7409804501</v>
      </c>
      <c r="F1153" s="105">
        <v>197694.29955142</v>
      </c>
      <c r="G1153">
        <v>2014.1</v>
      </c>
      <c r="H1153">
        <f t="shared" si="17"/>
        <v>199708.39955142001</v>
      </c>
    </row>
    <row r="1154" spans="1:8" x14ac:dyDescent="0.25">
      <c r="A1154">
        <f>_xlfn.XLOOKUP(B1154,'Données-péréquation'!$B$2:$B$301,'Données-péréquation'!$A$2:$A$301)</f>
        <v>5914</v>
      </c>
      <c r="B1154" s="108" t="s">
        <v>298</v>
      </c>
      <c r="C1154" s="107">
        <v>2020</v>
      </c>
      <c r="D1154" s="105">
        <v>1262394.2259615001</v>
      </c>
      <c r="E1154" s="105">
        <v>1299137.3994108101</v>
      </c>
      <c r="F1154" s="105">
        <v>251225.98381167001</v>
      </c>
      <c r="G1154">
        <v>3063.84</v>
      </c>
      <c r="H1154">
        <f t="shared" si="17"/>
        <v>254289.82381167001</v>
      </c>
    </row>
    <row r="1155" spans="1:8" x14ac:dyDescent="0.25">
      <c r="A1155">
        <f>_xlfn.XLOOKUP(B1155,'Données-péréquation'!$B$2:$B$301,'Données-péréquation'!$A$2:$A$301)</f>
        <v>5914</v>
      </c>
      <c r="B1155" s="108" t="s">
        <v>298</v>
      </c>
      <c r="C1155" s="107">
        <v>2021</v>
      </c>
      <c r="D1155" s="105">
        <v>1245882.6820263099</v>
      </c>
      <c r="E1155" s="105">
        <v>1284925.4797020999</v>
      </c>
      <c r="F1155" s="105">
        <v>233794.59549027099</v>
      </c>
      <c r="G1155">
        <v>2368.15</v>
      </c>
      <c r="H1155">
        <f t="shared" ref="H1155:H1218" si="18">F1155+G1155</f>
        <v>236162.74549027099</v>
      </c>
    </row>
    <row r="1156" spans="1:8" x14ac:dyDescent="0.25">
      <c r="A1156">
        <f>_xlfn.XLOOKUP(B1156,'Données-péréquation'!$B$2:$B$301,'Données-péréquation'!$A$2:$A$301)</f>
        <v>5914</v>
      </c>
      <c r="B1156" s="108" t="s">
        <v>298</v>
      </c>
      <c r="C1156" s="107">
        <v>2022</v>
      </c>
      <c r="D1156" s="105">
        <v>1197712.4706363</v>
      </c>
      <c r="E1156" s="105">
        <v>1223028.7833748499</v>
      </c>
      <c r="F1156" s="105">
        <v>249284.018953049</v>
      </c>
      <c r="G1156">
        <v>1328.57</v>
      </c>
      <c r="H1156">
        <f t="shared" si="18"/>
        <v>250612.58895304901</v>
      </c>
    </row>
    <row r="1157" spans="1:8" x14ac:dyDescent="0.25">
      <c r="A1157">
        <f>_xlfn.XLOOKUP(B1157,'Données-péréquation'!$B$2:$B$301,'Données-péréquation'!$A$2:$A$301)</f>
        <v>5856</v>
      </c>
      <c r="B1157" s="108" t="s">
        <v>297</v>
      </c>
      <c r="C1157" s="107">
        <v>2012</v>
      </c>
      <c r="D1157" s="107" t="s">
        <v>458</v>
      </c>
      <c r="E1157" s="107" t="s">
        <v>458</v>
      </c>
      <c r="F1157" s="107" t="s">
        <v>458</v>
      </c>
      <c r="G1157">
        <v>0</v>
      </c>
      <c r="H1157" t="e">
        <f t="shared" si="18"/>
        <v>#VALUE!</v>
      </c>
    </row>
    <row r="1158" spans="1:8" x14ac:dyDescent="0.25">
      <c r="A1158">
        <f>_xlfn.XLOOKUP(B1158,'Données-péréquation'!$B$2:$B$301,'Données-péréquation'!$A$2:$A$301)</f>
        <v>5856</v>
      </c>
      <c r="B1158" s="108" t="s">
        <v>297</v>
      </c>
      <c r="C1158" s="107">
        <v>2013</v>
      </c>
      <c r="D1158" s="107" t="s">
        <v>458</v>
      </c>
      <c r="E1158" s="107" t="s">
        <v>458</v>
      </c>
      <c r="F1158" s="107" t="s">
        <v>458</v>
      </c>
      <c r="G1158">
        <v>0</v>
      </c>
      <c r="H1158" t="e">
        <f t="shared" si="18"/>
        <v>#VALUE!</v>
      </c>
    </row>
    <row r="1159" spans="1:8" x14ac:dyDescent="0.25">
      <c r="A1159">
        <f>_xlfn.XLOOKUP(B1159,'Données-péréquation'!$B$2:$B$301,'Données-péréquation'!$A$2:$A$301)</f>
        <v>5856</v>
      </c>
      <c r="B1159" s="108" t="s">
        <v>297</v>
      </c>
      <c r="C1159" s="107">
        <v>2014</v>
      </c>
      <c r="D1159" s="107" t="s">
        <v>458</v>
      </c>
      <c r="E1159" s="107" t="s">
        <v>458</v>
      </c>
      <c r="F1159" s="107" t="s">
        <v>458</v>
      </c>
      <c r="G1159">
        <v>0</v>
      </c>
      <c r="H1159" t="e">
        <f t="shared" si="18"/>
        <v>#VALUE!</v>
      </c>
    </row>
    <row r="1160" spans="1:8" x14ac:dyDescent="0.25">
      <c r="A1160">
        <f>_xlfn.XLOOKUP(B1160,'Données-péréquation'!$B$2:$B$301,'Données-péréquation'!$A$2:$A$301)</f>
        <v>5856</v>
      </c>
      <c r="B1160" s="108" t="s">
        <v>297</v>
      </c>
      <c r="C1160" s="107">
        <v>2015</v>
      </c>
      <c r="D1160" s="107" t="s">
        <v>458</v>
      </c>
      <c r="E1160" s="107" t="s">
        <v>458</v>
      </c>
      <c r="F1160" s="107" t="s">
        <v>458</v>
      </c>
      <c r="G1160">
        <v>0</v>
      </c>
      <c r="H1160" t="e">
        <f t="shared" si="18"/>
        <v>#VALUE!</v>
      </c>
    </row>
    <row r="1161" spans="1:8" x14ac:dyDescent="0.25">
      <c r="A1161">
        <f>_xlfn.XLOOKUP(B1161,'Données-péréquation'!$B$2:$B$301,'Données-péréquation'!$A$2:$A$301)</f>
        <v>5856</v>
      </c>
      <c r="B1161" s="108" t="s">
        <v>297</v>
      </c>
      <c r="C1161" s="107">
        <v>2016</v>
      </c>
      <c r="D1161" s="105">
        <v>751793.912981109</v>
      </c>
      <c r="E1161" s="105">
        <v>748178.17121852504</v>
      </c>
      <c r="F1161" s="107" t="s">
        <v>458</v>
      </c>
      <c r="G1161">
        <v>0</v>
      </c>
      <c r="H1161" t="e">
        <f t="shared" si="18"/>
        <v>#VALUE!</v>
      </c>
    </row>
    <row r="1162" spans="1:8" x14ac:dyDescent="0.25">
      <c r="A1162">
        <f>_xlfn.XLOOKUP(B1162,'Données-péréquation'!$B$2:$B$301,'Données-péréquation'!$A$2:$A$301)</f>
        <v>5856</v>
      </c>
      <c r="B1162" s="108" t="s">
        <v>297</v>
      </c>
      <c r="C1162" s="107">
        <v>2017</v>
      </c>
      <c r="D1162" s="105">
        <v>927727.55705635797</v>
      </c>
      <c r="E1162" s="105">
        <v>913746.19965792005</v>
      </c>
      <c r="F1162" s="105">
        <v>-565377.58853420801</v>
      </c>
      <c r="G1162">
        <v>0</v>
      </c>
      <c r="H1162">
        <f t="shared" si="18"/>
        <v>-565377.58853420801</v>
      </c>
    </row>
    <row r="1163" spans="1:8" x14ac:dyDescent="0.25">
      <c r="A1163">
        <f>_xlfn.XLOOKUP(B1163,'Données-péréquation'!$B$2:$B$301,'Données-péréquation'!$A$2:$A$301)</f>
        <v>5856</v>
      </c>
      <c r="B1163" s="108" t="s">
        <v>297</v>
      </c>
      <c r="C1163" s="107">
        <v>2018</v>
      </c>
      <c r="D1163" s="105">
        <v>904303.65270235296</v>
      </c>
      <c r="E1163" s="105">
        <v>897374.04637804697</v>
      </c>
      <c r="F1163" s="105">
        <v>-650554.10666709195</v>
      </c>
      <c r="G1163">
        <v>0</v>
      </c>
      <c r="H1163">
        <f t="shared" si="18"/>
        <v>-650554.10666709195</v>
      </c>
    </row>
    <row r="1164" spans="1:8" x14ac:dyDescent="0.25">
      <c r="A1164">
        <f>_xlfn.XLOOKUP(B1164,'Données-péréquation'!$B$2:$B$301,'Données-péréquation'!$A$2:$A$301)</f>
        <v>5856</v>
      </c>
      <c r="B1164" s="108" t="s">
        <v>297</v>
      </c>
      <c r="C1164" s="107">
        <v>2019</v>
      </c>
      <c r="D1164" s="105">
        <v>676563.18628311297</v>
      </c>
      <c r="E1164" s="105">
        <v>681011.38828138798</v>
      </c>
      <c r="F1164" s="105">
        <v>-534188.44026638696</v>
      </c>
      <c r="G1164">
        <v>826.5</v>
      </c>
      <c r="H1164">
        <f t="shared" si="18"/>
        <v>-533361.94026638696</v>
      </c>
    </row>
    <row r="1165" spans="1:8" x14ac:dyDescent="0.25">
      <c r="A1165">
        <f>_xlfn.XLOOKUP(B1165,'Données-péréquation'!$B$2:$B$301,'Données-péréquation'!$A$2:$A$301)</f>
        <v>5856</v>
      </c>
      <c r="B1165" s="108" t="s">
        <v>297</v>
      </c>
      <c r="C1165" s="107">
        <v>2020</v>
      </c>
      <c r="D1165" s="105">
        <v>895453.74890659598</v>
      </c>
      <c r="E1165" s="105">
        <v>825776.41351315996</v>
      </c>
      <c r="F1165" s="105">
        <v>-449524.49752029299</v>
      </c>
      <c r="G1165">
        <v>171.66</v>
      </c>
      <c r="H1165">
        <f t="shared" si="18"/>
        <v>-449352.83752029302</v>
      </c>
    </row>
    <row r="1166" spans="1:8" x14ac:dyDescent="0.25">
      <c r="A1166">
        <f>_xlfn.XLOOKUP(B1166,'Données-péréquation'!$B$2:$B$301,'Données-péréquation'!$A$2:$A$301)</f>
        <v>5856</v>
      </c>
      <c r="B1166" s="108" t="s">
        <v>297</v>
      </c>
      <c r="C1166" s="107">
        <v>2021</v>
      </c>
      <c r="D1166" s="105">
        <v>1122486.4850971301</v>
      </c>
      <c r="E1166" s="105">
        <v>1054282.49101297</v>
      </c>
      <c r="F1166" s="105">
        <v>-786404.99719370401</v>
      </c>
      <c r="G1166">
        <v>1808.91</v>
      </c>
      <c r="H1166">
        <f t="shared" si="18"/>
        <v>-784596.08719370398</v>
      </c>
    </row>
    <row r="1167" spans="1:8" x14ac:dyDescent="0.25">
      <c r="A1167">
        <f>_xlfn.XLOOKUP(B1167,'Données-péréquation'!$B$2:$B$301,'Données-péréquation'!$A$2:$A$301)</f>
        <v>5856</v>
      </c>
      <c r="B1167" s="108" t="s">
        <v>297</v>
      </c>
      <c r="C1167" s="107">
        <v>2022</v>
      </c>
      <c r="D1167" s="105">
        <v>1214838.95616534</v>
      </c>
      <c r="E1167" s="105">
        <v>1137788.7334408101</v>
      </c>
      <c r="F1167" s="105">
        <v>-436176.736716402</v>
      </c>
      <c r="G1167">
        <v>606.23</v>
      </c>
      <c r="H1167">
        <f t="shared" si="18"/>
        <v>-435570.50671640201</v>
      </c>
    </row>
    <row r="1168" spans="1:8" x14ac:dyDescent="0.25">
      <c r="A1168">
        <f>_xlfn.XLOOKUP(B1168,'Données-péréquation'!$B$2:$B$301,'Données-péréquation'!$A$2:$A$301)</f>
        <v>5520</v>
      </c>
      <c r="B1168" s="108" t="s">
        <v>296</v>
      </c>
      <c r="C1168" s="107">
        <v>2012</v>
      </c>
      <c r="D1168" s="107" t="s">
        <v>458</v>
      </c>
      <c r="E1168" s="107" t="s">
        <v>458</v>
      </c>
      <c r="F1168" s="107" t="s">
        <v>458</v>
      </c>
      <c r="G1168">
        <v>0</v>
      </c>
      <c r="H1168" t="e">
        <f t="shared" si="18"/>
        <v>#VALUE!</v>
      </c>
    </row>
    <row r="1169" spans="1:8" x14ac:dyDescent="0.25">
      <c r="A1169">
        <f>_xlfn.XLOOKUP(B1169,'Données-péréquation'!$B$2:$B$301,'Données-péréquation'!$A$2:$A$301)</f>
        <v>5520</v>
      </c>
      <c r="B1169" s="108" t="s">
        <v>296</v>
      </c>
      <c r="C1169" s="107">
        <v>2013</v>
      </c>
      <c r="D1169" s="107" t="s">
        <v>458</v>
      </c>
      <c r="E1169" s="107" t="s">
        <v>458</v>
      </c>
      <c r="F1169" s="107" t="s">
        <v>458</v>
      </c>
      <c r="G1169">
        <v>0</v>
      </c>
      <c r="H1169" t="e">
        <f t="shared" si="18"/>
        <v>#VALUE!</v>
      </c>
    </row>
    <row r="1170" spans="1:8" x14ac:dyDescent="0.25">
      <c r="A1170">
        <f>_xlfn.XLOOKUP(B1170,'Données-péréquation'!$B$2:$B$301,'Données-péréquation'!$A$2:$A$301)</f>
        <v>5520</v>
      </c>
      <c r="B1170" s="108" t="s">
        <v>296</v>
      </c>
      <c r="C1170" s="107">
        <v>2014</v>
      </c>
      <c r="D1170" s="107" t="s">
        <v>458</v>
      </c>
      <c r="E1170" s="107" t="s">
        <v>458</v>
      </c>
      <c r="F1170" s="107" t="s">
        <v>458</v>
      </c>
      <c r="G1170">
        <v>0</v>
      </c>
      <c r="H1170" t="e">
        <f t="shared" si="18"/>
        <v>#VALUE!</v>
      </c>
    </row>
    <row r="1171" spans="1:8" x14ac:dyDescent="0.25">
      <c r="A1171">
        <f>_xlfn.XLOOKUP(B1171,'Données-péréquation'!$B$2:$B$301,'Données-péréquation'!$A$2:$A$301)</f>
        <v>5520</v>
      </c>
      <c r="B1171" s="108" t="s">
        <v>296</v>
      </c>
      <c r="C1171" s="107">
        <v>2015</v>
      </c>
      <c r="D1171" s="107" t="s">
        <v>458</v>
      </c>
      <c r="E1171" s="107" t="s">
        <v>458</v>
      </c>
      <c r="F1171" s="107" t="s">
        <v>458</v>
      </c>
      <c r="G1171">
        <v>0</v>
      </c>
      <c r="H1171" t="e">
        <f t="shared" si="18"/>
        <v>#VALUE!</v>
      </c>
    </row>
    <row r="1172" spans="1:8" x14ac:dyDescent="0.25">
      <c r="A1172">
        <f>_xlfn.XLOOKUP(B1172,'Données-péréquation'!$B$2:$B$301,'Données-péréquation'!$A$2:$A$301)</f>
        <v>5520</v>
      </c>
      <c r="B1172" s="108" t="s">
        <v>296</v>
      </c>
      <c r="C1172" s="107">
        <v>2016</v>
      </c>
      <c r="D1172" s="105">
        <v>1848185.5259354201</v>
      </c>
      <c r="E1172" s="105">
        <v>1989517.62351906</v>
      </c>
      <c r="F1172" s="107" t="s">
        <v>458</v>
      </c>
      <c r="G1172">
        <v>0</v>
      </c>
      <c r="H1172" t="e">
        <f t="shared" si="18"/>
        <v>#VALUE!</v>
      </c>
    </row>
    <row r="1173" spans="1:8" x14ac:dyDescent="0.25">
      <c r="A1173">
        <f>_xlfn.XLOOKUP(B1173,'Données-péréquation'!$B$2:$B$301,'Données-péréquation'!$A$2:$A$301)</f>
        <v>5520</v>
      </c>
      <c r="B1173" s="108" t="s">
        <v>296</v>
      </c>
      <c r="C1173" s="107">
        <v>2017</v>
      </c>
      <c r="D1173" s="105">
        <v>1989843.8911166301</v>
      </c>
      <c r="E1173" s="105">
        <v>2016002.56107035</v>
      </c>
      <c r="F1173" s="105">
        <v>128760.057007779</v>
      </c>
      <c r="G1173">
        <v>0</v>
      </c>
      <c r="H1173">
        <f t="shared" si="18"/>
        <v>128760.057007779</v>
      </c>
    </row>
    <row r="1174" spans="1:8" x14ac:dyDescent="0.25">
      <c r="A1174">
        <f>_xlfn.XLOOKUP(B1174,'Données-péréquation'!$B$2:$B$301,'Données-péréquation'!$A$2:$A$301)</f>
        <v>5520</v>
      </c>
      <c r="B1174" s="108" t="s">
        <v>296</v>
      </c>
      <c r="C1174" s="107">
        <v>2018</v>
      </c>
      <c r="D1174" s="105">
        <v>2426601.02808807</v>
      </c>
      <c r="E1174" s="105">
        <v>2459417.3051649798</v>
      </c>
      <c r="F1174" s="105">
        <v>238360.08274054201</v>
      </c>
      <c r="G1174">
        <v>0</v>
      </c>
      <c r="H1174">
        <f t="shared" si="18"/>
        <v>238360.08274054201</v>
      </c>
    </row>
    <row r="1175" spans="1:8" x14ac:dyDescent="0.25">
      <c r="A1175">
        <f>_xlfn.XLOOKUP(B1175,'Données-péréquation'!$B$2:$B$301,'Données-péréquation'!$A$2:$A$301)</f>
        <v>5520</v>
      </c>
      <c r="B1175" s="108" t="s">
        <v>296</v>
      </c>
      <c r="C1175" s="107">
        <v>2019</v>
      </c>
      <c r="D1175" s="105">
        <v>2516257.5259623802</v>
      </c>
      <c r="E1175" s="105">
        <v>2721781.71407361</v>
      </c>
      <c r="F1175" s="105">
        <v>486318.16786645702</v>
      </c>
      <c r="G1175">
        <v>4286.8999999999996</v>
      </c>
      <c r="H1175">
        <f t="shared" si="18"/>
        <v>490605.06786645704</v>
      </c>
    </row>
    <row r="1176" spans="1:8" x14ac:dyDescent="0.25">
      <c r="A1176">
        <f>_xlfn.XLOOKUP(B1176,'Données-péréquation'!$B$2:$B$301,'Données-péréquation'!$A$2:$A$301)</f>
        <v>5520</v>
      </c>
      <c r="B1176" s="108" t="s">
        <v>296</v>
      </c>
      <c r="C1176" s="107">
        <v>2020</v>
      </c>
      <c r="D1176" s="105">
        <v>2531718.5601740498</v>
      </c>
      <c r="E1176" s="105">
        <v>2660108.3017552299</v>
      </c>
      <c r="F1176" s="105">
        <v>536896.51510893297</v>
      </c>
      <c r="G1176">
        <v>6521.87</v>
      </c>
      <c r="H1176">
        <f t="shared" si="18"/>
        <v>543418.38510893297</v>
      </c>
    </row>
    <row r="1177" spans="1:8" x14ac:dyDescent="0.25">
      <c r="A1177">
        <f>_xlfn.XLOOKUP(B1177,'Données-péréquation'!$B$2:$B$301,'Données-péréquation'!$A$2:$A$301)</f>
        <v>5520</v>
      </c>
      <c r="B1177" s="108" t="s">
        <v>296</v>
      </c>
      <c r="C1177" s="107">
        <v>2021</v>
      </c>
      <c r="D1177" s="105">
        <v>2489068.5652101198</v>
      </c>
      <c r="E1177" s="105">
        <v>2617915.8716577501</v>
      </c>
      <c r="F1177" s="105">
        <v>547762.12481188402</v>
      </c>
      <c r="G1177">
        <v>3074.15</v>
      </c>
      <c r="H1177">
        <f t="shared" si="18"/>
        <v>550836.27481188404</v>
      </c>
    </row>
    <row r="1178" spans="1:8" x14ac:dyDescent="0.25">
      <c r="A1178">
        <f>_xlfn.XLOOKUP(B1178,'Données-péréquation'!$B$2:$B$301,'Données-péréquation'!$A$2:$A$301)</f>
        <v>5520</v>
      </c>
      <c r="B1178" s="108" t="s">
        <v>296</v>
      </c>
      <c r="C1178" s="107">
        <v>2022</v>
      </c>
      <c r="D1178" s="105">
        <v>2575908.6669211001</v>
      </c>
      <c r="E1178" s="105">
        <v>2761232.5246316502</v>
      </c>
      <c r="F1178" s="105">
        <v>525937.91109742795</v>
      </c>
      <c r="G1178">
        <v>3786.41</v>
      </c>
      <c r="H1178">
        <f t="shared" si="18"/>
        <v>529724.32109742798</v>
      </c>
    </row>
    <row r="1179" spans="1:8" x14ac:dyDescent="0.25">
      <c r="A1179">
        <f>_xlfn.XLOOKUP(B1179,'Données-péréquation'!$B$2:$B$301,'Données-péréquation'!$A$2:$A$301)</f>
        <v>5521</v>
      </c>
      <c r="B1179" s="108" t="s">
        <v>295</v>
      </c>
      <c r="C1179" s="107">
        <v>2012</v>
      </c>
      <c r="D1179" s="107" t="s">
        <v>458</v>
      </c>
      <c r="E1179" s="107" t="s">
        <v>458</v>
      </c>
      <c r="F1179" s="107" t="s">
        <v>458</v>
      </c>
      <c r="G1179">
        <v>0</v>
      </c>
      <c r="H1179" t="e">
        <f t="shared" si="18"/>
        <v>#VALUE!</v>
      </c>
    </row>
    <row r="1180" spans="1:8" x14ac:dyDescent="0.25">
      <c r="A1180">
        <f>_xlfn.XLOOKUP(B1180,'Données-péréquation'!$B$2:$B$301,'Données-péréquation'!$A$2:$A$301)</f>
        <v>5521</v>
      </c>
      <c r="B1180" s="108" t="s">
        <v>295</v>
      </c>
      <c r="C1180" s="107">
        <v>2013</v>
      </c>
      <c r="D1180" s="107" t="s">
        <v>458</v>
      </c>
      <c r="E1180" s="107" t="s">
        <v>458</v>
      </c>
      <c r="F1180" s="107" t="s">
        <v>458</v>
      </c>
      <c r="G1180">
        <v>0</v>
      </c>
      <c r="H1180" t="e">
        <f t="shared" si="18"/>
        <v>#VALUE!</v>
      </c>
    </row>
    <row r="1181" spans="1:8" x14ac:dyDescent="0.25">
      <c r="A1181">
        <f>_xlfn.XLOOKUP(B1181,'Données-péréquation'!$B$2:$B$301,'Données-péréquation'!$A$2:$A$301)</f>
        <v>5521</v>
      </c>
      <c r="B1181" s="108" t="s">
        <v>295</v>
      </c>
      <c r="C1181" s="107">
        <v>2014</v>
      </c>
      <c r="D1181" s="107" t="s">
        <v>458</v>
      </c>
      <c r="E1181" s="107" t="s">
        <v>458</v>
      </c>
      <c r="F1181" s="107" t="s">
        <v>458</v>
      </c>
      <c r="G1181">
        <v>0</v>
      </c>
      <c r="H1181" t="e">
        <f t="shared" si="18"/>
        <v>#VALUE!</v>
      </c>
    </row>
    <row r="1182" spans="1:8" x14ac:dyDescent="0.25">
      <c r="A1182">
        <f>_xlfn.XLOOKUP(B1182,'Données-péréquation'!$B$2:$B$301,'Données-péréquation'!$A$2:$A$301)</f>
        <v>5521</v>
      </c>
      <c r="B1182" s="108" t="s">
        <v>295</v>
      </c>
      <c r="C1182" s="107">
        <v>2015</v>
      </c>
      <c r="D1182" s="107" t="s">
        <v>458</v>
      </c>
      <c r="E1182" s="107" t="s">
        <v>458</v>
      </c>
      <c r="F1182" s="107" t="s">
        <v>458</v>
      </c>
      <c r="G1182">
        <v>0</v>
      </c>
      <c r="H1182" t="e">
        <f t="shared" si="18"/>
        <v>#VALUE!</v>
      </c>
    </row>
    <row r="1183" spans="1:8" x14ac:dyDescent="0.25">
      <c r="A1183">
        <f>_xlfn.XLOOKUP(B1183,'Données-péréquation'!$B$2:$B$301,'Données-péréquation'!$A$2:$A$301)</f>
        <v>5521</v>
      </c>
      <c r="B1183" s="108" t="s">
        <v>295</v>
      </c>
      <c r="C1183" s="107">
        <v>2016</v>
      </c>
      <c r="D1183" s="105">
        <v>2190848.8679548199</v>
      </c>
      <c r="E1183" s="105">
        <v>2358728.21112864</v>
      </c>
      <c r="F1183" s="107" t="s">
        <v>458</v>
      </c>
      <c r="G1183">
        <v>0</v>
      </c>
      <c r="H1183" t="e">
        <f t="shared" si="18"/>
        <v>#VALUE!</v>
      </c>
    </row>
    <row r="1184" spans="1:8" x14ac:dyDescent="0.25">
      <c r="A1184">
        <f>_xlfn.XLOOKUP(B1184,'Données-péréquation'!$B$2:$B$301,'Données-péréquation'!$A$2:$A$301)</f>
        <v>5521</v>
      </c>
      <c r="B1184" s="108" t="s">
        <v>295</v>
      </c>
      <c r="C1184" s="107">
        <v>2017</v>
      </c>
      <c r="D1184" s="105">
        <v>2276361.6559255202</v>
      </c>
      <c r="E1184" s="105">
        <v>2299599.2516184701</v>
      </c>
      <c r="F1184" s="105">
        <v>-83985.729358320998</v>
      </c>
      <c r="G1184">
        <v>0</v>
      </c>
      <c r="H1184">
        <f t="shared" si="18"/>
        <v>-83985.729358320998</v>
      </c>
    </row>
    <row r="1185" spans="1:8" x14ac:dyDescent="0.25">
      <c r="A1185">
        <f>_xlfn.XLOOKUP(B1185,'Données-péréquation'!$B$2:$B$301,'Données-péréquation'!$A$2:$A$301)</f>
        <v>5521</v>
      </c>
      <c r="B1185" s="108" t="s">
        <v>295</v>
      </c>
      <c r="C1185" s="107">
        <v>2018</v>
      </c>
      <c r="D1185" s="105">
        <v>2655299.4992940701</v>
      </c>
      <c r="E1185" s="105">
        <v>2685184.1281000501</v>
      </c>
      <c r="F1185" s="105">
        <v>-139195.552687758</v>
      </c>
      <c r="G1185">
        <v>0</v>
      </c>
      <c r="H1185">
        <f t="shared" si="18"/>
        <v>-139195.552687758</v>
      </c>
    </row>
    <row r="1186" spans="1:8" x14ac:dyDescent="0.25">
      <c r="A1186">
        <f>_xlfn.XLOOKUP(B1186,'Données-péréquation'!$B$2:$B$301,'Données-péréquation'!$A$2:$A$301)</f>
        <v>5521</v>
      </c>
      <c r="B1186" s="108" t="s">
        <v>295</v>
      </c>
      <c r="C1186" s="107">
        <v>2019</v>
      </c>
      <c r="D1186" s="105">
        <v>2783600.7357711201</v>
      </c>
      <c r="E1186" s="105">
        <v>3009786.9405394099</v>
      </c>
      <c r="F1186" s="105">
        <v>-342518.64798662998</v>
      </c>
      <c r="G1186">
        <v>20089.099999999999</v>
      </c>
      <c r="H1186">
        <f t="shared" si="18"/>
        <v>-322429.54798663</v>
      </c>
    </row>
    <row r="1187" spans="1:8" x14ac:dyDescent="0.25">
      <c r="A1187">
        <f>_xlfn.XLOOKUP(B1187,'Données-péréquation'!$B$2:$B$301,'Données-péréquation'!$A$2:$A$301)</f>
        <v>5521</v>
      </c>
      <c r="B1187" s="108" t="s">
        <v>295</v>
      </c>
      <c r="C1187" s="107">
        <v>2020</v>
      </c>
      <c r="D1187" s="105">
        <v>2793126.6250862</v>
      </c>
      <c r="E1187" s="105">
        <v>2934409.3072355702</v>
      </c>
      <c r="F1187" s="105">
        <v>-77968.360266457006</v>
      </c>
      <c r="G1187">
        <v>27518.25</v>
      </c>
      <c r="H1187">
        <f t="shared" si="18"/>
        <v>-50450.110266457006</v>
      </c>
    </row>
    <row r="1188" spans="1:8" x14ac:dyDescent="0.25">
      <c r="A1188">
        <f>_xlfn.XLOOKUP(B1188,'Données-péréquation'!$B$2:$B$301,'Données-péréquation'!$A$2:$A$301)</f>
        <v>5521</v>
      </c>
      <c r="B1188" s="108" t="s">
        <v>295</v>
      </c>
      <c r="C1188" s="107">
        <v>2021</v>
      </c>
      <c r="D1188" s="105">
        <v>2686435.3648702302</v>
      </c>
      <c r="E1188" s="105">
        <v>2825126.9618852502</v>
      </c>
      <c r="F1188" s="105">
        <v>118354.433819814</v>
      </c>
      <c r="G1188">
        <v>19294.43</v>
      </c>
      <c r="H1188">
        <f t="shared" si="18"/>
        <v>137648.863819814</v>
      </c>
    </row>
    <row r="1189" spans="1:8" x14ac:dyDescent="0.25">
      <c r="A1189">
        <f>_xlfn.XLOOKUP(B1189,'Données-péréquation'!$B$2:$B$301,'Données-péréquation'!$A$2:$A$301)</f>
        <v>5521</v>
      </c>
      <c r="B1189" s="108" t="s">
        <v>295</v>
      </c>
      <c r="C1189" s="107">
        <v>2022</v>
      </c>
      <c r="D1189" s="105">
        <v>2739274.2619770602</v>
      </c>
      <c r="E1189" s="105">
        <v>2935367.7060237699</v>
      </c>
      <c r="F1189" s="105">
        <v>-377745.831403744</v>
      </c>
      <c r="G1189">
        <v>23827.29</v>
      </c>
      <c r="H1189">
        <f t="shared" si="18"/>
        <v>-353918.54140374402</v>
      </c>
    </row>
    <row r="1190" spans="1:8" x14ac:dyDescent="0.25">
      <c r="A1190">
        <f>_xlfn.XLOOKUP(B1190,'Données-péréquation'!$B$2:$B$301,'Données-péréquation'!$A$2:$A$301)</f>
        <v>5636</v>
      </c>
      <c r="B1190" s="108" t="s">
        <v>294</v>
      </c>
      <c r="C1190" s="107">
        <v>2012</v>
      </c>
      <c r="D1190" s="107" t="s">
        <v>458</v>
      </c>
      <c r="E1190" s="107" t="s">
        <v>458</v>
      </c>
      <c r="F1190" s="107" t="s">
        <v>458</v>
      </c>
      <c r="G1190">
        <v>0</v>
      </c>
      <c r="H1190" t="e">
        <f t="shared" si="18"/>
        <v>#VALUE!</v>
      </c>
    </row>
    <row r="1191" spans="1:8" x14ac:dyDescent="0.25">
      <c r="A1191">
        <f>_xlfn.XLOOKUP(B1191,'Données-péréquation'!$B$2:$B$301,'Données-péréquation'!$A$2:$A$301)</f>
        <v>5636</v>
      </c>
      <c r="B1191" s="108" t="s">
        <v>294</v>
      </c>
      <c r="C1191" s="107">
        <v>2013</v>
      </c>
      <c r="D1191" s="107" t="s">
        <v>458</v>
      </c>
      <c r="E1191" s="107" t="s">
        <v>458</v>
      </c>
      <c r="F1191" s="107" t="s">
        <v>458</v>
      </c>
      <c r="G1191">
        <v>0</v>
      </c>
      <c r="H1191" t="e">
        <f t="shared" si="18"/>
        <v>#VALUE!</v>
      </c>
    </row>
    <row r="1192" spans="1:8" x14ac:dyDescent="0.25">
      <c r="A1192">
        <f>_xlfn.XLOOKUP(B1192,'Données-péréquation'!$B$2:$B$301,'Données-péréquation'!$A$2:$A$301)</f>
        <v>5636</v>
      </c>
      <c r="B1192" s="108" t="s">
        <v>294</v>
      </c>
      <c r="C1192" s="107">
        <v>2014</v>
      </c>
      <c r="D1192" s="107" t="s">
        <v>458</v>
      </c>
      <c r="E1192" s="107" t="s">
        <v>458</v>
      </c>
      <c r="F1192" s="107" t="s">
        <v>458</v>
      </c>
      <c r="G1192">
        <v>0</v>
      </c>
      <c r="H1192" t="e">
        <f t="shared" si="18"/>
        <v>#VALUE!</v>
      </c>
    </row>
    <row r="1193" spans="1:8" x14ac:dyDescent="0.25">
      <c r="A1193">
        <f>_xlfn.XLOOKUP(B1193,'Données-péréquation'!$B$2:$B$301,'Données-péréquation'!$A$2:$A$301)</f>
        <v>5636</v>
      </c>
      <c r="B1193" s="108" t="s">
        <v>294</v>
      </c>
      <c r="C1193" s="107">
        <v>2015</v>
      </c>
      <c r="D1193" s="107" t="s">
        <v>458</v>
      </c>
      <c r="E1193" s="107" t="s">
        <v>458</v>
      </c>
      <c r="F1193" s="107" t="s">
        <v>458</v>
      </c>
      <c r="G1193">
        <v>0</v>
      </c>
      <c r="H1193" t="e">
        <f t="shared" si="18"/>
        <v>#VALUE!</v>
      </c>
    </row>
    <row r="1194" spans="1:8" x14ac:dyDescent="0.25">
      <c r="A1194">
        <f>_xlfn.XLOOKUP(B1194,'Données-péréquation'!$B$2:$B$301,'Données-péréquation'!$A$2:$A$301)</f>
        <v>5636</v>
      </c>
      <c r="B1194" s="108" t="s">
        <v>294</v>
      </c>
      <c r="C1194" s="107">
        <v>2016</v>
      </c>
      <c r="D1194" s="105">
        <v>110050.08082051799</v>
      </c>
      <c r="E1194" s="105">
        <v>236592.45768374199</v>
      </c>
      <c r="F1194" s="107" t="s">
        <v>458</v>
      </c>
      <c r="G1194">
        <v>0</v>
      </c>
      <c r="H1194" t="e">
        <f t="shared" si="18"/>
        <v>#VALUE!</v>
      </c>
    </row>
    <row r="1195" spans="1:8" x14ac:dyDescent="0.25">
      <c r="A1195">
        <f>_xlfn.XLOOKUP(B1195,'Données-péréquation'!$B$2:$B$301,'Données-péréquation'!$A$2:$A$301)</f>
        <v>5636</v>
      </c>
      <c r="B1195" s="108" t="s">
        <v>294</v>
      </c>
      <c r="C1195" s="107">
        <v>2017</v>
      </c>
      <c r="D1195" s="105">
        <v>88433.806357169</v>
      </c>
      <c r="E1195" s="105">
        <v>202255.31039466901</v>
      </c>
      <c r="F1195" s="105">
        <v>-2400299.9885861101</v>
      </c>
      <c r="G1195">
        <v>0</v>
      </c>
      <c r="H1195">
        <f t="shared" si="18"/>
        <v>-2400299.9885861101</v>
      </c>
    </row>
    <row r="1196" spans="1:8" x14ac:dyDescent="0.25">
      <c r="A1196">
        <f>_xlfn.XLOOKUP(B1196,'Données-péréquation'!$B$2:$B$301,'Données-péréquation'!$A$2:$A$301)</f>
        <v>5636</v>
      </c>
      <c r="B1196" s="108" t="s">
        <v>294</v>
      </c>
      <c r="C1196" s="107">
        <v>2018</v>
      </c>
      <c r="D1196" s="105">
        <v>101041.668076852</v>
      </c>
      <c r="E1196" s="105">
        <v>167979.94067255899</v>
      </c>
      <c r="F1196" s="105">
        <v>-4155897.6525914702</v>
      </c>
      <c r="G1196">
        <v>0</v>
      </c>
      <c r="H1196">
        <f t="shared" si="18"/>
        <v>-4155897.6525914702</v>
      </c>
    </row>
    <row r="1197" spans="1:8" x14ac:dyDescent="0.25">
      <c r="A1197">
        <f>_xlfn.XLOOKUP(B1197,'Données-péréquation'!$B$2:$B$301,'Données-péréquation'!$A$2:$A$301)</f>
        <v>5636</v>
      </c>
      <c r="B1197" s="108" t="s">
        <v>294</v>
      </c>
      <c r="C1197" s="107">
        <v>2019</v>
      </c>
      <c r="D1197" s="105">
        <v>62133.355610633</v>
      </c>
      <c r="E1197" s="105">
        <v>133779.09075781799</v>
      </c>
      <c r="F1197" s="105">
        <v>-3476036.6651141099</v>
      </c>
      <c r="G1197">
        <v>239901.5</v>
      </c>
      <c r="H1197">
        <f t="shared" si="18"/>
        <v>-3236135.1651141099</v>
      </c>
    </row>
    <row r="1198" spans="1:8" x14ac:dyDescent="0.25">
      <c r="A1198">
        <f>_xlfn.XLOOKUP(B1198,'Données-péréquation'!$B$2:$B$301,'Données-péréquation'!$A$2:$A$301)</f>
        <v>5636</v>
      </c>
      <c r="B1198" s="108" t="s">
        <v>294</v>
      </c>
      <c r="C1198" s="107">
        <v>2020</v>
      </c>
      <c r="D1198" s="105">
        <v>17750.23847407</v>
      </c>
      <c r="E1198" s="105">
        <v>99448.522474351004</v>
      </c>
      <c r="F1198" s="105">
        <v>-2836365.2555940798</v>
      </c>
      <c r="G1198">
        <v>175111.21</v>
      </c>
      <c r="H1198">
        <f t="shared" si="18"/>
        <v>-2661254.0455940799</v>
      </c>
    </row>
    <row r="1199" spans="1:8" x14ac:dyDescent="0.25">
      <c r="A1199">
        <f>_xlfn.XLOOKUP(B1199,'Données-péréquation'!$B$2:$B$301,'Données-péréquation'!$A$2:$A$301)</f>
        <v>5636</v>
      </c>
      <c r="B1199" s="108" t="s">
        <v>294</v>
      </c>
      <c r="C1199" s="107">
        <v>2021</v>
      </c>
      <c r="D1199" s="105">
        <v>-11262.431385579999</v>
      </c>
      <c r="E1199" s="105">
        <v>62543.159889574999</v>
      </c>
      <c r="F1199" s="105">
        <v>-3925407.8333092802</v>
      </c>
      <c r="G1199">
        <v>242277.02</v>
      </c>
      <c r="H1199">
        <f t="shared" si="18"/>
        <v>-3683130.8133092802</v>
      </c>
    </row>
    <row r="1200" spans="1:8" x14ac:dyDescent="0.25">
      <c r="A1200">
        <f>_xlfn.XLOOKUP(B1200,'Données-péréquation'!$B$2:$B$301,'Données-péréquation'!$A$2:$A$301)</f>
        <v>5636</v>
      </c>
      <c r="B1200" s="108" t="s">
        <v>294</v>
      </c>
      <c r="C1200" s="107">
        <v>2022</v>
      </c>
      <c r="D1200" s="105">
        <v>-27918.852136878999</v>
      </c>
      <c r="E1200" s="105">
        <v>28589.475399968</v>
      </c>
      <c r="F1200" s="105">
        <v>-3867976.7619565399</v>
      </c>
      <c r="G1200">
        <v>226508.67</v>
      </c>
      <c r="H1200">
        <f t="shared" si="18"/>
        <v>-3641468.09195654</v>
      </c>
    </row>
    <row r="1201" spans="1:8" x14ac:dyDescent="0.25">
      <c r="A1201">
        <f>_xlfn.XLOOKUP(B1201,'Données-péréquation'!$B$2:$B$301,'Données-péréquation'!$A$2:$A$301)</f>
        <v>5716</v>
      </c>
      <c r="B1201" s="108" t="s">
        <v>293</v>
      </c>
      <c r="C1201" s="107">
        <v>2012</v>
      </c>
      <c r="D1201" s="107" t="s">
        <v>458</v>
      </c>
      <c r="E1201" s="107" t="s">
        <v>458</v>
      </c>
      <c r="F1201" s="107" t="s">
        <v>458</v>
      </c>
      <c r="G1201">
        <v>0</v>
      </c>
      <c r="H1201" t="e">
        <f t="shared" si="18"/>
        <v>#VALUE!</v>
      </c>
    </row>
    <row r="1202" spans="1:8" x14ac:dyDescent="0.25">
      <c r="A1202">
        <f>_xlfn.XLOOKUP(B1202,'Données-péréquation'!$B$2:$B$301,'Données-péréquation'!$A$2:$A$301)</f>
        <v>5716</v>
      </c>
      <c r="B1202" s="108" t="s">
        <v>293</v>
      </c>
      <c r="C1202" s="107">
        <v>2013</v>
      </c>
      <c r="D1202" s="107" t="s">
        <v>458</v>
      </c>
      <c r="E1202" s="107" t="s">
        <v>458</v>
      </c>
      <c r="F1202" s="107" t="s">
        <v>458</v>
      </c>
      <c r="G1202">
        <v>0</v>
      </c>
      <c r="H1202" t="e">
        <f t="shared" si="18"/>
        <v>#VALUE!</v>
      </c>
    </row>
    <row r="1203" spans="1:8" x14ac:dyDescent="0.25">
      <c r="A1203">
        <f>_xlfn.XLOOKUP(B1203,'Données-péréquation'!$B$2:$B$301,'Données-péréquation'!$A$2:$A$301)</f>
        <v>5716</v>
      </c>
      <c r="B1203" s="108" t="s">
        <v>293</v>
      </c>
      <c r="C1203" s="107">
        <v>2014</v>
      </c>
      <c r="D1203" s="107" t="s">
        <v>458</v>
      </c>
      <c r="E1203" s="107" t="s">
        <v>458</v>
      </c>
      <c r="F1203" s="107" t="s">
        <v>458</v>
      </c>
      <c r="G1203">
        <v>0</v>
      </c>
      <c r="H1203" t="e">
        <f t="shared" si="18"/>
        <v>#VALUE!</v>
      </c>
    </row>
    <row r="1204" spans="1:8" x14ac:dyDescent="0.25">
      <c r="A1204">
        <f>_xlfn.XLOOKUP(B1204,'Données-péréquation'!$B$2:$B$301,'Données-péréquation'!$A$2:$A$301)</f>
        <v>5716</v>
      </c>
      <c r="B1204" s="108" t="s">
        <v>293</v>
      </c>
      <c r="C1204" s="107">
        <v>2015</v>
      </c>
      <c r="D1204" s="107" t="s">
        <v>458</v>
      </c>
      <c r="E1204" s="107" t="s">
        <v>458</v>
      </c>
      <c r="F1204" s="107" t="s">
        <v>458</v>
      </c>
      <c r="G1204">
        <v>0</v>
      </c>
      <c r="H1204" t="e">
        <f t="shared" si="18"/>
        <v>#VALUE!</v>
      </c>
    </row>
    <row r="1205" spans="1:8" x14ac:dyDescent="0.25">
      <c r="A1205">
        <f>_xlfn.XLOOKUP(B1205,'Données-péréquation'!$B$2:$B$301,'Données-péréquation'!$A$2:$A$301)</f>
        <v>5716</v>
      </c>
      <c r="B1205" s="108" t="s">
        <v>293</v>
      </c>
      <c r="C1205" s="107">
        <v>2016</v>
      </c>
      <c r="D1205" s="105">
        <v>5059557.87073809</v>
      </c>
      <c r="E1205" s="105">
        <v>5244185.1500000004</v>
      </c>
      <c r="F1205" s="107" t="s">
        <v>458</v>
      </c>
      <c r="G1205">
        <v>0</v>
      </c>
      <c r="H1205" t="e">
        <f t="shared" si="18"/>
        <v>#VALUE!</v>
      </c>
    </row>
    <row r="1206" spans="1:8" x14ac:dyDescent="0.25">
      <c r="A1206">
        <f>_xlfn.XLOOKUP(B1206,'Données-péréquation'!$B$2:$B$301,'Données-péréquation'!$A$2:$A$301)</f>
        <v>5716</v>
      </c>
      <c r="B1206" s="108" t="s">
        <v>293</v>
      </c>
      <c r="C1206" s="107">
        <v>2017</v>
      </c>
      <c r="D1206" s="105">
        <v>5238678.5185546996</v>
      </c>
      <c r="E1206" s="105">
        <v>5332153.25</v>
      </c>
      <c r="F1206" s="105">
        <v>-3934193.8030965002</v>
      </c>
      <c r="G1206">
        <v>0</v>
      </c>
      <c r="H1206">
        <f t="shared" si="18"/>
        <v>-3934193.8030965002</v>
      </c>
    </row>
    <row r="1207" spans="1:8" x14ac:dyDescent="0.25">
      <c r="A1207">
        <f>_xlfn.XLOOKUP(B1207,'Données-péréquation'!$B$2:$B$301,'Données-péréquation'!$A$2:$A$301)</f>
        <v>5716</v>
      </c>
      <c r="B1207" s="108" t="s">
        <v>293</v>
      </c>
      <c r="C1207" s="107">
        <v>2018</v>
      </c>
      <c r="D1207" s="105">
        <v>6386662.6173794102</v>
      </c>
      <c r="E1207" s="105">
        <v>6528291.9000000004</v>
      </c>
      <c r="F1207" s="105">
        <v>-6212408.7486545397</v>
      </c>
      <c r="G1207">
        <v>0</v>
      </c>
      <c r="H1207">
        <f t="shared" si="18"/>
        <v>-6212408.7486545397</v>
      </c>
    </row>
    <row r="1208" spans="1:8" x14ac:dyDescent="0.25">
      <c r="A1208">
        <f>_xlfn.XLOOKUP(B1208,'Données-péréquation'!$B$2:$B$301,'Données-péréquation'!$A$2:$A$301)</f>
        <v>5716</v>
      </c>
      <c r="B1208" s="108" t="s">
        <v>293</v>
      </c>
      <c r="C1208" s="107">
        <v>2019</v>
      </c>
      <c r="D1208" s="105">
        <v>6208625.7078983802</v>
      </c>
      <c r="E1208" s="105">
        <v>6380329.7999999998</v>
      </c>
      <c r="F1208" s="105">
        <v>-8337902.5745835099</v>
      </c>
      <c r="G1208">
        <v>314323.5</v>
      </c>
      <c r="H1208">
        <f t="shared" si="18"/>
        <v>-8023579.0745835099</v>
      </c>
    </row>
    <row r="1209" spans="1:8" x14ac:dyDescent="0.25">
      <c r="A1209">
        <f>_xlfn.XLOOKUP(B1209,'Données-péréquation'!$B$2:$B$301,'Données-péréquation'!$A$2:$A$301)</f>
        <v>5716</v>
      </c>
      <c r="B1209" s="108" t="s">
        <v>293</v>
      </c>
      <c r="C1209" s="107">
        <v>2020</v>
      </c>
      <c r="D1209" s="105">
        <v>6281441.17255277</v>
      </c>
      <c r="E1209" s="105">
        <v>6464594.4467159603</v>
      </c>
      <c r="F1209" s="105">
        <v>-15119694.650464401</v>
      </c>
      <c r="G1209">
        <v>1290946.78</v>
      </c>
      <c r="H1209">
        <f t="shared" si="18"/>
        <v>-13828747.870464401</v>
      </c>
    </row>
    <row r="1210" spans="1:8" x14ac:dyDescent="0.25">
      <c r="A1210">
        <f>_xlfn.XLOOKUP(B1210,'Données-péréquation'!$B$2:$B$301,'Données-péréquation'!$A$2:$A$301)</f>
        <v>5716</v>
      </c>
      <c r="B1210" s="108" t="s">
        <v>293</v>
      </c>
      <c r="C1210" s="107">
        <v>2021</v>
      </c>
      <c r="D1210" s="105">
        <v>5976354.2847072799</v>
      </c>
      <c r="E1210" s="105">
        <v>6144386.2999999998</v>
      </c>
      <c r="F1210" s="105">
        <v>-7170198.44235643</v>
      </c>
      <c r="G1210">
        <v>755606.65</v>
      </c>
      <c r="H1210">
        <f t="shared" si="18"/>
        <v>-6414591.7923564296</v>
      </c>
    </row>
    <row r="1211" spans="1:8" x14ac:dyDescent="0.25">
      <c r="A1211">
        <f>_xlfn.XLOOKUP(B1211,'Données-péréquation'!$B$2:$B$301,'Données-péréquation'!$A$2:$A$301)</f>
        <v>5716</v>
      </c>
      <c r="B1211" s="108" t="s">
        <v>293</v>
      </c>
      <c r="C1211" s="107">
        <v>2022</v>
      </c>
      <c r="D1211" s="105">
        <v>5490070.3918017903</v>
      </c>
      <c r="E1211" s="106">
        <v>5702574</v>
      </c>
      <c r="F1211" s="105">
        <v>-9041465.7644813005</v>
      </c>
      <c r="G1211">
        <v>759172.41</v>
      </c>
      <c r="H1211">
        <f t="shared" si="18"/>
        <v>-8282293.3544813003</v>
      </c>
    </row>
    <row r="1212" spans="1:8" x14ac:dyDescent="0.25">
      <c r="A1212">
        <f>_xlfn.XLOOKUP(B1212,'Données-péréquation'!$B$2:$B$301,'Données-péréquation'!$A$2:$A$301)</f>
        <v>5458</v>
      </c>
      <c r="B1212" s="108" t="s">
        <v>292</v>
      </c>
      <c r="C1212" s="107">
        <v>2012</v>
      </c>
      <c r="D1212" s="107" t="s">
        <v>458</v>
      </c>
      <c r="E1212" s="107" t="s">
        <v>458</v>
      </c>
      <c r="F1212" s="107" t="s">
        <v>458</v>
      </c>
      <c r="G1212">
        <v>0</v>
      </c>
      <c r="H1212" t="e">
        <f t="shared" si="18"/>
        <v>#VALUE!</v>
      </c>
    </row>
    <row r="1213" spans="1:8" x14ac:dyDescent="0.25">
      <c r="A1213">
        <f>_xlfn.XLOOKUP(B1213,'Données-péréquation'!$B$2:$B$301,'Données-péréquation'!$A$2:$A$301)</f>
        <v>5458</v>
      </c>
      <c r="B1213" s="108" t="s">
        <v>292</v>
      </c>
      <c r="C1213" s="107">
        <v>2013</v>
      </c>
      <c r="D1213" s="107" t="s">
        <v>458</v>
      </c>
      <c r="E1213" s="107" t="s">
        <v>458</v>
      </c>
      <c r="F1213" s="107" t="s">
        <v>458</v>
      </c>
      <c r="G1213">
        <v>0</v>
      </c>
      <c r="H1213" t="e">
        <f t="shared" si="18"/>
        <v>#VALUE!</v>
      </c>
    </row>
    <row r="1214" spans="1:8" x14ac:dyDescent="0.25">
      <c r="A1214">
        <f>_xlfn.XLOOKUP(B1214,'Données-péréquation'!$B$2:$B$301,'Données-péréquation'!$A$2:$A$301)</f>
        <v>5458</v>
      </c>
      <c r="B1214" s="108" t="s">
        <v>292</v>
      </c>
      <c r="C1214" s="107">
        <v>2014</v>
      </c>
      <c r="D1214" s="107" t="s">
        <v>458</v>
      </c>
      <c r="E1214" s="107" t="s">
        <v>458</v>
      </c>
      <c r="F1214" s="107" t="s">
        <v>458</v>
      </c>
      <c r="G1214">
        <v>0</v>
      </c>
      <c r="H1214" t="e">
        <f t="shared" si="18"/>
        <v>#VALUE!</v>
      </c>
    </row>
    <row r="1215" spans="1:8" x14ac:dyDescent="0.25">
      <c r="A1215">
        <f>_xlfn.XLOOKUP(B1215,'Données-péréquation'!$B$2:$B$301,'Données-péréquation'!$A$2:$A$301)</f>
        <v>5458</v>
      </c>
      <c r="B1215" s="108" t="s">
        <v>292</v>
      </c>
      <c r="C1215" s="107">
        <v>2015</v>
      </c>
      <c r="D1215" s="107" t="s">
        <v>458</v>
      </c>
      <c r="E1215" s="107" t="s">
        <v>458</v>
      </c>
      <c r="F1215" s="107" t="s">
        <v>458</v>
      </c>
      <c r="G1215">
        <v>0</v>
      </c>
      <c r="H1215" t="e">
        <f t="shared" si="18"/>
        <v>#VALUE!</v>
      </c>
    </row>
    <row r="1216" spans="1:8" x14ac:dyDescent="0.25">
      <c r="A1216">
        <f>_xlfn.XLOOKUP(B1216,'Données-péréquation'!$B$2:$B$301,'Données-péréquation'!$A$2:$A$301)</f>
        <v>5458</v>
      </c>
      <c r="B1216" s="108" t="s">
        <v>292</v>
      </c>
      <c r="C1216" s="107">
        <v>2016</v>
      </c>
      <c r="D1216" s="105">
        <v>1147778.3308769099</v>
      </c>
      <c r="E1216" s="105">
        <v>1216654.0289308401</v>
      </c>
      <c r="F1216" s="107" t="s">
        <v>458</v>
      </c>
      <c r="G1216">
        <v>0</v>
      </c>
      <c r="H1216" t="e">
        <f t="shared" si="18"/>
        <v>#VALUE!</v>
      </c>
    </row>
    <row r="1217" spans="1:8" x14ac:dyDescent="0.25">
      <c r="A1217">
        <f>_xlfn.XLOOKUP(B1217,'Données-péréquation'!$B$2:$B$301,'Données-péréquation'!$A$2:$A$301)</f>
        <v>5458</v>
      </c>
      <c r="B1217" s="108" t="s">
        <v>292</v>
      </c>
      <c r="C1217" s="107">
        <v>2017</v>
      </c>
      <c r="D1217" s="105">
        <v>2039867.46272898</v>
      </c>
      <c r="E1217" s="105">
        <v>2109928.5</v>
      </c>
      <c r="F1217" s="105">
        <v>-254276.65932288501</v>
      </c>
      <c r="G1217">
        <v>0</v>
      </c>
      <c r="H1217">
        <f t="shared" si="18"/>
        <v>-254276.65932288501</v>
      </c>
    </row>
    <row r="1218" spans="1:8" x14ac:dyDescent="0.25">
      <c r="A1218">
        <f>_xlfn.XLOOKUP(B1218,'Données-péréquation'!$B$2:$B$301,'Données-péréquation'!$A$2:$A$301)</f>
        <v>5458</v>
      </c>
      <c r="B1218" s="108" t="s">
        <v>292</v>
      </c>
      <c r="C1218" s="107">
        <v>2018</v>
      </c>
      <c r="D1218" s="105">
        <v>2682228.65159488</v>
      </c>
      <c r="E1218" s="105">
        <v>2799364.5</v>
      </c>
      <c r="F1218" s="105">
        <v>-2484.9068801869998</v>
      </c>
      <c r="G1218">
        <v>0</v>
      </c>
      <c r="H1218">
        <f t="shared" si="18"/>
        <v>-2484.9068801869998</v>
      </c>
    </row>
    <row r="1219" spans="1:8" x14ac:dyDescent="0.25">
      <c r="A1219">
        <f>_xlfn.XLOOKUP(B1219,'Données-péréquation'!$B$2:$B$301,'Données-péréquation'!$A$2:$A$301)</f>
        <v>5458</v>
      </c>
      <c r="B1219" s="108" t="s">
        <v>292</v>
      </c>
      <c r="C1219" s="107">
        <v>2019</v>
      </c>
      <c r="D1219" s="105">
        <v>2654134.2172838501</v>
      </c>
      <c r="E1219" s="105">
        <v>2746732.5</v>
      </c>
      <c r="F1219" s="105">
        <v>-211296.118638354</v>
      </c>
      <c r="G1219">
        <v>7609.65</v>
      </c>
      <c r="H1219">
        <f t="shared" ref="H1219:H1282" si="19">F1219+G1219</f>
        <v>-203686.46863835401</v>
      </c>
    </row>
    <row r="1220" spans="1:8" x14ac:dyDescent="0.25">
      <c r="A1220">
        <f>_xlfn.XLOOKUP(B1220,'Données-péréquation'!$B$2:$B$301,'Données-péréquation'!$A$2:$A$301)</f>
        <v>5458</v>
      </c>
      <c r="B1220" s="108" t="s">
        <v>292</v>
      </c>
      <c r="C1220" s="107">
        <v>2020</v>
      </c>
      <c r="D1220" s="105">
        <v>2551441.3897759002</v>
      </c>
      <c r="E1220" s="105">
        <v>2717507.5</v>
      </c>
      <c r="F1220" s="105">
        <v>65830.861051936998</v>
      </c>
      <c r="G1220">
        <v>1750.88</v>
      </c>
      <c r="H1220">
        <f t="shared" si="19"/>
        <v>67581.741051937002</v>
      </c>
    </row>
    <row r="1221" spans="1:8" x14ac:dyDescent="0.25">
      <c r="A1221">
        <f>_xlfn.XLOOKUP(B1221,'Données-péréquation'!$B$2:$B$301,'Données-péréquation'!$A$2:$A$301)</f>
        <v>5458</v>
      </c>
      <c r="B1221" s="108" t="s">
        <v>292</v>
      </c>
      <c r="C1221" s="107">
        <v>2021</v>
      </c>
      <c r="D1221" s="105">
        <v>2240596.4450012301</v>
      </c>
      <c r="E1221" s="106">
        <v>2372919</v>
      </c>
      <c r="F1221" s="105">
        <v>-130077.644106579</v>
      </c>
      <c r="G1221">
        <v>2943.81</v>
      </c>
      <c r="H1221">
        <f t="shared" si="19"/>
        <v>-127133.834106579</v>
      </c>
    </row>
    <row r="1222" spans="1:8" x14ac:dyDescent="0.25">
      <c r="A1222">
        <f>_xlfn.XLOOKUP(B1222,'Données-péréquation'!$B$2:$B$301,'Données-péréquation'!$A$2:$A$301)</f>
        <v>5458</v>
      </c>
      <c r="B1222" s="108" t="s">
        <v>292</v>
      </c>
      <c r="C1222" s="107">
        <v>2022</v>
      </c>
      <c r="D1222" s="105">
        <v>2070051.65734547</v>
      </c>
      <c r="E1222" s="106">
        <v>2104683</v>
      </c>
      <c r="F1222" s="105">
        <v>59557.488135573003</v>
      </c>
      <c r="G1222">
        <v>2399.75</v>
      </c>
      <c r="H1222">
        <f t="shared" si="19"/>
        <v>61957.238135573003</v>
      </c>
    </row>
    <row r="1223" spans="1:8" x14ac:dyDescent="0.25">
      <c r="A1223">
        <f>_xlfn.XLOOKUP(B1223,'Données-péréquation'!$B$2:$B$301,'Données-péréquation'!$A$2:$A$301)</f>
        <v>5427</v>
      </c>
      <c r="B1223" s="108" t="s">
        <v>291</v>
      </c>
      <c r="C1223" s="107">
        <v>2012</v>
      </c>
      <c r="D1223" s="107" t="s">
        <v>458</v>
      </c>
      <c r="E1223" s="107" t="s">
        <v>458</v>
      </c>
      <c r="F1223" s="107" t="s">
        <v>458</v>
      </c>
      <c r="G1223">
        <v>0</v>
      </c>
      <c r="H1223" t="e">
        <f t="shared" si="19"/>
        <v>#VALUE!</v>
      </c>
    </row>
    <row r="1224" spans="1:8" x14ac:dyDescent="0.25">
      <c r="A1224">
        <f>_xlfn.XLOOKUP(B1224,'Données-péréquation'!$B$2:$B$301,'Données-péréquation'!$A$2:$A$301)</f>
        <v>5427</v>
      </c>
      <c r="B1224" s="108" t="s">
        <v>291</v>
      </c>
      <c r="C1224" s="107">
        <v>2013</v>
      </c>
      <c r="D1224" s="107" t="s">
        <v>458</v>
      </c>
      <c r="E1224" s="107" t="s">
        <v>458</v>
      </c>
      <c r="F1224" s="107" t="s">
        <v>458</v>
      </c>
      <c r="G1224">
        <v>0</v>
      </c>
      <c r="H1224" t="e">
        <f t="shared" si="19"/>
        <v>#VALUE!</v>
      </c>
    </row>
    <row r="1225" spans="1:8" x14ac:dyDescent="0.25">
      <c r="A1225">
        <f>_xlfn.XLOOKUP(B1225,'Données-péréquation'!$B$2:$B$301,'Données-péréquation'!$A$2:$A$301)</f>
        <v>5427</v>
      </c>
      <c r="B1225" s="108" t="s">
        <v>291</v>
      </c>
      <c r="C1225" s="107">
        <v>2014</v>
      </c>
      <c r="D1225" s="107" t="s">
        <v>458</v>
      </c>
      <c r="E1225" s="107" t="s">
        <v>458</v>
      </c>
      <c r="F1225" s="107" t="s">
        <v>458</v>
      </c>
      <c r="G1225">
        <v>0</v>
      </c>
      <c r="H1225" t="e">
        <f t="shared" si="19"/>
        <v>#VALUE!</v>
      </c>
    </row>
    <row r="1226" spans="1:8" x14ac:dyDescent="0.25">
      <c r="A1226">
        <f>_xlfn.XLOOKUP(B1226,'Données-péréquation'!$B$2:$B$301,'Données-péréquation'!$A$2:$A$301)</f>
        <v>5427</v>
      </c>
      <c r="B1226" s="108" t="s">
        <v>291</v>
      </c>
      <c r="C1226" s="107">
        <v>2015</v>
      </c>
      <c r="D1226" s="107" t="s">
        <v>458</v>
      </c>
      <c r="E1226" s="107" t="s">
        <v>458</v>
      </c>
      <c r="F1226" s="107" t="s">
        <v>458</v>
      </c>
      <c r="G1226">
        <v>0</v>
      </c>
      <c r="H1226" t="e">
        <f t="shared" si="19"/>
        <v>#VALUE!</v>
      </c>
    </row>
    <row r="1227" spans="1:8" x14ac:dyDescent="0.25">
      <c r="A1227">
        <f>_xlfn.XLOOKUP(B1227,'Données-péréquation'!$B$2:$B$301,'Données-péréquation'!$A$2:$A$301)</f>
        <v>5427</v>
      </c>
      <c r="B1227" s="108" t="s">
        <v>291</v>
      </c>
      <c r="C1227" s="107">
        <v>2016</v>
      </c>
      <c r="D1227" s="105">
        <v>30941.185120853999</v>
      </c>
      <c r="E1227" s="105">
        <v>67600.767260578999</v>
      </c>
      <c r="F1227" s="107" t="s">
        <v>458</v>
      </c>
      <c r="G1227">
        <v>0</v>
      </c>
      <c r="H1227" t="e">
        <f t="shared" si="19"/>
        <v>#VALUE!</v>
      </c>
    </row>
    <row r="1228" spans="1:8" x14ac:dyDescent="0.25">
      <c r="A1228">
        <f>_xlfn.XLOOKUP(B1228,'Données-péréquation'!$B$2:$B$301,'Données-péréquation'!$A$2:$A$301)</f>
        <v>5427</v>
      </c>
      <c r="B1228" s="108" t="s">
        <v>291</v>
      </c>
      <c r="C1228" s="107">
        <v>2017</v>
      </c>
      <c r="D1228" s="105">
        <v>23268.039432100999</v>
      </c>
      <c r="E1228" s="105">
        <v>57793.463289769999</v>
      </c>
      <c r="F1228" s="105">
        <v>-2489313.7587546101</v>
      </c>
      <c r="G1228">
        <v>0</v>
      </c>
      <c r="H1228">
        <f t="shared" si="19"/>
        <v>-2489313.7587546101</v>
      </c>
    </row>
    <row r="1229" spans="1:8" x14ac:dyDescent="0.25">
      <c r="A1229">
        <f>_xlfn.XLOOKUP(B1229,'Données-péréquation'!$B$2:$B$301,'Données-péréquation'!$A$2:$A$301)</f>
        <v>5427</v>
      </c>
      <c r="B1229" s="108" t="s">
        <v>291</v>
      </c>
      <c r="C1229" s="107">
        <v>2018</v>
      </c>
      <c r="D1229" s="105">
        <v>26516.877700870999</v>
      </c>
      <c r="E1229" s="105">
        <v>48001.237586636998</v>
      </c>
      <c r="F1229" s="105">
        <v>-2227763.8719604602</v>
      </c>
      <c r="G1229">
        <v>0</v>
      </c>
      <c r="H1229">
        <f t="shared" si="19"/>
        <v>-2227763.8719604602</v>
      </c>
    </row>
    <row r="1230" spans="1:8" x14ac:dyDescent="0.25">
      <c r="A1230">
        <f>_xlfn.XLOOKUP(B1230,'Données-péréquation'!$B$2:$B$301,'Données-péréquation'!$A$2:$A$301)</f>
        <v>5427</v>
      </c>
      <c r="B1230" s="108" t="s">
        <v>291</v>
      </c>
      <c r="C1230" s="107">
        <v>2019</v>
      </c>
      <c r="D1230" s="105">
        <v>15000.428142631999</v>
      </c>
      <c r="E1230" s="105">
        <v>38226.594854294002</v>
      </c>
      <c r="F1230" s="105">
        <v>-3289967.5357512501</v>
      </c>
      <c r="G1230">
        <v>9913.5</v>
      </c>
      <c r="H1230">
        <f t="shared" si="19"/>
        <v>-3280054.0357512501</v>
      </c>
    </row>
    <row r="1231" spans="1:8" x14ac:dyDescent="0.25">
      <c r="A1231">
        <f>_xlfn.XLOOKUP(B1231,'Données-péréquation'!$B$2:$B$301,'Données-péréquation'!$A$2:$A$301)</f>
        <v>5427</v>
      </c>
      <c r="B1231" s="108" t="s">
        <v>291</v>
      </c>
      <c r="C1231" s="107">
        <v>2020</v>
      </c>
      <c r="D1231" s="105">
        <v>3321.8445058880002</v>
      </c>
      <c r="E1231" s="105">
        <v>28416.439771706999</v>
      </c>
      <c r="F1231" s="105">
        <v>-2323928.66397447</v>
      </c>
      <c r="G1231">
        <v>5106.34</v>
      </c>
      <c r="H1231">
        <f t="shared" si="19"/>
        <v>-2318822.3239744701</v>
      </c>
    </row>
    <row r="1232" spans="1:8" x14ac:dyDescent="0.25">
      <c r="A1232">
        <f>_xlfn.XLOOKUP(B1232,'Données-péréquation'!$B$2:$B$301,'Données-péréquation'!$A$2:$A$301)</f>
        <v>5427</v>
      </c>
      <c r="B1232" s="108" t="s">
        <v>291</v>
      </c>
      <c r="C1232" s="107">
        <v>2021</v>
      </c>
      <c r="D1232" s="105">
        <v>-5225.5463326660001</v>
      </c>
      <c r="E1232" s="105">
        <v>18032.111333416</v>
      </c>
      <c r="F1232" s="105">
        <v>-2934729.3183261598</v>
      </c>
      <c r="G1232">
        <v>7382.65</v>
      </c>
      <c r="H1232">
        <f t="shared" si="19"/>
        <v>-2927346.6683261599</v>
      </c>
    </row>
    <row r="1233" spans="1:8" x14ac:dyDescent="0.25">
      <c r="A1233">
        <f>_xlfn.XLOOKUP(B1233,'Données-péréquation'!$B$2:$B$301,'Données-péréquation'!$A$2:$A$301)</f>
        <v>5427</v>
      </c>
      <c r="B1233" s="108" t="s">
        <v>291</v>
      </c>
      <c r="C1233" s="107">
        <v>2022</v>
      </c>
      <c r="D1233" s="105">
        <v>-10866.704098317001</v>
      </c>
      <c r="E1233" s="105">
        <v>8652.0308188149993</v>
      </c>
      <c r="F1233" s="105">
        <v>-2941685.6203222498</v>
      </c>
      <c r="G1233">
        <v>5442.23</v>
      </c>
      <c r="H1233">
        <f t="shared" si="19"/>
        <v>-2936243.3903222498</v>
      </c>
    </row>
    <row r="1234" spans="1:8" x14ac:dyDescent="0.25">
      <c r="A1234">
        <f>_xlfn.XLOOKUP(B1234,'Données-péréquation'!$B$2:$B$301,'Données-péréquation'!$A$2:$A$301)</f>
        <v>5483</v>
      </c>
      <c r="B1234" s="108" t="s">
        <v>290</v>
      </c>
      <c r="C1234" s="107">
        <v>2012</v>
      </c>
      <c r="D1234" s="107" t="s">
        <v>458</v>
      </c>
      <c r="E1234" s="107" t="s">
        <v>458</v>
      </c>
      <c r="F1234" s="107" t="s">
        <v>458</v>
      </c>
      <c r="G1234">
        <v>0</v>
      </c>
      <c r="H1234" t="e">
        <f t="shared" si="19"/>
        <v>#VALUE!</v>
      </c>
    </row>
    <row r="1235" spans="1:8" x14ac:dyDescent="0.25">
      <c r="A1235">
        <f>_xlfn.XLOOKUP(B1235,'Données-péréquation'!$B$2:$B$301,'Données-péréquation'!$A$2:$A$301)</f>
        <v>5483</v>
      </c>
      <c r="B1235" s="108" t="s">
        <v>290</v>
      </c>
      <c r="C1235" s="107">
        <v>2013</v>
      </c>
      <c r="D1235" s="107" t="s">
        <v>458</v>
      </c>
      <c r="E1235" s="107" t="s">
        <v>458</v>
      </c>
      <c r="F1235" s="107" t="s">
        <v>458</v>
      </c>
      <c r="G1235">
        <v>0</v>
      </c>
      <c r="H1235" t="e">
        <f t="shared" si="19"/>
        <v>#VALUE!</v>
      </c>
    </row>
    <row r="1236" spans="1:8" x14ac:dyDescent="0.25">
      <c r="A1236">
        <f>_xlfn.XLOOKUP(B1236,'Données-péréquation'!$B$2:$B$301,'Données-péréquation'!$A$2:$A$301)</f>
        <v>5483</v>
      </c>
      <c r="B1236" s="108" t="s">
        <v>290</v>
      </c>
      <c r="C1236" s="107">
        <v>2014</v>
      </c>
      <c r="D1236" s="107" t="s">
        <v>458</v>
      </c>
      <c r="E1236" s="107" t="s">
        <v>458</v>
      </c>
      <c r="F1236" s="107" t="s">
        <v>458</v>
      </c>
      <c r="G1236">
        <v>0</v>
      </c>
      <c r="H1236" t="e">
        <f t="shared" si="19"/>
        <v>#VALUE!</v>
      </c>
    </row>
    <row r="1237" spans="1:8" x14ac:dyDescent="0.25">
      <c r="A1237">
        <f>_xlfn.XLOOKUP(B1237,'Données-péréquation'!$B$2:$B$301,'Données-péréquation'!$A$2:$A$301)</f>
        <v>5483</v>
      </c>
      <c r="B1237" s="108" t="s">
        <v>290</v>
      </c>
      <c r="C1237" s="107">
        <v>2015</v>
      </c>
      <c r="D1237" s="107" t="s">
        <v>458</v>
      </c>
      <c r="E1237" s="107" t="s">
        <v>458</v>
      </c>
      <c r="F1237" s="107" t="s">
        <v>458</v>
      </c>
      <c r="G1237">
        <v>0</v>
      </c>
      <c r="H1237" t="e">
        <f t="shared" si="19"/>
        <v>#VALUE!</v>
      </c>
    </row>
    <row r="1238" spans="1:8" x14ac:dyDescent="0.25">
      <c r="A1238">
        <f>_xlfn.XLOOKUP(B1238,'Données-péréquation'!$B$2:$B$301,'Données-péréquation'!$A$2:$A$301)</f>
        <v>5483</v>
      </c>
      <c r="B1238" s="108" t="s">
        <v>290</v>
      </c>
      <c r="C1238" s="107">
        <v>2016</v>
      </c>
      <c r="D1238" s="105">
        <v>179486.88484665999</v>
      </c>
      <c r="E1238" s="105">
        <v>246321.80530930799</v>
      </c>
      <c r="F1238" s="107" t="s">
        <v>458</v>
      </c>
      <c r="G1238">
        <v>0</v>
      </c>
      <c r="H1238" t="e">
        <f t="shared" si="19"/>
        <v>#VALUE!</v>
      </c>
    </row>
    <row r="1239" spans="1:8" x14ac:dyDescent="0.25">
      <c r="A1239">
        <f>_xlfn.XLOOKUP(B1239,'Données-péréquation'!$B$2:$B$301,'Données-péréquation'!$A$2:$A$301)</f>
        <v>5483</v>
      </c>
      <c r="B1239" s="108" t="s">
        <v>290</v>
      </c>
      <c r="C1239" s="107">
        <v>2017</v>
      </c>
      <c r="D1239" s="105">
        <v>331422.385456894</v>
      </c>
      <c r="E1239" s="105">
        <v>356082.367383865</v>
      </c>
      <c r="F1239" s="105">
        <v>-31794.513551057</v>
      </c>
      <c r="G1239">
        <v>0</v>
      </c>
      <c r="H1239">
        <f t="shared" si="19"/>
        <v>-31794.513551057</v>
      </c>
    </row>
    <row r="1240" spans="1:8" x14ac:dyDescent="0.25">
      <c r="A1240">
        <f>_xlfn.XLOOKUP(B1240,'Données-péréquation'!$B$2:$B$301,'Données-péréquation'!$A$2:$A$301)</f>
        <v>5483</v>
      </c>
      <c r="B1240" s="108" t="s">
        <v>290</v>
      </c>
      <c r="C1240" s="107">
        <v>2018</v>
      </c>
      <c r="D1240" s="105">
        <v>522779.064869667</v>
      </c>
      <c r="E1240" s="105">
        <v>662370.60671386204</v>
      </c>
      <c r="F1240" s="105">
        <v>133887.15901829</v>
      </c>
      <c r="G1240">
        <v>0</v>
      </c>
      <c r="H1240">
        <f t="shared" si="19"/>
        <v>133887.15901829</v>
      </c>
    </row>
    <row r="1241" spans="1:8" x14ac:dyDescent="0.25">
      <c r="A1241">
        <f>_xlfn.XLOOKUP(B1241,'Données-péréquation'!$B$2:$B$301,'Données-péréquation'!$A$2:$A$301)</f>
        <v>5483</v>
      </c>
      <c r="B1241" s="108" t="s">
        <v>290</v>
      </c>
      <c r="C1241" s="107">
        <v>2019</v>
      </c>
      <c r="D1241" s="105">
        <v>988372.87819438998</v>
      </c>
      <c r="E1241" s="105">
        <v>1047597.77296183</v>
      </c>
      <c r="F1241" s="105">
        <v>40004.819072154001</v>
      </c>
      <c r="G1241">
        <v>1956.2</v>
      </c>
      <c r="H1241">
        <f t="shared" si="19"/>
        <v>41961.019072153998</v>
      </c>
    </row>
    <row r="1242" spans="1:8" x14ac:dyDescent="0.25">
      <c r="A1242">
        <f>_xlfn.XLOOKUP(B1242,'Données-péréquation'!$B$2:$B$301,'Données-péréquation'!$A$2:$A$301)</f>
        <v>5483</v>
      </c>
      <c r="B1242" s="108" t="s">
        <v>290</v>
      </c>
      <c r="C1242" s="107">
        <v>2020</v>
      </c>
      <c r="D1242" s="105">
        <v>968523.98357632803</v>
      </c>
      <c r="E1242" s="105">
        <v>997568.40501800796</v>
      </c>
      <c r="F1242" s="105">
        <v>112085.176997309</v>
      </c>
      <c r="G1242">
        <v>1100.73</v>
      </c>
      <c r="H1242">
        <f t="shared" si="19"/>
        <v>113185.90699730899</v>
      </c>
    </row>
    <row r="1243" spans="1:8" x14ac:dyDescent="0.25">
      <c r="A1243">
        <f>_xlfn.XLOOKUP(B1243,'Données-péréquation'!$B$2:$B$301,'Données-péréquation'!$A$2:$A$301)</f>
        <v>5483</v>
      </c>
      <c r="B1243" s="108" t="s">
        <v>290</v>
      </c>
      <c r="C1243" s="107">
        <v>2021</v>
      </c>
      <c r="D1243" s="105">
        <v>918861.12900145899</v>
      </c>
      <c r="E1243" s="105">
        <v>946507.72153708804</v>
      </c>
      <c r="F1243" s="105">
        <v>129128.092734099</v>
      </c>
      <c r="G1243">
        <v>273.12</v>
      </c>
      <c r="H1243">
        <f t="shared" si="19"/>
        <v>129401.212734099</v>
      </c>
    </row>
    <row r="1244" spans="1:8" x14ac:dyDescent="0.25">
      <c r="A1244">
        <f>_xlfn.XLOOKUP(B1244,'Données-péréquation'!$B$2:$B$301,'Données-péréquation'!$A$2:$A$301)</f>
        <v>5483</v>
      </c>
      <c r="B1244" s="108" t="s">
        <v>290</v>
      </c>
      <c r="C1244" s="107">
        <v>2022</v>
      </c>
      <c r="D1244" s="105">
        <v>874539.92339720204</v>
      </c>
      <c r="E1244" s="105">
        <v>910415.50315523602</v>
      </c>
      <c r="F1244" s="105">
        <v>111369.465635897</v>
      </c>
      <c r="G1244">
        <v>828.27</v>
      </c>
      <c r="H1244">
        <f t="shared" si="19"/>
        <v>112197.735635897</v>
      </c>
    </row>
    <row r="1245" spans="1:8" x14ac:dyDescent="0.25">
      <c r="A1245">
        <f>_xlfn.XLOOKUP(B1245,'Données-péréquation'!$B$2:$B$301,'Données-péréquation'!$A$2:$A$301)</f>
        <v>5522</v>
      </c>
      <c r="B1245" s="108" t="s">
        <v>289</v>
      </c>
      <c r="C1245" s="107">
        <v>2012</v>
      </c>
      <c r="D1245" s="107" t="s">
        <v>458</v>
      </c>
      <c r="E1245" s="107" t="s">
        <v>458</v>
      </c>
      <c r="F1245" s="107" t="s">
        <v>458</v>
      </c>
      <c r="G1245">
        <v>0</v>
      </c>
      <c r="H1245" t="e">
        <f t="shared" si="19"/>
        <v>#VALUE!</v>
      </c>
    </row>
    <row r="1246" spans="1:8" x14ac:dyDescent="0.25">
      <c r="A1246">
        <f>_xlfn.XLOOKUP(B1246,'Données-péréquation'!$B$2:$B$301,'Données-péréquation'!$A$2:$A$301)</f>
        <v>5522</v>
      </c>
      <c r="B1246" s="108" t="s">
        <v>289</v>
      </c>
      <c r="C1246" s="107">
        <v>2013</v>
      </c>
      <c r="D1246" s="107" t="s">
        <v>458</v>
      </c>
      <c r="E1246" s="107" t="s">
        <v>458</v>
      </c>
      <c r="F1246" s="107" t="s">
        <v>458</v>
      </c>
      <c r="G1246">
        <v>0</v>
      </c>
      <c r="H1246" t="e">
        <f t="shared" si="19"/>
        <v>#VALUE!</v>
      </c>
    </row>
    <row r="1247" spans="1:8" x14ac:dyDescent="0.25">
      <c r="A1247">
        <f>_xlfn.XLOOKUP(B1247,'Données-péréquation'!$B$2:$B$301,'Données-péréquation'!$A$2:$A$301)</f>
        <v>5522</v>
      </c>
      <c r="B1247" s="108" t="s">
        <v>289</v>
      </c>
      <c r="C1247" s="107">
        <v>2014</v>
      </c>
      <c r="D1247" s="107" t="s">
        <v>458</v>
      </c>
      <c r="E1247" s="107" t="s">
        <v>458</v>
      </c>
      <c r="F1247" s="107" t="s">
        <v>458</v>
      </c>
      <c r="G1247">
        <v>0</v>
      </c>
      <c r="H1247" t="e">
        <f t="shared" si="19"/>
        <v>#VALUE!</v>
      </c>
    </row>
    <row r="1248" spans="1:8" x14ac:dyDescent="0.25">
      <c r="A1248">
        <f>_xlfn.XLOOKUP(B1248,'Données-péréquation'!$B$2:$B$301,'Données-péréquation'!$A$2:$A$301)</f>
        <v>5522</v>
      </c>
      <c r="B1248" s="108" t="s">
        <v>289</v>
      </c>
      <c r="C1248" s="107">
        <v>2015</v>
      </c>
      <c r="D1248" s="107" t="s">
        <v>458</v>
      </c>
      <c r="E1248" s="107" t="s">
        <v>458</v>
      </c>
      <c r="F1248" s="107" t="s">
        <v>458</v>
      </c>
      <c r="G1248">
        <v>0</v>
      </c>
      <c r="H1248" t="e">
        <f t="shared" si="19"/>
        <v>#VALUE!</v>
      </c>
    </row>
    <row r="1249" spans="1:8" x14ac:dyDescent="0.25">
      <c r="A1249">
        <f>_xlfn.XLOOKUP(B1249,'Données-péréquation'!$B$2:$B$301,'Données-péréquation'!$A$2:$A$301)</f>
        <v>5522</v>
      </c>
      <c r="B1249" s="108" t="s">
        <v>289</v>
      </c>
      <c r="C1249" s="107">
        <v>2016</v>
      </c>
      <c r="D1249" s="105">
        <v>1364971.5642683699</v>
      </c>
      <c r="E1249" s="105">
        <v>1468403.25129296</v>
      </c>
      <c r="F1249" s="107" t="s">
        <v>458</v>
      </c>
      <c r="G1249">
        <v>0</v>
      </c>
      <c r="H1249" t="e">
        <f t="shared" si="19"/>
        <v>#VALUE!</v>
      </c>
    </row>
    <row r="1250" spans="1:8" x14ac:dyDescent="0.25">
      <c r="A1250">
        <f>_xlfn.XLOOKUP(B1250,'Données-péréquation'!$B$2:$B$301,'Données-péréquation'!$A$2:$A$301)</f>
        <v>5522</v>
      </c>
      <c r="B1250" s="108" t="s">
        <v>289</v>
      </c>
      <c r="C1250" s="107">
        <v>2017</v>
      </c>
      <c r="D1250" s="105">
        <v>1430181.6001792999</v>
      </c>
      <c r="E1250" s="105">
        <v>1444699.08300964</v>
      </c>
      <c r="F1250" s="105">
        <v>241706.09293963001</v>
      </c>
      <c r="G1250">
        <v>0</v>
      </c>
      <c r="H1250">
        <f t="shared" si="19"/>
        <v>241706.09293963001</v>
      </c>
    </row>
    <row r="1251" spans="1:8" x14ac:dyDescent="0.25">
      <c r="A1251">
        <f>_xlfn.XLOOKUP(B1251,'Données-péréquation'!$B$2:$B$301,'Données-péréquation'!$A$2:$A$301)</f>
        <v>5522</v>
      </c>
      <c r="B1251" s="108" t="s">
        <v>289</v>
      </c>
      <c r="C1251" s="107">
        <v>2018</v>
      </c>
      <c r="D1251" s="105">
        <v>1743800.3040112699</v>
      </c>
      <c r="E1251" s="105">
        <v>1762902.6386631799</v>
      </c>
      <c r="F1251" s="105">
        <v>249729.31415825</v>
      </c>
      <c r="G1251">
        <v>0</v>
      </c>
      <c r="H1251">
        <f t="shared" si="19"/>
        <v>249729.31415825</v>
      </c>
    </row>
    <row r="1252" spans="1:8" x14ac:dyDescent="0.25">
      <c r="A1252">
        <f>_xlfn.XLOOKUP(B1252,'Données-péréquation'!$B$2:$B$301,'Données-péréquation'!$A$2:$A$301)</f>
        <v>5522</v>
      </c>
      <c r="B1252" s="108" t="s">
        <v>289</v>
      </c>
      <c r="C1252" s="107">
        <v>2019</v>
      </c>
      <c r="D1252" s="105">
        <v>1828971.10634283</v>
      </c>
      <c r="E1252" s="105">
        <v>1977559.04842091</v>
      </c>
      <c r="F1252" s="105">
        <v>304870.20274483901</v>
      </c>
      <c r="G1252">
        <v>4681.95</v>
      </c>
      <c r="H1252">
        <f t="shared" si="19"/>
        <v>309552.15274483903</v>
      </c>
    </row>
    <row r="1253" spans="1:8" x14ac:dyDescent="0.25">
      <c r="A1253">
        <f>_xlfn.XLOOKUP(B1253,'Données-péréquation'!$B$2:$B$301,'Données-péréquation'!$A$2:$A$301)</f>
        <v>5522</v>
      </c>
      <c r="B1253" s="108" t="s">
        <v>289</v>
      </c>
      <c r="C1253" s="107">
        <v>2020</v>
      </c>
      <c r="D1253" s="105">
        <v>1822229.1394430201</v>
      </c>
      <c r="E1253" s="105">
        <v>1914523.14557443</v>
      </c>
      <c r="F1253" s="105">
        <v>344073.88257798401</v>
      </c>
      <c r="G1253">
        <v>574.34</v>
      </c>
      <c r="H1253">
        <f t="shared" si="19"/>
        <v>344648.22257798404</v>
      </c>
    </row>
    <row r="1254" spans="1:8" x14ac:dyDescent="0.25">
      <c r="A1254">
        <f>_xlfn.XLOOKUP(B1254,'Données-péréquation'!$B$2:$B$301,'Données-péréquation'!$A$2:$A$301)</f>
        <v>5522</v>
      </c>
      <c r="B1254" s="108" t="s">
        <v>289</v>
      </c>
      <c r="C1254" s="107">
        <v>2021</v>
      </c>
      <c r="D1254" s="105">
        <v>1764558.6365569299</v>
      </c>
      <c r="E1254" s="105">
        <v>1855527.6387295099</v>
      </c>
      <c r="F1254" s="105">
        <v>323713.29570021603</v>
      </c>
      <c r="G1254">
        <v>2192.88</v>
      </c>
      <c r="H1254">
        <f t="shared" si="19"/>
        <v>325906.17570021603</v>
      </c>
    </row>
    <row r="1255" spans="1:8" x14ac:dyDescent="0.25">
      <c r="A1255">
        <f>_xlfn.XLOOKUP(B1255,'Données-péréquation'!$B$2:$B$301,'Données-péréquation'!$A$2:$A$301)</f>
        <v>5522</v>
      </c>
      <c r="B1255" s="108" t="s">
        <v>289</v>
      </c>
      <c r="C1255" s="107">
        <v>2022</v>
      </c>
      <c r="D1255" s="105">
        <v>1746565.70655101</v>
      </c>
      <c r="E1255" s="105">
        <v>1872123.5976026801</v>
      </c>
      <c r="F1255" s="105">
        <v>220938.881455428</v>
      </c>
      <c r="G1255">
        <v>7136.66</v>
      </c>
      <c r="H1255">
        <f t="shared" si="19"/>
        <v>228075.541455428</v>
      </c>
    </row>
    <row r="1256" spans="1:8" x14ac:dyDescent="0.25">
      <c r="A1256">
        <f>_xlfn.XLOOKUP(B1256,'Données-péréquation'!$B$2:$B$301,'Données-péréquation'!$A$2:$A$301)</f>
        <v>5556</v>
      </c>
      <c r="B1256" s="108" t="s">
        <v>288</v>
      </c>
      <c r="C1256" s="107">
        <v>2012</v>
      </c>
      <c r="D1256" s="107" t="s">
        <v>458</v>
      </c>
      <c r="E1256" s="107" t="s">
        <v>458</v>
      </c>
      <c r="F1256" s="107" t="s">
        <v>458</v>
      </c>
      <c r="G1256">
        <v>0</v>
      </c>
      <c r="H1256" t="e">
        <f t="shared" si="19"/>
        <v>#VALUE!</v>
      </c>
    </row>
    <row r="1257" spans="1:8" x14ac:dyDescent="0.25">
      <c r="A1257">
        <f>_xlfn.XLOOKUP(B1257,'Données-péréquation'!$B$2:$B$301,'Données-péréquation'!$A$2:$A$301)</f>
        <v>5556</v>
      </c>
      <c r="B1257" s="108" t="s">
        <v>288</v>
      </c>
      <c r="C1257" s="107">
        <v>2013</v>
      </c>
      <c r="D1257" s="107" t="s">
        <v>458</v>
      </c>
      <c r="E1257" s="107" t="s">
        <v>458</v>
      </c>
      <c r="F1257" s="107" t="s">
        <v>458</v>
      </c>
      <c r="G1257">
        <v>0</v>
      </c>
      <c r="H1257" t="e">
        <f t="shared" si="19"/>
        <v>#VALUE!</v>
      </c>
    </row>
    <row r="1258" spans="1:8" x14ac:dyDescent="0.25">
      <c r="A1258">
        <f>_xlfn.XLOOKUP(B1258,'Données-péréquation'!$B$2:$B$301,'Données-péréquation'!$A$2:$A$301)</f>
        <v>5556</v>
      </c>
      <c r="B1258" s="108" t="s">
        <v>288</v>
      </c>
      <c r="C1258" s="107">
        <v>2014</v>
      </c>
      <c r="D1258" s="107" t="s">
        <v>458</v>
      </c>
      <c r="E1258" s="107" t="s">
        <v>458</v>
      </c>
      <c r="F1258" s="107" t="s">
        <v>458</v>
      </c>
      <c r="G1258">
        <v>0</v>
      </c>
      <c r="H1258" t="e">
        <f t="shared" si="19"/>
        <v>#VALUE!</v>
      </c>
    </row>
    <row r="1259" spans="1:8" x14ac:dyDescent="0.25">
      <c r="A1259">
        <f>_xlfn.XLOOKUP(B1259,'Données-péréquation'!$B$2:$B$301,'Données-péréquation'!$A$2:$A$301)</f>
        <v>5556</v>
      </c>
      <c r="B1259" s="108" t="s">
        <v>288</v>
      </c>
      <c r="C1259" s="107">
        <v>2015</v>
      </c>
      <c r="D1259" s="107" t="s">
        <v>458</v>
      </c>
      <c r="E1259" s="107" t="s">
        <v>458</v>
      </c>
      <c r="F1259" s="107" t="s">
        <v>458</v>
      </c>
      <c r="G1259">
        <v>0</v>
      </c>
      <c r="H1259" t="e">
        <f t="shared" si="19"/>
        <v>#VALUE!</v>
      </c>
    </row>
    <row r="1260" spans="1:8" x14ac:dyDescent="0.25">
      <c r="A1260">
        <f>_xlfn.XLOOKUP(B1260,'Données-péréquation'!$B$2:$B$301,'Données-péréquation'!$A$2:$A$301)</f>
        <v>5556</v>
      </c>
      <c r="B1260" s="108" t="s">
        <v>288</v>
      </c>
      <c r="C1260" s="107">
        <v>2016</v>
      </c>
      <c r="D1260" s="105">
        <v>724322.29505297903</v>
      </c>
      <c r="E1260" s="105">
        <v>929849.72468860995</v>
      </c>
      <c r="F1260" s="107" t="s">
        <v>458</v>
      </c>
      <c r="G1260">
        <v>0</v>
      </c>
      <c r="H1260" t="e">
        <f t="shared" si="19"/>
        <v>#VALUE!</v>
      </c>
    </row>
    <row r="1261" spans="1:8" x14ac:dyDescent="0.25">
      <c r="A1261">
        <f>_xlfn.XLOOKUP(B1261,'Données-péréquation'!$B$2:$B$301,'Données-péréquation'!$A$2:$A$301)</f>
        <v>5556</v>
      </c>
      <c r="B1261" s="108" t="s">
        <v>288</v>
      </c>
      <c r="C1261" s="107">
        <v>2017</v>
      </c>
      <c r="D1261" s="105">
        <v>770585.94290762104</v>
      </c>
      <c r="E1261" s="105">
        <v>780650.79004853999</v>
      </c>
      <c r="F1261" s="105">
        <v>-98753.882540993</v>
      </c>
      <c r="G1261">
        <v>0</v>
      </c>
      <c r="H1261">
        <f t="shared" si="19"/>
        <v>-98753.882540993</v>
      </c>
    </row>
    <row r="1262" spans="1:8" x14ac:dyDescent="0.25">
      <c r="A1262">
        <f>_xlfn.XLOOKUP(B1262,'Données-péréquation'!$B$2:$B$301,'Données-péréquation'!$A$2:$A$301)</f>
        <v>5556</v>
      </c>
      <c r="B1262" s="108" t="s">
        <v>288</v>
      </c>
      <c r="C1262" s="107">
        <v>2018</v>
      </c>
      <c r="D1262" s="105">
        <v>537038.55298761895</v>
      </c>
      <c r="E1262" s="105">
        <v>565308.13821739797</v>
      </c>
      <c r="F1262" s="105">
        <v>152532.52552880501</v>
      </c>
      <c r="G1262">
        <v>0</v>
      </c>
      <c r="H1262">
        <f t="shared" si="19"/>
        <v>152532.52552880501</v>
      </c>
    </row>
    <row r="1263" spans="1:8" x14ac:dyDescent="0.25">
      <c r="A1263">
        <f>_xlfn.XLOOKUP(B1263,'Données-péréquation'!$B$2:$B$301,'Données-péréquation'!$A$2:$A$301)</f>
        <v>5556</v>
      </c>
      <c r="B1263" s="108" t="s">
        <v>288</v>
      </c>
      <c r="C1263" s="107">
        <v>2019</v>
      </c>
      <c r="D1263" s="105">
        <v>587601.52448130504</v>
      </c>
      <c r="E1263" s="105">
        <v>626584.33911199402</v>
      </c>
      <c r="F1263" s="105">
        <v>193654.57530300599</v>
      </c>
      <c r="G1263">
        <v>407.35</v>
      </c>
      <c r="H1263">
        <f t="shared" si="19"/>
        <v>194061.92530300599</v>
      </c>
    </row>
    <row r="1264" spans="1:8" x14ac:dyDescent="0.25">
      <c r="A1264">
        <f>_xlfn.XLOOKUP(B1264,'Données-péréquation'!$B$2:$B$301,'Données-péréquation'!$A$2:$A$301)</f>
        <v>5556</v>
      </c>
      <c r="B1264" s="108" t="s">
        <v>288</v>
      </c>
      <c r="C1264" s="107">
        <v>2020</v>
      </c>
      <c r="D1264" s="105">
        <v>412795.425225607</v>
      </c>
      <c r="E1264" s="105">
        <v>439155.118814794</v>
      </c>
      <c r="F1264" s="105">
        <v>177191.184904428</v>
      </c>
      <c r="G1264">
        <v>1916.52</v>
      </c>
      <c r="H1264">
        <f t="shared" si="19"/>
        <v>179107.70490442798</v>
      </c>
    </row>
    <row r="1265" spans="1:8" x14ac:dyDescent="0.25">
      <c r="A1265">
        <f>_xlfn.XLOOKUP(B1265,'Données-péréquation'!$B$2:$B$301,'Données-péréquation'!$A$2:$A$301)</f>
        <v>5556</v>
      </c>
      <c r="B1265" s="108" t="s">
        <v>288</v>
      </c>
      <c r="C1265" s="107">
        <v>2021</v>
      </c>
      <c r="D1265" s="105">
        <v>457911.04432031099</v>
      </c>
      <c r="E1265" s="105">
        <v>501726.251664704</v>
      </c>
      <c r="F1265" s="105">
        <v>132671.31594200101</v>
      </c>
      <c r="G1265">
        <v>7009.41</v>
      </c>
      <c r="H1265">
        <f t="shared" si="19"/>
        <v>139680.72594200101</v>
      </c>
    </row>
    <row r="1266" spans="1:8" x14ac:dyDescent="0.25">
      <c r="A1266">
        <f>_xlfn.XLOOKUP(B1266,'Données-péréquation'!$B$2:$B$301,'Données-péréquation'!$A$2:$A$301)</f>
        <v>5556</v>
      </c>
      <c r="B1266" s="108" t="s">
        <v>288</v>
      </c>
      <c r="C1266" s="107">
        <v>2022</v>
      </c>
      <c r="D1266" s="105">
        <v>435130.84058052697</v>
      </c>
      <c r="E1266" s="105">
        <v>476883.866136464</v>
      </c>
      <c r="F1266" s="105">
        <v>139921.94082594599</v>
      </c>
      <c r="G1266">
        <v>521.36</v>
      </c>
      <c r="H1266">
        <f t="shared" si="19"/>
        <v>140443.30082594597</v>
      </c>
    </row>
    <row r="1267" spans="1:8" x14ac:dyDescent="0.25">
      <c r="A1267">
        <f>_xlfn.XLOOKUP(B1267,'Données-péréquation'!$B$2:$B$301,'Données-péréquation'!$A$2:$A$301)</f>
        <v>5557</v>
      </c>
      <c r="B1267" s="108" t="s">
        <v>287</v>
      </c>
      <c r="C1267" s="107">
        <v>2012</v>
      </c>
      <c r="D1267" s="107" t="s">
        <v>458</v>
      </c>
      <c r="E1267" s="107" t="s">
        <v>458</v>
      </c>
      <c r="F1267" s="107" t="s">
        <v>458</v>
      </c>
      <c r="G1267">
        <v>0</v>
      </c>
      <c r="H1267" t="e">
        <f t="shared" si="19"/>
        <v>#VALUE!</v>
      </c>
    </row>
    <row r="1268" spans="1:8" x14ac:dyDescent="0.25">
      <c r="A1268">
        <f>_xlfn.XLOOKUP(B1268,'Données-péréquation'!$B$2:$B$301,'Données-péréquation'!$A$2:$A$301)</f>
        <v>5557</v>
      </c>
      <c r="B1268" s="108" t="s">
        <v>287</v>
      </c>
      <c r="C1268" s="107">
        <v>2013</v>
      </c>
      <c r="D1268" s="107" t="s">
        <v>458</v>
      </c>
      <c r="E1268" s="107" t="s">
        <v>458</v>
      </c>
      <c r="F1268" s="107" t="s">
        <v>458</v>
      </c>
      <c r="G1268">
        <v>0</v>
      </c>
      <c r="H1268" t="e">
        <f t="shared" si="19"/>
        <v>#VALUE!</v>
      </c>
    </row>
    <row r="1269" spans="1:8" x14ac:dyDescent="0.25">
      <c r="A1269">
        <f>_xlfn.XLOOKUP(B1269,'Données-péréquation'!$B$2:$B$301,'Données-péréquation'!$A$2:$A$301)</f>
        <v>5557</v>
      </c>
      <c r="B1269" s="108" t="s">
        <v>287</v>
      </c>
      <c r="C1269" s="107">
        <v>2014</v>
      </c>
      <c r="D1269" s="107" t="s">
        <v>458</v>
      </c>
      <c r="E1269" s="107" t="s">
        <v>458</v>
      </c>
      <c r="F1269" s="107" t="s">
        <v>458</v>
      </c>
      <c r="G1269">
        <v>0</v>
      </c>
      <c r="H1269" t="e">
        <f t="shared" si="19"/>
        <v>#VALUE!</v>
      </c>
    </row>
    <row r="1270" spans="1:8" x14ac:dyDescent="0.25">
      <c r="A1270">
        <f>_xlfn.XLOOKUP(B1270,'Données-péréquation'!$B$2:$B$301,'Données-péréquation'!$A$2:$A$301)</f>
        <v>5557</v>
      </c>
      <c r="B1270" s="108" t="s">
        <v>287</v>
      </c>
      <c r="C1270" s="107">
        <v>2015</v>
      </c>
      <c r="D1270" s="107" t="s">
        <v>458</v>
      </c>
      <c r="E1270" s="107" t="s">
        <v>458</v>
      </c>
      <c r="F1270" s="107" t="s">
        <v>458</v>
      </c>
      <c r="G1270">
        <v>0</v>
      </c>
      <c r="H1270" t="e">
        <f t="shared" si="19"/>
        <v>#VALUE!</v>
      </c>
    </row>
    <row r="1271" spans="1:8" x14ac:dyDescent="0.25">
      <c r="A1271">
        <f>_xlfn.XLOOKUP(B1271,'Données-péréquation'!$B$2:$B$301,'Données-péréquation'!$A$2:$A$301)</f>
        <v>5557</v>
      </c>
      <c r="B1271" s="108" t="s">
        <v>287</v>
      </c>
      <c r="C1271" s="107">
        <v>2016</v>
      </c>
      <c r="D1271" s="105">
        <v>256502.55969351501</v>
      </c>
      <c r="E1271" s="105">
        <v>341144.11293729802</v>
      </c>
      <c r="F1271" s="107" t="s">
        <v>458</v>
      </c>
      <c r="G1271">
        <v>0</v>
      </c>
      <c r="H1271" t="e">
        <f t="shared" si="19"/>
        <v>#VALUE!</v>
      </c>
    </row>
    <row r="1272" spans="1:8" x14ac:dyDescent="0.25">
      <c r="A1272">
        <f>_xlfn.XLOOKUP(B1272,'Données-péréquation'!$B$2:$B$301,'Données-péréquation'!$A$2:$A$301)</f>
        <v>5557</v>
      </c>
      <c r="B1272" s="108" t="s">
        <v>287</v>
      </c>
      <c r="C1272" s="107">
        <v>2017</v>
      </c>
      <c r="D1272" s="105">
        <v>242771.50589689799</v>
      </c>
      <c r="E1272" s="105">
        <v>256432.009160577</v>
      </c>
      <c r="F1272" s="105">
        <v>153127.94270654401</v>
      </c>
      <c r="G1272">
        <v>0</v>
      </c>
      <c r="H1272">
        <f t="shared" si="19"/>
        <v>153127.94270654401</v>
      </c>
    </row>
    <row r="1273" spans="1:8" x14ac:dyDescent="0.25">
      <c r="A1273">
        <f>_xlfn.XLOOKUP(B1273,'Données-péréquation'!$B$2:$B$301,'Données-péréquation'!$A$2:$A$301)</f>
        <v>5557</v>
      </c>
      <c r="B1273" s="108" t="s">
        <v>287</v>
      </c>
      <c r="C1273" s="107">
        <v>2018</v>
      </c>
      <c r="D1273" s="105">
        <v>229582.48632848501</v>
      </c>
      <c r="E1273" s="105">
        <v>244151.104118838</v>
      </c>
      <c r="F1273" s="105">
        <v>109761.648919928</v>
      </c>
      <c r="G1273">
        <v>0</v>
      </c>
      <c r="H1273">
        <f t="shared" si="19"/>
        <v>109761.648919928</v>
      </c>
    </row>
    <row r="1274" spans="1:8" x14ac:dyDescent="0.25">
      <c r="A1274">
        <f>_xlfn.XLOOKUP(B1274,'Données-péréquation'!$B$2:$B$301,'Données-péréquation'!$A$2:$A$301)</f>
        <v>5557</v>
      </c>
      <c r="B1274" s="108" t="s">
        <v>287</v>
      </c>
      <c r="C1274" s="107">
        <v>2019</v>
      </c>
      <c r="D1274" s="105">
        <v>223414.046725722</v>
      </c>
      <c r="E1274" s="105">
        <v>239133.814853813</v>
      </c>
      <c r="F1274" s="105">
        <v>85496.979059560006</v>
      </c>
      <c r="G1274">
        <v>1769.1</v>
      </c>
      <c r="H1274">
        <f t="shared" si="19"/>
        <v>87266.079059560012</v>
      </c>
    </row>
    <row r="1275" spans="1:8" x14ac:dyDescent="0.25">
      <c r="A1275">
        <f>_xlfn.XLOOKUP(B1275,'Données-péréquation'!$B$2:$B$301,'Données-péréquation'!$A$2:$A$301)</f>
        <v>5557</v>
      </c>
      <c r="B1275" s="108" t="s">
        <v>287</v>
      </c>
      <c r="C1275" s="107">
        <v>2020</v>
      </c>
      <c r="D1275" s="105">
        <v>205797.318722692</v>
      </c>
      <c r="E1275" s="105">
        <v>218593.61328015299</v>
      </c>
      <c r="F1275" s="105">
        <v>118525.926635927</v>
      </c>
      <c r="G1275">
        <v>-1250.26</v>
      </c>
      <c r="H1275">
        <f t="shared" si="19"/>
        <v>117275.666635927</v>
      </c>
    </row>
    <row r="1276" spans="1:8" x14ac:dyDescent="0.25">
      <c r="A1276">
        <f>_xlfn.XLOOKUP(B1276,'Données-péréquation'!$B$2:$B$301,'Données-péréquation'!$A$2:$A$301)</f>
        <v>5557</v>
      </c>
      <c r="B1276" s="108" t="s">
        <v>287</v>
      </c>
      <c r="C1276" s="107">
        <v>2021</v>
      </c>
      <c r="D1276" s="105">
        <v>196308.86064042899</v>
      </c>
      <c r="E1276" s="105">
        <v>209378.628266252</v>
      </c>
      <c r="F1276" s="105">
        <v>224548.53504857799</v>
      </c>
      <c r="G1276">
        <v>85.06</v>
      </c>
      <c r="H1276">
        <f t="shared" si="19"/>
        <v>224633.59504857799</v>
      </c>
    </row>
    <row r="1277" spans="1:8" x14ac:dyDescent="0.25">
      <c r="A1277">
        <f>_xlfn.XLOOKUP(B1277,'Données-péréquation'!$B$2:$B$301,'Données-péréquation'!$A$2:$A$301)</f>
        <v>5557</v>
      </c>
      <c r="B1277" s="108" t="s">
        <v>287</v>
      </c>
      <c r="C1277" s="107">
        <v>2022</v>
      </c>
      <c r="D1277" s="105">
        <v>217779.07782142001</v>
      </c>
      <c r="E1277" s="105">
        <v>238297.47912380699</v>
      </c>
      <c r="F1277" s="105">
        <v>161332.88646038499</v>
      </c>
      <c r="G1277">
        <v>569.08000000000004</v>
      </c>
      <c r="H1277">
        <f t="shared" si="19"/>
        <v>161901.96646038498</v>
      </c>
    </row>
    <row r="1278" spans="1:8" x14ac:dyDescent="0.25">
      <c r="A1278">
        <f>_xlfn.XLOOKUP(B1278,'Données-péréquation'!$B$2:$B$301,'Données-péréquation'!$A$2:$A$301)</f>
        <v>5604</v>
      </c>
      <c r="B1278" s="108" t="s">
        <v>286</v>
      </c>
      <c r="C1278" s="107">
        <v>2012</v>
      </c>
      <c r="D1278" s="107" t="s">
        <v>458</v>
      </c>
      <c r="E1278" s="107" t="s">
        <v>458</v>
      </c>
      <c r="F1278" s="107" t="s">
        <v>458</v>
      </c>
      <c r="G1278">
        <v>0</v>
      </c>
      <c r="H1278" t="e">
        <f t="shared" si="19"/>
        <v>#VALUE!</v>
      </c>
    </row>
    <row r="1279" spans="1:8" x14ac:dyDescent="0.25">
      <c r="A1279">
        <f>_xlfn.XLOOKUP(B1279,'Données-péréquation'!$B$2:$B$301,'Données-péréquation'!$A$2:$A$301)</f>
        <v>5604</v>
      </c>
      <c r="B1279" s="108" t="s">
        <v>286</v>
      </c>
      <c r="C1279" s="107">
        <v>2013</v>
      </c>
      <c r="D1279" s="107" t="s">
        <v>458</v>
      </c>
      <c r="E1279" s="107" t="s">
        <v>458</v>
      </c>
      <c r="F1279" s="107" t="s">
        <v>458</v>
      </c>
      <c r="G1279">
        <v>0</v>
      </c>
      <c r="H1279" t="e">
        <f t="shared" si="19"/>
        <v>#VALUE!</v>
      </c>
    </row>
    <row r="1280" spans="1:8" x14ac:dyDescent="0.25">
      <c r="A1280">
        <f>_xlfn.XLOOKUP(B1280,'Données-péréquation'!$B$2:$B$301,'Données-péréquation'!$A$2:$A$301)</f>
        <v>5604</v>
      </c>
      <c r="B1280" s="108" t="s">
        <v>286</v>
      </c>
      <c r="C1280" s="107">
        <v>2014</v>
      </c>
      <c r="D1280" s="107" t="s">
        <v>458</v>
      </c>
      <c r="E1280" s="107" t="s">
        <v>458</v>
      </c>
      <c r="F1280" s="107" t="s">
        <v>458</v>
      </c>
      <c r="G1280">
        <v>0</v>
      </c>
      <c r="H1280" t="e">
        <f t="shared" si="19"/>
        <v>#VALUE!</v>
      </c>
    </row>
    <row r="1281" spans="1:8" x14ac:dyDescent="0.25">
      <c r="A1281">
        <f>_xlfn.XLOOKUP(B1281,'Données-péréquation'!$B$2:$B$301,'Données-péréquation'!$A$2:$A$301)</f>
        <v>5604</v>
      </c>
      <c r="B1281" s="108" t="s">
        <v>286</v>
      </c>
      <c r="C1281" s="107">
        <v>2015</v>
      </c>
      <c r="D1281" s="107" t="s">
        <v>458</v>
      </c>
      <c r="E1281" s="107" t="s">
        <v>458</v>
      </c>
      <c r="F1281" s="107" t="s">
        <v>458</v>
      </c>
      <c r="G1281">
        <v>0</v>
      </c>
      <c r="H1281" t="e">
        <f t="shared" si="19"/>
        <v>#VALUE!</v>
      </c>
    </row>
    <row r="1282" spans="1:8" x14ac:dyDescent="0.25">
      <c r="A1282">
        <f>_xlfn.XLOOKUP(B1282,'Données-péréquation'!$B$2:$B$301,'Données-péréquation'!$A$2:$A$301)</f>
        <v>5604</v>
      </c>
      <c r="B1282" s="108" t="s">
        <v>286</v>
      </c>
      <c r="C1282" s="107">
        <v>2016</v>
      </c>
      <c r="D1282" s="105">
        <v>3346991.7232440002</v>
      </c>
      <c r="E1282" s="105">
        <v>3818010.6</v>
      </c>
      <c r="F1282" s="107" t="s">
        <v>458</v>
      </c>
      <c r="G1282">
        <v>0</v>
      </c>
      <c r="H1282" t="e">
        <f t="shared" si="19"/>
        <v>#VALUE!</v>
      </c>
    </row>
    <row r="1283" spans="1:8" x14ac:dyDescent="0.25">
      <c r="A1283">
        <f>_xlfn.XLOOKUP(B1283,'Données-péréquation'!$B$2:$B$301,'Données-péréquation'!$A$2:$A$301)</f>
        <v>5604</v>
      </c>
      <c r="B1283" s="108" t="s">
        <v>286</v>
      </c>
      <c r="C1283" s="107">
        <v>2017</v>
      </c>
      <c r="D1283" s="105">
        <v>4345018.7338169999</v>
      </c>
      <c r="E1283" s="105">
        <v>4853781.9000000004</v>
      </c>
      <c r="F1283" s="105">
        <v>325219.16844820301</v>
      </c>
      <c r="G1283">
        <v>0</v>
      </c>
      <c r="H1283">
        <f t="shared" ref="H1283:H1346" si="20">F1283+G1283</f>
        <v>325219.16844820301</v>
      </c>
    </row>
    <row r="1284" spans="1:8" x14ac:dyDescent="0.25">
      <c r="A1284">
        <f>_xlfn.XLOOKUP(B1284,'Données-péréquation'!$B$2:$B$301,'Données-péréquation'!$A$2:$A$301)</f>
        <v>5604</v>
      </c>
      <c r="B1284" s="108" t="s">
        <v>286</v>
      </c>
      <c r="C1284" s="107">
        <v>2018</v>
      </c>
      <c r="D1284" s="105">
        <v>4155930.830629</v>
      </c>
      <c r="E1284" s="105">
        <v>4453823.1307300003</v>
      </c>
      <c r="F1284" s="105">
        <v>104067.433687436</v>
      </c>
      <c r="G1284">
        <v>0</v>
      </c>
      <c r="H1284">
        <f t="shared" si="20"/>
        <v>104067.433687436</v>
      </c>
    </row>
    <row r="1285" spans="1:8" x14ac:dyDescent="0.25">
      <c r="A1285">
        <f>_xlfn.XLOOKUP(B1285,'Données-péréquation'!$B$2:$B$301,'Données-péréquation'!$A$2:$A$301)</f>
        <v>5604</v>
      </c>
      <c r="B1285" s="108" t="s">
        <v>286</v>
      </c>
      <c r="C1285" s="107">
        <v>2019</v>
      </c>
      <c r="D1285" s="105">
        <v>4406059.1085844804</v>
      </c>
      <c r="E1285" s="106">
        <v>4590320</v>
      </c>
      <c r="F1285" s="105">
        <v>301107.37965047598</v>
      </c>
      <c r="G1285">
        <v>63425.75</v>
      </c>
      <c r="H1285">
        <f t="shared" si="20"/>
        <v>364533.12965047598</v>
      </c>
    </row>
    <row r="1286" spans="1:8" x14ac:dyDescent="0.25">
      <c r="A1286">
        <f>_xlfn.XLOOKUP(B1286,'Données-péréquation'!$B$2:$B$301,'Données-péréquation'!$A$2:$A$301)</f>
        <v>5604</v>
      </c>
      <c r="B1286" s="108" t="s">
        <v>286</v>
      </c>
      <c r="C1286" s="107">
        <v>2020</v>
      </c>
      <c r="D1286" s="105">
        <v>5861788.6150477501</v>
      </c>
      <c r="E1286" s="106">
        <v>5777811</v>
      </c>
      <c r="F1286" s="105">
        <v>743085.76698910794</v>
      </c>
      <c r="G1286">
        <v>16578.91</v>
      </c>
      <c r="H1286">
        <f t="shared" si="20"/>
        <v>759664.67698910797</v>
      </c>
    </row>
    <row r="1287" spans="1:8" x14ac:dyDescent="0.25">
      <c r="A1287">
        <f>_xlfn.XLOOKUP(B1287,'Données-péréquation'!$B$2:$B$301,'Données-péréquation'!$A$2:$A$301)</f>
        <v>5604</v>
      </c>
      <c r="B1287" s="108" t="s">
        <v>286</v>
      </c>
      <c r="C1287" s="107">
        <v>2021</v>
      </c>
      <c r="D1287" s="105">
        <v>7683568.53407613</v>
      </c>
      <c r="E1287" s="105">
        <v>7563979.5</v>
      </c>
      <c r="F1287" s="105">
        <v>484846.68310231098</v>
      </c>
      <c r="G1287">
        <v>27966.94</v>
      </c>
      <c r="H1287">
        <f t="shared" si="20"/>
        <v>512813.62310231099</v>
      </c>
    </row>
    <row r="1288" spans="1:8" x14ac:dyDescent="0.25">
      <c r="A1288">
        <f>_xlfn.XLOOKUP(B1288,'Données-péréquation'!$B$2:$B$301,'Données-péréquation'!$A$2:$A$301)</f>
        <v>5604</v>
      </c>
      <c r="B1288" s="108" t="s">
        <v>286</v>
      </c>
      <c r="C1288" s="107">
        <v>2022</v>
      </c>
      <c r="D1288" s="105">
        <v>8332611.5436450001</v>
      </c>
      <c r="E1288" s="105">
        <v>8247619.1663249899</v>
      </c>
      <c r="F1288" s="105">
        <v>581987.62177837605</v>
      </c>
      <c r="G1288">
        <v>25096.07</v>
      </c>
      <c r="H1288">
        <f t="shared" si="20"/>
        <v>607083.691778376</v>
      </c>
    </row>
    <row r="1289" spans="1:8" x14ac:dyDescent="0.25">
      <c r="A1289">
        <f>_xlfn.XLOOKUP(B1289,'Données-péréquation'!$B$2:$B$301,'Données-péréquation'!$A$2:$A$301)</f>
        <v>5717</v>
      </c>
      <c r="B1289" s="108" t="s">
        <v>285</v>
      </c>
      <c r="C1289" s="107">
        <v>2012</v>
      </c>
      <c r="D1289" s="107" t="s">
        <v>458</v>
      </c>
      <c r="E1289" s="107" t="s">
        <v>458</v>
      </c>
      <c r="F1289" s="107" t="s">
        <v>458</v>
      </c>
      <c r="G1289">
        <v>0</v>
      </c>
      <c r="H1289" t="e">
        <f t="shared" si="20"/>
        <v>#VALUE!</v>
      </c>
    </row>
    <row r="1290" spans="1:8" x14ac:dyDescent="0.25">
      <c r="A1290">
        <f>_xlfn.XLOOKUP(B1290,'Données-péréquation'!$B$2:$B$301,'Données-péréquation'!$A$2:$A$301)</f>
        <v>5717</v>
      </c>
      <c r="B1290" s="108" t="s">
        <v>285</v>
      </c>
      <c r="C1290" s="107">
        <v>2013</v>
      </c>
      <c r="D1290" s="107" t="s">
        <v>458</v>
      </c>
      <c r="E1290" s="107" t="s">
        <v>458</v>
      </c>
      <c r="F1290" s="107" t="s">
        <v>458</v>
      </c>
      <c r="G1290">
        <v>0</v>
      </c>
      <c r="H1290" t="e">
        <f t="shared" si="20"/>
        <v>#VALUE!</v>
      </c>
    </row>
    <row r="1291" spans="1:8" x14ac:dyDescent="0.25">
      <c r="A1291">
        <f>_xlfn.XLOOKUP(B1291,'Données-péréquation'!$B$2:$B$301,'Données-péréquation'!$A$2:$A$301)</f>
        <v>5717</v>
      </c>
      <c r="B1291" s="108" t="s">
        <v>285</v>
      </c>
      <c r="C1291" s="107">
        <v>2014</v>
      </c>
      <c r="D1291" s="107" t="s">
        <v>458</v>
      </c>
      <c r="E1291" s="107" t="s">
        <v>458</v>
      </c>
      <c r="F1291" s="107" t="s">
        <v>458</v>
      </c>
      <c r="G1291">
        <v>0</v>
      </c>
      <c r="H1291" t="e">
        <f t="shared" si="20"/>
        <v>#VALUE!</v>
      </c>
    </row>
    <row r="1292" spans="1:8" x14ac:dyDescent="0.25">
      <c r="A1292">
        <f>_xlfn.XLOOKUP(B1292,'Données-péréquation'!$B$2:$B$301,'Données-péréquation'!$A$2:$A$301)</f>
        <v>5717</v>
      </c>
      <c r="B1292" s="108" t="s">
        <v>285</v>
      </c>
      <c r="C1292" s="107">
        <v>2015</v>
      </c>
      <c r="D1292" s="107" t="s">
        <v>458</v>
      </c>
      <c r="E1292" s="107" t="s">
        <v>458</v>
      </c>
      <c r="F1292" s="107" t="s">
        <v>458</v>
      </c>
      <c r="G1292">
        <v>0</v>
      </c>
      <c r="H1292" t="e">
        <f t="shared" si="20"/>
        <v>#VALUE!</v>
      </c>
    </row>
    <row r="1293" spans="1:8" x14ac:dyDescent="0.25">
      <c r="A1293">
        <f>_xlfn.XLOOKUP(B1293,'Données-péréquation'!$B$2:$B$301,'Données-péréquation'!$A$2:$A$301)</f>
        <v>5717</v>
      </c>
      <c r="B1293" s="108" t="s">
        <v>285</v>
      </c>
      <c r="C1293" s="107">
        <v>2016</v>
      </c>
      <c r="D1293" s="105">
        <v>10005843.231906701</v>
      </c>
      <c r="E1293" s="105">
        <v>11574116.315335</v>
      </c>
      <c r="F1293" s="107" t="s">
        <v>458</v>
      </c>
      <c r="G1293">
        <v>0</v>
      </c>
      <c r="H1293" t="e">
        <f t="shared" si="20"/>
        <v>#VALUE!</v>
      </c>
    </row>
    <row r="1294" spans="1:8" x14ac:dyDescent="0.25">
      <c r="A1294">
        <f>_xlfn.XLOOKUP(B1294,'Données-péréquation'!$B$2:$B$301,'Données-péréquation'!$A$2:$A$301)</f>
        <v>5717</v>
      </c>
      <c r="B1294" s="108" t="s">
        <v>285</v>
      </c>
      <c r="C1294" s="107">
        <v>2017</v>
      </c>
      <c r="D1294" s="105">
        <v>9874233.7040825002</v>
      </c>
      <c r="E1294" s="105">
        <v>11185165.24</v>
      </c>
      <c r="F1294" s="105">
        <v>-9678368.2119054794</v>
      </c>
      <c r="G1294">
        <v>0</v>
      </c>
      <c r="H1294">
        <f t="shared" si="20"/>
        <v>-9678368.2119054794</v>
      </c>
    </row>
    <row r="1295" spans="1:8" x14ac:dyDescent="0.25">
      <c r="A1295">
        <f>_xlfn.XLOOKUP(B1295,'Données-péréquation'!$B$2:$B$301,'Données-péréquation'!$A$2:$A$301)</f>
        <v>5717</v>
      </c>
      <c r="B1295" s="108" t="s">
        <v>285</v>
      </c>
      <c r="C1295" s="107">
        <v>2018</v>
      </c>
      <c r="D1295" s="105">
        <v>9397620.5670372695</v>
      </c>
      <c r="E1295" s="105">
        <v>11127758.970000001</v>
      </c>
      <c r="F1295" s="105">
        <v>-11263923.620127</v>
      </c>
      <c r="G1295">
        <v>0</v>
      </c>
      <c r="H1295">
        <f t="shared" si="20"/>
        <v>-11263923.620127</v>
      </c>
    </row>
    <row r="1296" spans="1:8" x14ac:dyDescent="0.25">
      <c r="A1296">
        <f>_xlfn.XLOOKUP(B1296,'Données-péréquation'!$B$2:$B$301,'Données-péréquation'!$A$2:$A$301)</f>
        <v>5717</v>
      </c>
      <c r="B1296" s="108" t="s">
        <v>285</v>
      </c>
      <c r="C1296" s="107">
        <v>2019</v>
      </c>
      <c r="D1296" s="105">
        <v>9139350.7972587403</v>
      </c>
      <c r="E1296" s="106">
        <v>10918665</v>
      </c>
      <c r="F1296" s="105">
        <v>-11224768.2549455</v>
      </c>
      <c r="G1296">
        <v>28346.9</v>
      </c>
      <c r="H1296">
        <f t="shared" si="20"/>
        <v>-11196421.354945499</v>
      </c>
    </row>
    <row r="1297" spans="1:8" x14ac:dyDescent="0.25">
      <c r="A1297">
        <f>_xlfn.XLOOKUP(B1297,'Données-péréquation'!$B$2:$B$301,'Données-péréquation'!$A$2:$A$301)</f>
        <v>5717</v>
      </c>
      <c r="B1297" s="108" t="s">
        <v>285</v>
      </c>
      <c r="C1297" s="107">
        <v>2020</v>
      </c>
      <c r="D1297" s="105">
        <v>8788442.7163968999</v>
      </c>
      <c r="E1297" s="105">
        <v>10899451.910522399</v>
      </c>
      <c r="F1297" s="105">
        <v>-12563103.031608099</v>
      </c>
      <c r="G1297">
        <v>12908.62</v>
      </c>
      <c r="H1297">
        <f t="shared" si="20"/>
        <v>-12550194.4116081</v>
      </c>
    </row>
    <row r="1298" spans="1:8" x14ac:dyDescent="0.25">
      <c r="A1298">
        <f>_xlfn.XLOOKUP(B1298,'Données-péréquation'!$B$2:$B$301,'Données-péréquation'!$A$2:$A$301)</f>
        <v>5717</v>
      </c>
      <c r="B1298" s="108" t="s">
        <v>285</v>
      </c>
      <c r="C1298" s="107">
        <v>2021</v>
      </c>
      <c r="D1298" s="105">
        <v>8056996.5127300303</v>
      </c>
      <c r="E1298" s="105">
        <v>9592439.8671550006</v>
      </c>
      <c r="F1298" s="105">
        <v>-12097708.966603</v>
      </c>
      <c r="G1298">
        <v>20441</v>
      </c>
      <c r="H1298">
        <f t="shared" si="20"/>
        <v>-12077267.966603</v>
      </c>
    </row>
    <row r="1299" spans="1:8" x14ac:dyDescent="0.25">
      <c r="A1299">
        <f>_xlfn.XLOOKUP(B1299,'Données-péréquation'!$B$2:$B$301,'Données-péréquation'!$A$2:$A$301)</f>
        <v>5717</v>
      </c>
      <c r="B1299" s="108" t="s">
        <v>285</v>
      </c>
      <c r="C1299" s="107">
        <v>2022</v>
      </c>
      <c r="D1299" s="105">
        <v>7354365.7359283399</v>
      </c>
      <c r="E1299" s="105">
        <v>8997696.3379999995</v>
      </c>
      <c r="F1299" s="105">
        <v>-11610595.3612561</v>
      </c>
      <c r="G1299">
        <v>15962.92</v>
      </c>
      <c r="H1299">
        <f t="shared" si="20"/>
        <v>-11594632.4412561</v>
      </c>
    </row>
    <row r="1300" spans="1:8" x14ac:dyDescent="0.25">
      <c r="A1300">
        <f>_xlfn.XLOOKUP(B1300,'Données-péréquation'!$B$2:$B$301,'Données-péréquation'!$A$2:$A$301)</f>
        <v>5523</v>
      </c>
      <c r="B1300" s="108" t="s">
        <v>284</v>
      </c>
      <c r="C1300" s="107">
        <v>2012</v>
      </c>
      <c r="D1300" s="107" t="s">
        <v>458</v>
      </c>
      <c r="E1300" s="107" t="s">
        <v>458</v>
      </c>
      <c r="F1300" s="107" t="s">
        <v>458</v>
      </c>
      <c r="G1300">
        <v>0</v>
      </c>
      <c r="H1300" t="e">
        <f t="shared" si="20"/>
        <v>#VALUE!</v>
      </c>
    </row>
    <row r="1301" spans="1:8" x14ac:dyDescent="0.25">
      <c r="A1301">
        <f>_xlfn.XLOOKUP(B1301,'Données-péréquation'!$B$2:$B$301,'Données-péréquation'!$A$2:$A$301)</f>
        <v>5523</v>
      </c>
      <c r="B1301" s="108" t="s">
        <v>284</v>
      </c>
      <c r="C1301" s="107">
        <v>2013</v>
      </c>
      <c r="D1301" s="107" t="s">
        <v>458</v>
      </c>
      <c r="E1301" s="107" t="s">
        <v>458</v>
      </c>
      <c r="F1301" s="107" t="s">
        <v>458</v>
      </c>
      <c r="G1301">
        <v>0</v>
      </c>
      <c r="H1301" t="e">
        <f t="shared" si="20"/>
        <v>#VALUE!</v>
      </c>
    </row>
    <row r="1302" spans="1:8" x14ac:dyDescent="0.25">
      <c r="A1302">
        <f>_xlfn.XLOOKUP(B1302,'Données-péréquation'!$B$2:$B$301,'Données-péréquation'!$A$2:$A$301)</f>
        <v>5523</v>
      </c>
      <c r="B1302" s="108" t="s">
        <v>284</v>
      </c>
      <c r="C1302" s="107">
        <v>2014</v>
      </c>
      <c r="D1302" s="107" t="s">
        <v>458</v>
      </c>
      <c r="E1302" s="107" t="s">
        <v>458</v>
      </c>
      <c r="F1302" s="107" t="s">
        <v>458</v>
      </c>
      <c r="G1302">
        <v>0</v>
      </c>
      <c r="H1302" t="e">
        <f t="shared" si="20"/>
        <v>#VALUE!</v>
      </c>
    </row>
    <row r="1303" spans="1:8" x14ac:dyDescent="0.25">
      <c r="A1303">
        <f>_xlfn.XLOOKUP(B1303,'Données-péréquation'!$B$2:$B$301,'Données-péréquation'!$A$2:$A$301)</f>
        <v>5523</v>
      </c>
      <c r="B1303" s="108" t="s">
        <v>284</v>
      </c>
      <c r="C1303" s="107">
        <v>2015</v>
      </c>
      <c r="D1303" s="107" t="s">
        <v>458</v>
      </c>
      <c r="E1303" s="107" t="s">
        <v>458</v>
      </c>
      <c r="F1303" s="107" t="s">
        <v>458</v>
      </c>
      <c r="G1303">
        <v>0</v>
      </c>
      <c r="H1303" t="e">
        <f t="shared" si="20"/>
        <v>#VALUE!</v>
      </c>
    </row>
    <row r="1304" spans="1:8" x14ac:dyDescent="0.25">
      <c r="A1304">
        <f>_xlfn.XLOOKUP(B1304,'Données-péréquation'!$B$2:$B$301,'Données-péréquation'!$A$2:$A$301)</f>
        <v>5523</v>
      </c>
      <c r="B1304" s="108" t="s">
        <v>284</v>
      </c>
      <c r="C1304" s="107">
        <v>2016</v>
      </c>
      <c r="D1304" s="105">
        <v>5322435.4983345997</v>
      </c>
      <c r="E1304" s="105">
        <v>5945547.3170141103</v>
      </c>
      <c r="F1304" s="107" t="s">
        <v>458</v>
      </c>
      <c r="G1304">
        <v>0</v>
      </c>
      <c r="H1304" t="e">
        <f t="shared" si="20"/>
        <v>#VALUE!</v>
      </c>
    </row>
    <row r="1305" spans="1:8" x14ac:dyDescent="0.25">
      <c r="A1305">
        <f>_xlfn.XLOOKUP(B1305,'Données-péréquation'!$B$2:$B$301,'Données-péréquation'!$A$2:$A$301)</f>
        <v>5523</v>
      </c>
      <c r="B1305" s="108" t="s">
        <v>284</v>
      </c>
      <c r="C1305" s="107">
        <v>2017</v>
      </c>
      <c r="D1305" s="105">
        <v>5066597.5053626196</v>
      </c>
      <c r="E1305" s="105">
        <v>5711644.5033685202</v>
      </c>
      <c r="F1305" s="105">
        <v>883328.51667181298</v>
      </c>
      <c r="G1305">
        <v>0</v>
      </c>
      <c r="H1305">
        <f t="shared" si="20"/>
        <v>883328.51667181298</v>
      </c>
    </row>
    <row r="1306" spans="1:8" x14ac:dyDescent="0.25">
      <c r="A1306">
        <f>_xlfn.XLOOKUP(B1306,'Données-péréquation'!$B$2:$B$301,'Données-péréquation'!$A$2:$A$301)</f>
        <v>5523</v>
      </c>
      <c r="B1306" s="108" t="s">
        <v>284</v>
      </c>
      <c r="C1306" s="107">
        <v>2018</v>
      </c>
      <c r="D1306" s="105">
        <v>4824255.5664239004</v>
      </c>
      <c r="E1306" s="105">
        <v>5493626.2483375799</v>
      </c>
      <c r="F1306" s="105">
        <v>991684.08237889805</v>
      </c>
      <c r="G1306">
        <v>0</v>
      </c>
      <c r="H1306">
        <f t="shared" si="20"/>
        <v>991684.08237889805</v>
      </c>
    </row>
    <row r="1307" spans="1:8" x14ac:dyDescent="0.25">
      <c r="A1307">
        <f>_xlfn.XLOOKUP(B1307,'Données-péréquation'!$B$2:$B$301,'Données-péréquation'!$A$2:$A$301)</f>
        <v>5523</v>
      </c>
      <c r="B1307" s="108" t="s">
        <v>284</v>
      </c>
      <c r="C1307" s="107">
        <v>2019</v>
      </c>
      <c r="D1307" s="105">
        <v>4566312.4290229604</v>
      </c>
      <c r="E1307" s="105">
        <v>5267243.9726940896</v>
      </c>
      <c r="F1307" s="105">
        <v>985171.90233342198</v>
      </c>
      <c r="G1307">
        <v>12787.45</v>
      </c>
      <c r="H1307">
        <f t="shared" si="20"/>
        <v>997959.35233342194</v>
      </c>
    </row>
    <row r="1308" spans="1:8" x14ac:dyDescent="0.25">
      <c r="A1308">
        <f>_xlfn.XLOOKUP(B1308,'Données-péréquation'!$B$2:$B$301,'Données-péréquation'!$A$2:$A$301)</f>
        <v>5523</v>
      </c>
      <c r="B1308" s="108" t="s">
        <v>284</v>
      </c>
      <c r="C1308" s="107">
        <v>2020</v>
      </c>
      <c r="D1308" s="105">
        <v>4356701.5071827397</v>
      </c>
      <c r="E1308" s="105">
        <v>5066936.8721650699</v>
      </c>
      <c r="F1308" s="105">
        <v>1467387.5287458701</v>
      </c>
      <c r="G1308">
        <v>4363.8100000000004</v>
      </c>
      <c r="H1308">
        <f t="shared" si="20"/>
        <v>1471751.3387458702</v>
      </c>
    </row>
    <row r="1309" spans="1:8" x14ac:dyDescent="0.25">
      <c r="A1309">
        <f>_xlfn.XLOOKUP(B1309,'Données-péréquation'!$B$2:$B$301,'Données-péréquation'!$A$2:$A$301)</f>
        <v>5523</v>
      </c>
      <c r="B1309" s="108" t="s">
        <v>284</v>
      </c>
      <c r="C1309" s="107">
        <v>2021</v>
      </c>
      <c r="D1309" s="105">
        <v>3936623.12160677</v>
      </c>
      <c r="E1309" s="105">
        <v>4652093.14929727</v>
      </c>
      <c r="F1309" s="105">
        <v>629314.06568944198</v>
      </c>
      <c r="G1309">
        <v>12543.22</v>
      </c>
      <c r="H1309">
        <f t="shared" si="20"/>
        <v>641857.28568944195</v>
      </c>
    </row>
    <row r="1310" spans="1:8" x14ac:dyDescent="0.25">
      <c r="A1310">
        <f>_xlfn.XLOOKUP(B1310,'Données-péréquation'!$B$2:$B$301,'Données-péréquation'!$A$2:$A$301)</f>
        <v>5523</v>
      </c>
      <c r="B1310" s="108" t="s">
        <v>284</v>
      </c>
      <c r="C1310" s="107">
        <v>2022</v>
      </c>
      <c r="D1310" s="105">
        <v>3791729.0834706798</v>
      </c>
      <c r="E1310" s="105">
        <v>4543575.9913745597</v>
      </c>
      <c r="F1310" s="105">
        <v>901728.75093074201</v>
      </c>
      <c r="G1310">
        <v>6698.51</v>
      </c>
      <c r="H1310">
        <f t="shared" si="20"/>
        <v>908427.26093074202</v>
      </c>
    </row>
    <row r="1311" spans="1:8" x14ac:dyDescent="0.25">
      <c r="A1311">
        <f>_xlfn.XLOOKUP(B1311,'Données-péréquation'!$B$2:$B$301,'Données-péréquation'!$A$2:$A$301)</f>
        <v>5718</v>
      </c>
      <c r="B1311" s="108" t="s">
        <v>283</v>
      </c>
      <c r="C1311" s="107">
        <v>2012</v>
      </c>
      <c r="D1311" s="107" t="s">
        <v>458</v>
      </c>
      <c r="E1311" s="107" t="s">
        <v>458</v>
      </c>
      <c r="F1311" s="107" t="s">
        <v>458</v>
      </c>
      <c r="G1311">
        <v>0</v>
      </c>
      <c r="H1311" t="e">
        <f t="shared" si="20"/>
        <v>#VALUE!</v>
      </c>
    </row>
    <row r="1312" spans="1:8" x14ac:dyDescent="0.25">
      <c r="A1312">
        <f>_xlfn.XLOOKUP(B1312,'Données-péréquation'!$B$2:$B$301,'Données-péréquation'!$A$2:$A$301)</f>
        <v>5718</v>
      </c>
      <c r="B1312" s="108" t="s">
        <v>283</v>
      </c>
      <c r="C1312" s="107">
        <v>2013</v>
      </c>
      <c r="D1312" s="107" t="s">
        <v>458</v>
      </c>
      <c r="E1312" s="107" t="s">
        <v>458</v>
      </c>
      <c r="F1312" s="107" t="s">
        <v>458</v>
      </c>
      <c r="G1312">
        <v>0</v>
      </c>
      <c r="H1312" t="e">
        <f t="shared" si="20"/>
        <v>#VALUE!</v>
      </c>
    </row>
    <row r="1313" spans="1:8" x14ac:dyDescent="0.25">
      <c r="A1313">
        <f>_xlfn.XLOOKUP(B1313,'Données-péréquation'!$B$2:$B$301,'Données-péréquation'!$A$2:$A$301)</f>
        <v>5718</v>
      </c>
      <c r="B1313" s="108" t="s">
        <v>283</v>
      </c>
      <c r="C1313" s="107">
        <v>2014</v>
      </c>
      <c r="D1313" s="107" t="s">
        <v>458</v>
      </c>
      <c r="E1313" s="107" t="s">
        <v>458</v>
      </c>
      <c r="F1313" s="107" t="s">
        <v>458</v>
      </c>
      <c r="G1313">
        <v>0</v>
      </c>
      <c r="H1313" t="e">
        <f t="shared" si="20"/>
        <v>#VALUE!</v>
      </c>
    </row>
    <row r="1314" spans="1:8" x14ac:dyDescent="0.25">
      <c r="A1314">
        <f>_xlfn.XLOOKUP(B1314,'Données-péréquation'!$B$2:$B$301,'Données-péréquation'!$A$2:$A$301)</f>
        <v>5718</v>
      </c>
      <c r="B1314" s="108" t="s">
        <v>283</v>
      </c>
      <c r="C1314" s="107">
        <v>2015</v>
      </c>
      <c r="D1314" s="107" t="s">
        <v>458</v>
      </c>
      <c r="E1314" s="107" t="s">
        <v>458</v>
      </c>
      <c r="F1314" s="107" t="s">
        <v>458</v>
      </c>
      <c r="G1314">
        <v>0</v>
      </c>
      <c r="H1314" t="e">
        <f t="shared" si="20"/>
        <v>#VALUE!</v>
      </c>
    </row>
    <row r="1315" spans="1:8" x14ac:dyDescent="0.25">
      <c r="A1315">
        <f>_xlfn.XLOOKUP(B1315,'Données-péréquation'!$B$2:$B$301,'Données-péréquation'!$A$2:$A$301)</f>
        <v>5718</v>
      </c>
      <c r="B1315" s="108" t="s">
        <v>283</v>
      </c>
      <c r="C1315" s="107">
        <v>2016</v>
      </c>
      <c r="D1315" s="105">
        <v>4902816.3461249396</v>
      </c>
      <c r="E1315" s="105">
        <v>5356960.0201949999</v>
      </c>
      <c r="F1315" s="107" t="s">
        <v>458</v>
      </c>
      <c r="G1315">
        <v>0</v>
      </c>
      <c r="H1315" t="e">
        <f t="shared" si="20"/>
        <v>#VALUE!</v>
      </c>
    </row>
    <row r="1316" spans="1:8" x14ac:dyDescent="0.25">
      <c r="A1316">
        <f>_xlfn.XLOOKUP(B1316,'Données-péréquation'!$B$2:$B$301,'Données-péréquation'!$A$2:$A$301)</f>
        <v>5718</v>
      </c>
      <c r="B1316" s="108" t="s">
        <v>283</v>
      </c>
      <c r="C1316" s="107">
        <v>2017</v>
      </c>
      <c r="D1316" s="105">
        <v>5000736.5701488303</v>
      </c>
      <c r="E1316" s="105">
        <v>5395056.9956</v>
      </c>
      <c r="F1316" s="105">
        <v>-5263762.5694452999</v>
      </c>
      <c r="G1316">
        <v>0</v>
      </c>
      <c r="H1316">
        <f t="shared" si="20"/>
        <v>-5263762.5694452999</v>
      </c>
    </row>
    <row r="1317" spans="1:8" x14ac:dyDescent="0.25">
      <c r="A1317">
        <f>_xlfn.XLOOKUP(B1317,'Données-péréquation'!$B$2:$B$301,'Données-péréquation'!$A$2:$A$301)</f>
        <v>5718</v>
      </c>
      <c r="B1317" s="108" t="s">
        <v>283</v>
      </c>
      <c r="C1317" s="107">
        <v>2018</v>
      </c>
      <c r="D1317" s="105">
        <v>4683580.5915885298</v>
      </c>
      <c r="E1317" s="105">
        <v>4994809.7438000003</v>
      </c>
      <c r="F1317" s="105">
        <v>-5083176.7878721496</v>
      </c>
      <c r="G1317">
        <v>0</v>
      </c>
      <c r="H1317">
        <f t="shared" si="20"/>
        <v>-5083176.7878721496</v>
      </c>
    </row>
    <row r="1318" spans="1:8" x14ac:dyDescent="0.25">
      <c r="A1318">
        <f>_xlfn.XLOOKUP(B1318,'Données-péréquation'!$B$2:$B$301,'Données-péréquation'!$A$2:$A$301)</f>
        <v>5718</v>
      </c>
      <c r="B1318" s="108" t="s">
        <v>283</v>
      </c>
      <c r="C1318" s="107">
        <v>2019</v>
      </c>
      <c r="D1318" s="105">
        <v>4442218.3379042801</v>
      </c>
      <c r="E1318" s="105">
        <v>4966476.32</v>
      </c>
      <c r="F1318" s="105">
        <v>-5558546.0336752404</v>
      </c>
      <c r="G1318">
        <v>67521.149999999994</v>
      </c>
      <c r="H1318">
        <f t="shared" si="20"/>
        <v>-5491024.88367524</v>
      </c>
    </row>
    <row r="1319" spans="1:8" x14ac:dyDescent="0.25">
      <c r="A1319">
        <f>_xlfn.XLOOKUP(B1319,'Données-péréquation'!$B$2:$B$301,'Données-péréquation'!$A$2:$A$301)</f>
        <v>5718</v>
      </c>
      <c r="B1319" s="108" t="s">
        <v>283</v>
      </c>
      <c r="C1319" s="107">
        <v>2020</v>
      </c>
      <c r="D1319" s="105">
        <v>4222320.4343910599</v>
      </c>
      <c r="E1319" s="105">
        <v>4645722.7973906901</v>
      </c>
      <c r="F1319" s="105">
        <v>-9161016.3847801406</v>
      </c>
      <c r="G1319">
        <v>38373.019999999997</v>
      </c>
      <c r="H1319">
        <f t="shared" si="20"/>
        <v>-9122643.364780141</v>
      </c>
    </row>
    <row r="1320" spans="1:8" x14ac:dyDescent="0.25">
      <c r="A1320">
        <f>_xlfn.XLOOKUP(B1320,'Données-péréquation'!$B$2:$B$301,'Données-péréquation'!$A$2:$A$301)</f>
        <v>5718</v>
      </c>
      <c r="B1320" s="108" t="s">
        <v>283</v>
      </c>
      <c r="C1320" s="107">
        <v>2021</v>
      </c>
      <c r="D1320" s="105">
        <v>4070766.2598231998</v>
      </c>
      <c r="E1320" s="105">
        <v>4487554.9636700004</v>
      </c>
      <c r="F1320" s="105">
        <v>-5882871.3019184899</v>
      </c>
      <c r="G1320">
        <v>29633.46</v>
      </c>
      <c r="H1320">
        <f t="shared" si="20"/>
        <v>-5853237.8419184899</v>
      </c>
    </row>
    <row r="1321" spans="1:8" x14ac:dyDescent="0.25">
      <c r="A1321">
        <f>_xlfn.XLOOKUP(B1321,'Données-péréquation'!$B$2:$B$301,'Données-péréquation'!$A$2:$A$301)</f>
        <v>5718</v>
      </c>
      <c r="B1321" s="108" t="s">
        <v>283</v>
      </c>
      <c r="C1321" s="107">
        <v>2022</v>
      </c>
      <c r="D1321" s="105">
        <v>3686905.7135886098</v>
      </c>
      <c r="E1321" s="105">
        <v>4379450.2626</v>
      </c>
      <c r="F1321" s="105">
        <v>-7032724.0405011401</v>
      </c>
      <c r="G1321">
        <v>58670.98</v>
      </c>
      <c r="H1321">
        <f t="shared" si="20"/>
        <v>-6974053.0605011396</v>
      </c>
    </row>
    <row r="1322" spans="1:8" x14ac:dyDescent="0.25">
      <c r="A1322">
        <f>_xlfn.XLOOKUP(B1322,'Données-péréquation'!$B$2:$B$301,'Données-péréquation'!$A$2:$A$301)</f>
        <v>5559</v>
      </c>
      <c r="B1322" s="108" t="s">
        <v>282</v>
      </c>
      <c r="C1322" s="107">
        <v>2012</v>
      </c>
      <c r="D1322" s="107" t="s">
        <v>458</v>
      </c>
      <c r="E1322" s="107" t="s">
        <v>458</v>
      </c>
      <c r="F1322" s="107" t="s">
        <v>458</v>
      </c>
      <c r="G1322">
        <v>0</v>
      </c>
      <c r="H1322" t="e">
        <f t="shared" si="20"/>
        <v>#VALUE!</v>
      </c>
    </row>
    <row r="1323" spans="1:8" x14ac:dyDescent="0.25">
      <c r="A1323">
        <f>_xlfn.XLOOKUP(B1323,'Données-péréquation'!$B$2:$B$301,'Données-péréquation'!$A$2:$A$301)</f>
        <v>5559</v>
      </c>
      <c r="B1323" s="108" t="s">
        <v>282</v>
      </c>
      <c r="C1323" s="107">
        <v>2013</v>
      </c>
      <c r="D1323" s="107" t="s">
        <v>458</v>
      </c>
      <c r="E1323" s="107" t="s">
        <v>458</v>
      </c>
      <c r="F1323" s="107" t="s">
        <v>458</v>
      </c>
      <c r="G1323">
        <v>0</v>
      </c>
      <c r="H1323" t="e">
        <f t="shared" si="20"/>
        <v>#VALUE!</v>
      </c>
    </row>
    <row r="1324" spans="1:8" x14ac:dyDescent="0.25">
      <c r="A1324">
        <f>_xlfn.XLOOKUP(B1324,'Données-péréquation'!$B$2:$B$301,'Données-péréquation'!$A$2:$A$301)</f>
        <v>5559</v>
      </c>
      <c r="B1324" s="108" t="s">
        <v>282</v>
      </c>
      <c r="C1324" s="107">
        <v>2014</v>
      </c>
      <c r="D1324" s="107" t="s">
        <v>458</v>
      </c>
      <c r="E1324" s="107" t="s">
        <v>458</v>
      </c>
      <c r="F1324" s="107" t="s">
        <v>458</v>
      </c>
      <c r="G1324">
        <v>0</v>
      </c>
      <c r="H1324" t="e">
        <f t="shared" si="20"/>
        <v>#VALUE!</v>
      </c>
    </row>
    <row r="1325" spans="1:8" x14ac:dyDescent="0.25">
      <c r="A1325">
        <f>_xlfn.XLOOKUP(B1325,'Données-péréquation'!$B$2:$B$301,'Données-péréquation'!$A$2:$A$301)</f>
        <v>5559</v>
      </c>
      <c r="B1325" s="108" t="s">
        <v>282</v>
      </c>
      <c r="C1325" s="107">
        <v>2015</v>
      </c>
      <c r="D1325" s="107" t="s">
        <v>458</v>
      </c>
      <c r="E1325" s="107" t="s">
        <v>458</v>
      </c>
      <c r="F1325" s="107" t="s">
        <v>458</v>
      </c>
      <c r="G1325">
        <v>0</v>
      </c>
      <c r="H1325" t="e">
        <f t="shared" si="20"/>
        <v>#VALUE!</v>
      </c>
    </row>
    <row r="1326" spans="1:8" x14ac:dyDescent="0.25">
      <c r="A1326">
        <f>_xlfn.XLOOKUP(B1326,'Données-péréquation'!$B$2:$B$301,'Données-péréquation'!$A$2:$A$301)</f>
        <v>5559</v>
      </c>
      <c r="B1326" s="108" t="s">
        <v>282</v>
      </c>
      <c r="C1326" s="107">
        <v>2016</v>
      </c>
      <c r="D1326" s="105">
        <v>641945.44560712995</v>
      </c>
      <c r="E1326" s="105">
        <v>803615.13029467303</v>
      </c>
      <c r="F1326" s="107" t="s">
        <v>458</v>
      </c>
      <c r="G1326">
        <v>0</v>
      </c>
      <c r="H1326" t="e">
        <f t="shared" si="20"/>
        <v>#VALUE!</v>
      </c>
    </row>
    <row r="1327" spans="1:8" x14ac:dyDescent="0.25">
      <c r="A1327">
        <f>_xlfn.XLOOKUP(B1327,'Données-péréquation'!$B$2:$B$301,'Données-péréquation'!$A$2:$A$301)</f>
        <v>5559</v>
      </c>
      <c r="B1327" s="108" t="s">
        <v>282</v>
      </c>
      <c r="C1327" s="107">
        <v>2017</v>
      </c>
      <c r="D1327" s="105">
        <v>465700.86469830503</v>
      </c>
      <c r="E1327" s="105">
        <v>474279.89808180602</v>
      </c>
      <c r="F1327" s="105">
        <v>11978.919918735999</v>
      </c>
      <c r="G1327">
        <v>0</v>
      </c>
      <c r="H1327">
        <f t="shared" si="20"/>
        <v>11978.919918735999</v>
      </c>
    </row>
    <row r="1328" spans="1:8" x14ac:dyDescent="0.25">
      <c r="A1328">
        <f>_xlfn.XLOOKUP(B1328,'Données-péréquation'!$B$2:$B$301,'Données-péréquation'!$A$2:$A$301)</f>
        <v>5559</v>
      </c>
      <c r="B1328" s="108" t="s">
        <v>282</v>
      </c>
      <c r="C1328" s="107">
        <v>2018</v>
      </c>
      <c r="D1328" s="105">
        <v>564712.09739071399</v>
      </c>
      <c r="E1328" s="105">
        <v>592170.67769458401</v>
      </c>
      <c r="F1328" s="105">
        <v>-356503.45049678697</v>
      </c>
      <c r="G1328">
        <v>0</v>
      </c>
      <c r="H1328">
        <f t="shared" si="20"/>
        <v>-356503.45049678697</v>
      </c>
    </row>
    <row r="1329" spans="1:8" x14ac:dyDescent="0.25">
      <c r="A1329">
        <f>_xlfn.XLOOKUP(B1329,'Données-péréquation'!$B$2:$B$301,'Données-péréquation'!$A$2:$A$301)</f>
        <v>5559</v>
      </c>
      <c r="B1329" s="108" t="s">
        <v>282</v>
      </c>
      <c r="C1329" s="107">
        <v>2019</v>
      </c>
      <c r="D1329" s="105">
        <v>524864.90329120099</v>
      </c>
      <c r="E1329" s="105">
        <v>560075.80043314595</v>
      </c>
      <c r="F1329" s="105">
        <v>-304824.02785249398</v>
      </c>
      <c r="G1329">
        <v>6702</v>
      </c>
      <c r="H1329">
        <f t="shared" si="20"/>
        <v>-298122.02785249398</v>
      </c>
    </row>
    <row r="1330" spans="1:8" x14ac:dyDescent="0.25">
      <c r="A1330">
        <f>_xlfn.XLOOKUP(B1330,'Données-péréquation'!$B$2:$B$301,'Données-péréquation'!$A$2:$A$301)</f>
        <v>5559</v>
      </c>
      <c r="B1330" s="108" t="s">
        <v>282</v>
      </c>
      <c r="C1330" s="107">
        <v>2020</v>
      </c>
      <c r="D1330" s="105">
        <v>483340.17741198401</v>
      </c>
      <c r="E1330" s="105">
        <v>524116.00248666498</v>
      </c>
      <c r="F1330" s="105">
        <v>-78884.224991894007</v>
      </c>
      <c r="G1330">
        <v>-13914.23</v>
      </c>
      <c r="H1330">
        <f t="shared" si="20"/>
        <v>-92798.454991894003</v>
      </c>
    </row>
    <row r="1331" spans="1:8" x14ac:dyDescent="0.25">
      <c r="A1331">
        <f>_xlfn.XLOOKUP(B1331,'Données-péréquation'!$B$2:$B$301,'Données-péréquation'!$A$2:$A$301)</f>
        <v>5559</v>
      </c>
      <c r="B1331" s="108" t="s">
        <v>282</v>
      </c>
      <c r="C1331" s="107">
        <v>2021</v>
      </c>
      <c r="D1331" s="105">
        <v>436898.48811316799</v>
      </c>
      <c r="E1331" s="105">
        <v>474356.79039250303</v>
      </c>
      <c r="F1331" s="105">
        <v>-360949.17394256301</v>
      </c>
      <c r="G1331">
        <v>20635.97</v>
      </c>
      <c r="H1331">
        <f t="shared" si="20"/>
        <v>-340313.20394256304</v>
      </c>
    </row>
    <row r="1332" spans="1:8" x14ac:dyDescent="0.25">
      <c r="A1332">
        <f>_xlfn.XLOOKUP(B1332,'Données-péréquation'!$B$2:$B$301,'Données-péréquation'!$A$2:$A$301)</f>
        <v>5559</v>
      </c>
      <c r="B1332" s="108" t="s">
        <v>282</v>
      </c>
      <c r="C1332" s="107">
        <v>2022</v>
      </c>
      <c r="D1332" s="105">
        <v>428272.26967749302</v>
      </c>
      <c r="E1332" s="105">
        <v>469143.98991994798</v>
      </c>
      <c r="F1332" s="105">
        <v>-217727.11373168899</v>
      </c>
      <c r="G1332">
        <v>11463.78</v>
      </c>
      <c r="H1332">
        <f t="shared" si="20"/>
        <v>-206263.333731689</v>
      </c>
    </row>
    <row r="1333" spans="1:8" x14ac:dyDescent="0.25">
      <c r="A1333">
        <f>_xlfn.XLOOKUP(B1333,'Données-péréquation'!$B$2:$B$301,'Données-péréquation'!$A$2:$A$301)</f>
        <v>5857</v>
      </c>
      <c r="B1333" s="108" t="s">
        <v>281</v>
      </c>
      <c r="C1333" s="107">
        <v>2012</v>
      </c>
      <c r="D1333" s="107" t="s">
        <v>458</v>
      </c>
      <c r="E1333" s="107" t="s">
        <v>458</v>
      </c>
      <c r="F1333" s="107" t="s">
        <v>458</v>
      </c>
      <c r="G1333">
        <v>0</v>
      </c>
      <c r="H1333" t="e">
        <f t="shared" si="20"/>
        <v>#VALUE!</v>
      </c>
    </row>
    <row r="1334" spans="1:8" x14ac:dyDescent="0.25">
      <c r="A1334">
        <f>_xlfn.XLOOKUP(B1334,'Données-péréquation'!$B$2:$B$301,'Données-péréquation'!$A$2:$A$301)</f>
        <v>5857</v>
      </c>
      <c r="B1334" s="108" t="s">
        <v>281</v>
      </c>
      <c r="C1334" s="107">
        <v>2013</v>
      </c>
      <c r="D1334" s="107" t="s">
        <v>458</v>
      </c>
      <c r="E1334" s="107" t="s">
        <v>458</v>
      </c>
      <c r="F1334" s="107" t="s">
        <v>458</v>
      </c>
      <c r="G1334">
        <v>0</v>
      </c>
      <c r="H1334" t="e">
        <f t="shared" si="20"/>
        <v>#VALUE!</v>
      </c>
    </row>
    <row r="1335" spans="1:8" x14ac:dyDescent="0.25">
      <c r="A1335">
        <f>_xlfn.XLOOKUP(B1335,'Données-péréquation'!$B$2:$B$301,'Données-péréquation'!$A$2:$A$301)</f>
        <v>5857</v>
      </c>
      <c r="B1335" s="108" t="s">
        <v>281</v>
      </c>
      <c r="C1335" s="107">
        <v>2014</v>
      </c>
      <c r="D1335" s="107" t="s">
        <v>458</v>
      </c>
      <c r="E1335" s="107" t="s">
        <v>458</v>
      </c>
      <c r="F1335" s="107" t="s">
        <v>458</v>
      </c>
      <c r="G1335">
        <v>0</v>
      </c>
      <c r="H1335" t="e">
        <f t="shared" si="20"/>
        <v>#VALUE!</v>
      </c>
    </row>
    <row r="1336" spans="1:8" x14ac:dyDescent="0.25">
      <c r="A1336">
        <f>_xlfn.XLOOKUP(B1336,'Données-péréquation'!$B$2:$B$301,'Données-péréquation'!$A$2:$A$301)</f>
        <v>5857</v>
      </c>
      <c r="B1336" s="108" t="s">
        <v>281</v>
      </c>
      <c r="C1336" s="107">
        <v>2015</v>
      </c>
      <c r="D1336" s="107" t="s">
        <v>458</v>
      </c>
      <c r="E1336" s="107" t="s">
        <v>458</v>
      </c>
      <c r="F1336" s="107" t="s">
        <v>458</v>
      </c>
      <c r="G1336">
        <v>0</v>
      </c>
      <c r="H1336" t="e">
        <f t="shared" si="20"/>
        <v>#VALUE!</v>
      </c>
    </row>
    <row r="1337" spans="1:8" x14ac:dyDescent="0.25">
      <c r="A1337">
        <f>_xlfn.XLOOKUP(B1337,'Données-péréquation'!$B$2:$B$301,'Données-péréquation'!$A$2:$A$301)</f>
        <v>5857</v>
      </c>
      <c r="B1337" s="108" t="s">
        <v>281</v>
      </c>
      <c r="C1337" s="107">
        <v>2016</v>
      </c>
      <c r="D1337" s="105">
        <v>3656552.6210435098</v>
      </c>
      <c r="E1337" s="105">
        <v>3586751.1185186701</v>
      </c>
      <c r="F1337" s="107" t="s">
        <v>458</v>
      </c>
      <c r="G1337">
        <v>0</v>
      </c>
      <c r="H1337" t="e">
        <f t="shared" si="20"/>
        <v>#VALUE!</v>
      </c>
    </row>
    <row r="1338" spans="1:8" x14ac:dyDescent="0.25">
      <c r="A1338">
        <f>_xlfn.XLOOKUP(B1338,'Données-péréquation'!$B$2:$B$301,'Données-péréquation'!$A$2:$A$301)</f>
        <v>5857</v>
      </c>
      <c r="B1338" s="108" t="s">
        <v>281</v>
      </c>
      <c r="C1338" s="107">
        <v>2017</v>
      </c>
      <c r="D1338" s="105">
        <v>4265279.4355239701</v>
      </c>
      <c r="E1338" s="105">
        <v>4179044.7210392202</v>
      </c>
      <c r="F1338" s="105">
        <v>-1465190.67789248</v>
      </c>
      <c r="G1338">
        <v>0</v>
      </c>
      <c r="H1338">
        <f t="shared" si="20"/>
        <v>-1465190.67789248</v>
      </c>
    </row>
    <row r="1339" spans="1:8" x14ac:dyDescent="0.25">
      <c r="A1339">
        <f>_xlfn.XLOOKUP(B1339,'Données-péréquation'!$B$2:$B$301,'Données-péréquation'!$A$2:$A$301)</f>
        <v>5857</v>
      </c>
      <c r="B1339" s="108" t="s">
        <v>281</v>
      </c>
      <c r="C1339" s="107">
        <v>2018</v>
      </c>
      <c r="D1339" s="105">
        <v>4237402.6739149503</v>
      </c>
      <c r="E1339" s="105">
        <v>4205130.1764835399</v>
      </c>
      <c r="F1339" s="105">
        <v>-1997362.0466686401</v>
      </c>
      <c r="G1339">
        <v>0</v>
      </c>
      <c r="H1339">
        <f t="shared" si="20"/>
        <v>-1997362.0466686401</v>
      </c>
    </row>
    <row r="1340" spans="1:8" x14ac:dyDescent="0.25">
      <c r="A1340">
        <f>_xlfn.XLOOKUP(B1340,'Données-péréquation'!$B$2:$B$301,'Données-péréquation'!$A$2:$A$301)</f>
        <v>5857</v>
      </c>
      <c r="B1340" s="108" t="s">
        <v>281</v>
      </c>
      <c r="C1340" s="107">
        <v>2019</v>
      </c>
      <c r="D1340" s="105">
        <v>4153738.6890170602</v>
      </c>
      <c r="E1340" s="105">
        <v>4198513.1436043</v>
      </c>
      <c r="F1340" s="105">
        <v>-1862356.38786785</v>
      </c>
      <c r="G1340">
        <v>10208.75</v>
      </c>
      <c r="H1340">
        <f t="shared" si="20"/>
        <v>-1852147.63786785</v>
      </c>
    </row>
    <row r="1341" spans="1:8" x14ac:dyDescent="0.25">
      <c r="A1341">
        <f>_xlfn.XLOOKUP(B1341,'Données-péréquation'!$B$2:$B$301,'Données-péréquation'!$A$2:$A$301)</f>
        <v>5857</v>
      </c>
      <c r="B1341" s="108" t="s">
        <v>281</v>
      </c>
      <c r="C1341" s="107">
        <v>2020</v>
      </c>
      <c r="D1341" s="105">
        <v>4283754.8552812804</v>
      </c>
      <c r="E1341" s="105">
        <v>3982812.6157355602</v>
      </c>
      <c r="F1341" s="105">
        <v>-1244597.1007997899</v>
      </c>
      <c r="G1341">
        <v>-654.37</v>
      </c>
      <c r="H1341">
        <f t="shared" si="20"/>
        <v>-1245251.47079979</v>
      </c>
    </row>
    <row r="1342" spans="1:8" x14ac:dyDescent="0.25">
      <c r="A1342">
        <f>_xlfn.XLOOKUP(B1342,'Données-péréquation'!$B$2:$B$301,'Données-péréquation'!$A$2:$A$301)</f>
        <v>5857</v>
      </c>
      <c r="B1342" s="108" t="s">
        <v>281</v>
      </c>
      <c r="C1342" s="107">
        <v>2021</v>
      </c>
      <c r="D1342" s="105">
        <v>4304744.81085853</v>
      </c>
      <c r="E1342" s="105">
        <v>4069383.35072179</v>
      </c>
      <c r="F1342" s="105">
        <v>-1604825.7881475501</v>
      </c>
      <c r="G1342">
        <v>3188.7</v>
      </c>
      <c r="H1342">
        <f t="shared" si="20"/>
        <v>-1601637.0881475501</v>
      </c>
    </row>
    <row r="1343" spans="1:8" x14ac:dyDescent="0.25">
      <c r="A1343">
        <f>_xlfn.XLOOKUP(B1343,'Données-péréquation'!$B$2:$B$301,'Données-péréquation'!$A$2:$A$301)</f>
        <v>5857</v>
      </c>
      <c r="B1343" s="108" t="s">
        <v>281</v>
      </c>
      <c r="C1343" s="107">
        <v>2022</v>
      </c>
      <c r="D1343" s="105">
        <v>4046170.9629309098</v>
      </c>
      <c r="E1343" s="105">
        <v>3864144.2820749101</v>
      </c>
      <c r="F1343" s="105">
        <v>-1521139.6111435101</v>
      </c>
      <c r="G1343">
        <v>-12135.9</v>
      </c>
      <c r="H1343">
        <f t="shared" si="20"/>
        <v>-1533275.51114351</v>
      </c>
    </row>
    <row r="1344" spans="1:8" x14ac:dyDescent="0.25">
      <c r="A1344">
        <f>_xlfn.XLOOKUP(B1344,'Données-péréquation'!$B$2:$B$301,'Données-péréquation'!$A$2:$A$301)</f>
        <v>5428</v>
      </c>
      <c r="B1344" s="108" t="s">
        <v>280</v>
      </c>
      <c r="C1344" s="107">
        <v>2012</v>
      </c>
      <c r="D1344" s="107" t="s">
        <v>458</v>
      </c>
      <c r="E1344" s="107" t="s">
        <v>458</v>
      </c>
      <c r="F1344" s="107" t="s">
        <v>458</v>
      </c>
      <c r="G1344">
        <v>0</v>
      </c>
      <c r="H1344" t="e">
        <f t="shared" si="20"/>
        <v>#VALUE!</v>
      </c>
    </row>
    <row r="1345" spans="1:8" x14ac:dyDescent="0.25">
      <c r="A1345">
        <f>_xlfn.XLOOKUP(B1345,'Données-péréquation'!$B$2:$B$301,'Données-péréquation'!$A$2:$A$301)</f>
        <v>5428</v>
      </c>
      <c r="B1345" s="108" t="s">
        <v>280</v>
      </c>
      <c r="C1345" s="107">
        <v>2013</v>
      </c>
      <c r="D1345" s="107" t="s">
        <v>458</v>
      </c>
      <c r="E1345" s="107" t="s">
        <v>458</v>
      </c>
      <c r="F1345" s="107" t="s">
        <v>458</v>
      </c>
      <c r="G1345">
        <v>0</v>
      </c>
      <c r="H1345" t="e">
        <f t="shared" si="20"/>
        <v>#VALUE!</v>
      </c>
    </row>
    <row r="1346" spans="1:8" x14ac:dyDescent="0.25">
      <c r="A1346">
        <f>_xlfn.XLOOKUP(B1346,'Données-péréquation'!$B$2:$B$301,'Données-péréquation'!$A$2:$A$301)</f>
        <v>5428</v>
      </c>
      <c r="B1346" s="108" t="s">
        <v>280</v>
      </c>
      <c r="C1346" s="107">
        <v>2014</v>
      </c>
      <c r="D1346" s="107" t="s">
        <v>458</v>
      </c>
      <c r="E1346" s="107" t="s">
        <v>458</v>
      </c>
      <c r="F1346" s="107" t="s">
        <v>458</v>
      </c>
      <c r="G1346">
        <v>0</v>
      </c>
      <c r="H1346" t="e">
        <f t="shared" si="20"/>
        <v>#VALUE!</v>
      </c>
    </row>
    <row r="1347" spans="1:8" x14ac:dyDescent="0.25">
      <c r="A1347">
        <f>_xlfn.XLOOKUP(B1347,'Données-péréquation'!$B$2:$B$301,'Données-péréquation'!$A$2:$A$301)</f>
        <v>5428</v>
      </c>
      <c r="B1347" s="108" t="s">
        <v>280</v>
      </c>
      <c r="C1347" s="107">
        <v>2015</v>
      </c>
      <c r="D1347" s="107" t="s">
        <v>458</v>
      </c>
      <c r="E1347" s="107" t="s">
        <v>458</v>
      </c>
      <c r="F1347" s="107" t="s">
        <v>458</v>
      </c>
      <c r="G1347">
        <v>0</v>
      </c>
      <c r="H1347" t="e">
        <f t="shared" ref="H1347:H1410" si="21">F1347+G1347</f>
        <v>#VALUE!</v>
      </c>
    </row>
    <row r="1348" spans="1:8" x14ac:dyDescent="0.25">
      <c r="A1348">
        <f>_xlfn.XLOOKUP(B1348,'Données-péréquation'!$B$2:$B$301,'Données-péréquation'!$A$2:$A$301)</f>
        <v>5428</v>
      </c>
      <c r="B1348" s="108" t="s">
        <v>280</v>
      </c>
      <c r="C1348" s="107">
        <v>2016</v>
      </c>
      <c r="D1348" s="105">
        <v>81610.816263775007</v>
      </c>
      <c r="E1348" s="105">
        <v>168970.05484409799</v>
      </c>
      <c r="F1348" s="107" t="s">
        <v>458</v>
      </c>
      <c r="G1348">
        <v>0</v>
      </c>
      <c r="H1348" t="e">
        <f t="shared" si="21"/>
        <v>#VALUE!</v>
      </c>
    </row>
    <row r="1349" spans="1:8" x14ac:dyDescent="0.25">
      <c r="A1349">
        <f>_xlfn.XLOOKUP(B1349,'Données-péréquation'!$B$2:$B$301,'Données-péréquation'!$A$2:$A$301)</f>
        <v>5428</v>
      </c>
      <c r="B1349" s="108" t="s">
        <v>280</v>
      </c>
      <c r="C1349" s="107">
        <v>2017</v>
      </c>
      <c r="D1349" s="105">
        <v>62296.406291892999</v>
      </c>
      <c r="E1349" s="105">
        <v>144454.045646529</v>
      </c>
      <c r="F1349" s="105">
        <v>448907.46913510701</v>
      </c>
      <c r="G1349">
        <v>0</v>
      </c>
      <c r="H1349">
        <f t="shared" si="21"/>
        <v>448907.46913510701</v>
      </c>
    </row>
    <row r="1350" spans="1:8" x14ac:dyDescent="0.25">
      <c r="A1350">
        <f>_xlfn.XLOOKUP(B1350,'Données-péréquation'!$B$2:$B$301,'Données-péréquation'!$A$2:$A$301)</f>
        <v>5428</v>
      </c>
      <c r="B1350" s="108" t="s">
        <v>280</v>
      </c>
      <c r="C1350" s="107">
        <v>2018</v>
      </c>
      <c r="D1350" s="105">
        <v>69086.837151422995</v>
      </c>
      <c r="E1350" s="105">
        <v>119979.02902196599</v>
      </c>
      <c r="F1350" s="105">
        <v>1026770.18797248</v>
      </c>
      <c r="G1350">
        <v>0</v>
      </c>
      <c r="H1350">
        <f t="shared" si="21"/>
        <v>1026770.18797248</v>
      </c>
    </row>
    <row r="1351" spans="1:8" x14ac:dyDescent="0.25">
      <c r="A1351">
        <f>_xlfn.XLOOKUP(B1351,'Données-péréquation'!$B$2:$B$301,'Données-péréquation'!$A$2:$A$301)</f>
        <v>5428</v>
      </c>
      <c r="B1351" s="108" t="s">
        <v>280</v>
      </c>
      <c r="C1351" s="107">
        <v>2019</v>
      </c>
      <c r="D1351" s="105">
        <v>42285.561266764998</v>
      </c>
      <c r="E1351" s="105">
        <v>101923.28412963499</v>
      </c>
      <c r="F1351" s="105">
        <v>1171831.5205299</v>
      </c>
      <c r="G1351">
        <v>27359.05</v>
      </c>
      <c r="H1351">
        <f t="shared" si="21"/>
        <v>1199190.5705299</v>
      </c>
    </row>
    <row r="1352" spans="1:8" x14ac:dyDescent="0.25">
      <c r="A1352">
        <f>_xlfn.XLOOKUP(B1352,'Données-péréquation'!$B$2:$B$301,'Données-péréquation'!$A$2:$A$301)</f>
        <v>5428</v>
      </c>
      <c r="B1352" s="108" t="s">
        <v>280</v>
      </c>
      <c r="C1352" s="107">
        <v>2020</v>
      </c>
      <c r="D1352" s="105">
        <v>12781.477805660999</v>
      </c>
      <c r="E1352" s="105">
        <v>80490.676201021997</v>
      </c>
      <c r="F1352" s="105">
        <v>1091986.53052635</v>
      </c>
      <c r="G1352">
        <v>13587.8</v>
      </c>
      <c r="H1352">
        <f t="shared" si="21"/>
        <v>1105574.3305263501</v>
      </c>
    </row>
    <row r="1353" spans="1:8" x14ac:dyDescent="0.25">
      <c r="A1353">
        <f>_xlfn.XLOOKUP(B1353,'Données-péréquation'!$B$2:$B$301,'Données-péréquation'!$A$2:$A$301)</f>
        <v>5428</v>
      </c>
      <c r="B1353" s="108" t="s">
        <v>280</v>
      </c>
      <c r="C1353" s="107">
        <v>2021</v>
      </c>
      <c r="D1353" s="105">
        <v>-10568.932217707999</v>
      </c>
      <c r="E1353" s="105">
        <v>53313.035939702</v>
      </c>
      <c r="F1353" s="105">
        <v>1348702.15370878</v>
      </c>
      <c r="G1353">
        <v>2652.15</v>
      </c>
      <c r="H1353">
        <f t="shared" si="21"/>
        <v>1351354.3037087799</v>
      </c>
    </row>
    <row r="1354" spans="1:8" x14ac:dyDescent="0.25">
      <c r="A1354">
        <f>_xlfn.XLOOKUP(B1354,'Données-péréquation'!$B$2:$B$301,'Données-péréquation'!$A$2:$A$301)</f>
        <v>5428</v>
      </c>
      <c r="B1354" s="108" t="s">
        <v>280</v>
      </c>
      <c r="C1354" s="107">
        <v>2022</v>
      </c>
      <c r="D1354" s="105">
        <v>-27807.580113235999</v>
      </c>
      <c r="E1354" s="105">
        <v>25783.582714181</v>
      </c>
      <c r="F1354" s="105">
        <v>1255224.3180382201</v>
      </c>
      <c r="G1354">
        <v>4563.57</v>
      </c>
      <c r="H1354">
        <f t="shared" si="21"/>
        <v>1259787.8880382201</v>
      </c>
    </row>
    <row r="1355" spans="1:8" x14ac:dyDescent="0.25">
      <c r="A1355">
        <f>_xlfn.XLOOKUP(B1355,'Données-péréquation'!$B$2:$B$301,'Données-péréquation'!$A$2:$A$301)</f>
        <v>5719</v>
      </c>
      <c r="B1355" s="108" t="s">
        <v>279</v>
      </c>
      <c r="C1355" s="107">
        <v>2012</v>
      </c>
      <c r="D1355" s="107" t="s">
        <v>458</v>
      </c>
      <c r="E1355" s="107" t="s">
        <v>458</v>
      </c>
      <c r="F1355" s="107" t="s">
        <v>458</v>
      </c>
      <c r="G1355">
        <v>0</v>
      </c>
      <c r="H1355" t="e">
        <f t="shared" si="21"/>
        <v>#VALUE!</v>
      </c>
    </row>
    <row r="1356" spans="1:8" x14ac:dyDescent="0.25">
      <c r="A1356">
        <f>_xlfn.XLOOKUP(B1356,'Données-péréquation'!$B$2:$B$301,'Données-péréquation'!$A$2:$A$301)</f>
        <v>5719</v>
      </c>
      <c r="B1356" s="108" t="s">
        <v>279</v>
      </c>
      <c r="C1356" s="107">
        <v>2013</v>
      </c>
      <c r="D1356" s="107" t="s">
        <v>458</v>
      </c>
      <c r="E1356" s="107" t="s">
        <v>458</v>
      </c>
      <c r="F1356" s="107" t="s">
        <v>458</v>
      </c>
      <c r="G1356">
        <v>0</v>
      </c>
      <c r="H1356" t="e">
        <f t="shared" si="21"/>
        <v>#VALUE!</v>
      </c>
    </row>
    <row r="1357" spans="1:8" x14ac:dyDescent="0.25">
      <c r="A1357">
        <f>_xlfn.XLOOKUP(B1357,'Données-péréquation'!$B$2:$B$301,'Données-péréquation'!$A$2:$A$301)</f>
        <v>5719</v>
      </c>
      <c r="B1357" s="108" t="s">
        <v>279</v>
      </c>
      <c r="C1357" s="107">
        <v>2014</v>
      </c>
      <c r="D1357" s="107" t="s">
        <v>458</v>
      </c>
      <c r="E1357" s="107" t="s">
        <v>458</v>
      </c>
      <c r="F1357" s="107" t="s">
        <v>458</v>
      </c>
      <c r="G1357">
        <v>0</v>
      </c>
      <c r="H1357" t="e">
        <f t="shared" si="21"/>
        <v>#VALUE!</v>
      </c>
    </row>
    <row r="1358" spans="1:8" x14ac:dyDescent="0.25">
      <c r="A1358">
        <f>_xlfn.XLOOKUP(B1358,'Données-péréquation'!$B$2:$B$301,'Données-péréquation'!$A$2:$A$301)</f>
        <v>5719</v>
      </c>
      <c r="B1358" s="108" t="s">
        <v>279</v>
      </c>
      <c r="C1358" s="107">
        <v>2015</v>
      </c>
      <c r="D1358" s="107" t="s">
        <v>458</v>
      </c>
      <c r="E1358" s="107" t="s">
        <v>458</v>
      </c>
      <c r="F1358" s="107" t="s">
        <v>458</v>
      </c>
      <c r="G1358">
        <v>0</v>
      </c>
      <c r="H1358" t="e">
        <f t="shared" si="21"/>
        <v>#VALUE!</v>
      </c>
    </row>
    <row r="1359" spans="1:8" x14ac:dyDescent="0.25">
      <c r="A1359">
        <f>_xlfn.XLOOKUP(B1359,'Données-péréquation'!$B$2:$B$301,'Données-péréquation'!$A$2:$A$301)</f>
        <v>5719</v>
      </c>
      <c r="B1359" s="108" t="s">
        <v>279</v>
      </c>
      <c r="C1359" s="107">
        <v>2016</v>
      </c>
      <c r="D1359" s="105">
        <v>4165948.2828083201</v>
      </c>
      <c r="E1359" s="105">
        <v>4312146.7057450004</v>
      </c>
      <c r="F1359" s="107" t="s">
        <v>458</v>
      </c>
      <c r="G1359">
        <v>0</v>
      </c>
      <c r="H1359" t="e">
        <f t="shared" si="21"/>
        <v>#VALUE!</v>
      </c>
    </row>
    <row r="1360" spans="1:8" x14ac:dyDescent="0.25">
      <c r="A1360">
        <f>_xlfn.XLOOKUP(B1360,'Données-péréquation'!$B$2:$B$301,'Données-péréquation'!$A$2:$A$301)</f>
        <v>5719</v>
      </c>
      <c r="B1360" s="108" t="s">
        <v>279</v>
      </c>
      <c r="C1360" s="107">
        <v>2017</v>
      </c>
      <c r="D1360" s="105">
        <v>4236480.3218593597</v>
      </c>
      <c r="E1360" s="105">
        <v>4307258.1500000004</v>
      </c>
      <c r="F1360" s="105">
        <v>-4487889.1536591901</v>
      </c>
      <c r="G1360">
        <v>0</v>
      </c>
      <c r="H1360">
        <f t="shared" si="21"/>
        <v>-4487889.1536591901</v>
      </c>
    </row>
    <row r="1361" spans="1:8" x14ac:dyDescent="0.25">
      <c r="A1361">
        <f>_xlfn.XLOOKUP(B1361,'Données-péréquation'!$B$2:$B$301,'Données-péréquation'!$A$2:$A$301)</f>
        <v>5719</v>
      </c>
      <c r="B1361" s="108" t="s">
        <v>279</v>
      </c>
      <c r="C1361" s="107">
        <v>2018</v>
      </c>
      <c r="D1361" s="105">
        <v>4834972.8678906104</v>
      </c>
      <c r="E1361" s="106">
        <v>4944910</v>
      </c>
      <c r="F1361" s="105">
        <v>-3540972.4868851402</v>
      </c>
      <c r="G1361">
        <v>0</v>
      </c>
      <c r="H1361">
        <f t="shared" si="21"/>
        <v>-3540972.4868851402</v>
      </c>
    </row>
    <row r="1362" spans="1:8" x14ac:dyDescent="0.25">
      <c r="A1362">
        <f>_xlfn.XLOOKUP(B1362,'Données-péréquation'!$B$2:$B$301,'Données-péréquation'!$A$2:$A$301)</f>
        <v>5719</v>
      </c>
      <c r="B1362" s="108" t="s">
        <v>279</v>
      </c>
      <c r="C1362" s="107">
        <v>2019</v>
      </c>
      <c r="D1362" s="105">
        <v>4710067.8938180404</v>
      </c>
      <c r="E1362" s="105">
        <v>4842487.7</v>
      </c>
      <c r="F1362" s="105">
        <v>-5479425.8630168401</v>
      </c>
      <c r="G1362">
        <v>10961.5</v>
      </c>
      <c r="H1362">
        <f t="shared" si="21"/>
        <v>-5468464.3630168401</v>
      </c>
    </row>
    <row r="1363" spans="1:8" x14ac:dyDescent="0.25">
      <c r="A1363">
        <f>_xlfn.XLOOKUP(B1363,'Données-péréquation'!$B$2:$B$301,'Données-péréquation'!$A$2:$A$301)</f>
        <v>5719</v>
      </c>
      <c r="B1363" s="108" t="s">
        <v>279</v>
      </c>
      <c r="C1363" s="107">
        <v>2020</v>
      </c>
      <c r="D1363" s="105">
        <v>4480751.9394112397</v>
      </c>
      <c r="E1363" s="105">
        <v>4616812.9530586004</v>
      </c>
      <c r="F1363" s="105">
        <v>-5311801.3240440302</v>
      </c>
      <c r="G1363">
        <v>56482.06</v>
      </c>
      <c r="H1363">
        <f t="shared" si="21"/>
        <v>-5255319.2640440306</v>
      </c>
    </row>
    <row r="1364" spans="1:8" x14ac:dyDescent="0.25">
      <c r="A1364">
        <f>_xlfn.XLOOKUP(B1364,'Données-péréquation'!$B$2:$B$301,'Données-péréquation'!$A$2:$A$301)</f>
        <v>5719</v>
      </c>
      <c r="B1364" s="108" t="s">
        <v>279</v>
      </c>
      <c r="C1364" s="107">
        <v>2021</v>
      </c>
      <c r="D1364" s="105">
        <v>4265266.8273929497</v>
      </c>
      <c r="E1364" s="105">
        <v>4388662.1814679997</v>
      </c>
      <c r="F1364" s="105">
        <v>-5708786.5350774201</v>
      </c>
      <c r="G1364">
        <v>7537.78</v>
      </c>
      <c r="H1364">
        <f t="shared" si="21"/>
        <v>-5701248.7550774198</v>
      </c>
    </row>
    <row r="1365" spans="1:8" x14ac:dyDescent="0.25">
      <c r="A1365">
        <f>_xlfn.XLOOKUP(B1365,'Données-péréquation'!$B$2:$B$301,'Données-péréquation'!$A$2:$A$301)</f>
        <v>5719</v>
      </c>
      <c r="B1365" s="108" t="s">
        <v>279</v>
      </c>
      <c r="C1365" s="107">
        <v>2022</v>
      </c>
      <c r="D1365" s="105">
        <v>3999901.9087151298</v>
      </c>
      <c r="E1365" s="106">
        <v>4158321</v>
      </c>
      <c r="F1365" s="105">
        <v>-4015890.7734782398</v>
      </c>
      <c r="G1365">
        <v>5980.24</v>
      </c>
      <c r="H1365">
        <f t="shared" si="21"/>
        <v>-4009910.5334782396</v>
      </c>
    </row>
    <row r="1366" spans="1:8" x14ac:dyDescent="0.25">
      <c r="A1366">
        <f>_xlfn.XLOOKUP(B1366,'Données-péréquation'!$B$2:$B$301,'Données-péréquation'!$A$2:$A$301)</f>
        <v>5720</v>
      </c>
      <c r="B1366" s="108" t="s">
        <v>278</v>
      </c>
      <c r="C1366" s="107">
        <v>2012</v>
      </c>
      <c r="D1366" s="107" t="s">
        <v>458</v>
      </c>
      <c r="E1366" s="107" t="s">
        <v>458</v>
      </c>
      <c r="F1366" s="107" t="s">
        <v>458</v>
      </c>
      <c r="G1366">
        <v>0</v>
      </c>
      <c r="H1366" t="e">
        <f t="shared" si="21"/>
        <v>#VALUE!</v>
      </c>
    </row>
    <row r="1367" spans="1:8" x14ac:dyDescent="0.25">
      <c r="A1367">
        <f>_xlfn.XLOOKUP(B1367,'Données-péréquation'!$B$2:$B$301,'Données-péréquation'!$A$2:$A$301)</f>
        <v>5720</v>
      </c>
      <c r="B1367" s="108" t="s">
        <v>278</v>
      </c>
      <c r="C1367" s="107">
        <v>2013</v>
      </c>
      <c r="D1367" s="107" t="s">
        <v>458</v>
      </c>
      <c r="E1367" s="107" t="s">
        <v>458</v>
      </c>
      <c r="F1367" s="107" t="s">
        <v>458</v>
      </c>
      <c r="G1367">
        <v>0</v>
      </c>
      <c r="H1367" t="e">
        <f t="shared" si="21"/>
        <v>#VALUE!</v>
      </c>
    </row>
    <row r="1368" spans="1:8" x14ac:dyDescent="0.25">
      <c r="A1368">
        <f>_xlfn.XLOOKUP(B1368,'Données-péréquation'!$B$2:$B$301,'Données-péréquation'!$A$2:$A$301)</f>
        <v>5720</v>
      </c>
      <c r="B1368" s="108" t="s">
        <v>278</v>
      </c>
      <c r="C1368" s="107">
        <v>2014</v>
      </c>
      <c r="D1368" s="107" t="s">
        <v>458</v>
      </c>
      <c r="E1368" s="107" t="s">
        <v>458</v>
      </c>
      <c r="F1368" s="107" t="s">
        <v>458</v>
      </c>
      <c r="G1368">
        <v>0</v>
      </c>
      <c r="H1368" t="e">
        <f t="shared" si="21"/>
        <v>#VALUE!</v>
      </c>
    </row>
    <row r="1369" spans="1:8" x14ac:dyDescent="0.25">
      <c r="A1369">
        <f>_xlfn.XLOOKUP(B1369,'Données-péréquation'!$B$2:$B$301,'Données-péréquation'!$A$2:$A$301)</f>
        <v>5720</v>
      </c>
      <c r="B1369" s="108" t="s">
        <v>278</v>
      </c>
      <c r="C1369" s="107">
        <v>2015</v>
      </c>
      <c r="D1369" s="107" t="s">
        <v>458</v>
      </c>
      <c r="E1369" s="107" t="s">
        <v>458</v>
      </c>
      <c r="F1369" s="107" t="s">
        <v>458</v>
      </c>
      <c r="G1369">
        <v>0</v>
      </c>
      <c r="H1369" t="e">
        <f t="shared" si="21"/>
        <v>#VALUE!</v>
      </c>
    </row>
    <row r="1370" spans="1:8" x14ac:dyDescent="0.25">
      <c r="A1370">
        <f>_xlfn.XLOOKUP(B1370,'Données-péréquation'!$B$2:$B$301,'Données-péréquation'!$A$2:$A$301)</f>
        <v>5720</v>
      </c>
      <c r="B1370" s="108" t="s">
        <v>278</v>
      </c>
      <c r="C1370" s="107">
        <v>2016</v>
      </c>
      <c r="D1370" s="105">
        <v>1939599.2029705599</v>
      </c>
      <c r="E1370" s="105">
        <v>2135284.0276950002</v>
      </c>
      <c r="F1370" s="107" t="s">
        <v>458</v>
      </c>
      <c r="G1370">
        <v>0</v>
      </c>
      <c r="H1370" t="e">
        <f t="shared" si="21"/>
        <v>#VALUE!</v>
      </c>
    </row>
    <row r="1371" spans="1:8" x14ac:dyDescent="0.25">
      <c r="A1371">
        <f>_xlfn.XLOOKUP(B1371,'Données-péréquation'!$B$2:$B$301,'Données-péréquation'!$A$2:$A$301)</f>
        <v>5720</v>
      </c>
      <c r="B1371" s="108" t="s">
        <v>278</v>
      </c>
      <c r="C1371" s="107">
        <v>2017</v>
      </c>
      <c r="D1371" s="105">
        <v>2567469.30002954</v>
      </c>
      <c r="E1371" s="105">
        <v>2770810.6622000001</v>
      </c>
      <c r="F1371" s="105">
        <v>-1696218.3957205301</v>
      </c>
      <c r="G1371">
        <v>0</v>
      </c>
      <c r="H1371">
        <f t="shared" si="21"/>
        <v>-1696218.3957205301</v>
      </c>
    </row>
    <row r="1372" spans="1:8" x14ac:dyDescent="0.25">
      <c r="A1372">
        <f>_xlfn.XLOOKUP(B1372,'Données-péréquation'!$B$2:$B$301,'Données-péréquation'!$A$2:$A$301)</f>
        <v>5720</v>
      </c>
      <c r="B1372" s="108" t="s">
        <v>278</v>
      </c>
      <c r="C1372" s="107">
        <v>2018</v>
      </c>
      <c r="D1372" s="105">
        <v>2495785.1114112702</v>
      </c>
      <c r="E1372" s="105">
        <v>2660444.8635999998</v>
      </c>
      <c r="F1372" s="105">
        <v>-1458968.6950410199</v>
      </c>
      <c r="G1372">
        <v>0</v>
      </c>
      <c r="H1372">
        <f t="shared" si="21"/>
        <v>-1458968.6950410199</v>
      </c>
    </row>
    <row r="1373" spans="1:8" x14ac:dyDescent="0.25">
      <c r="A1373">
        <f>_xlfn.XLOOKUP(B1373,'Données-péréquation'!$B$2:$B$301,'Données-péréquation'!$A$2:$A$301)</f>
        <v>5720</v>
      </c>
      <c r="B1373" s="108" t="s">
        <v>278</v>
      </c>
      <c r="C1373" s="107">
        <v>2019</v>
      </c>
      <c r="D1373" s="105">
        <v>2217633.5102915801</v>
      </c>
      <c r="E1373" s="105">
        <v>2485019.16</v>
      </c>
      <c r="F1373" s="105">
        <v>-2645715.88645569</v>
      </c>
      <c r="G1373">
        <v>18131.5</v>
      </c>
      <c r="H1373">
        <f t="shared" si="21"/>
        <v>-2627584.38645569</v>
      </c>
    </row>
    <row r="1374" spans="1:8" x14ac:dyDescent="0.25">
      <c r="A1374">
        <f>_xlfn.XLOOKUP(B1374,'Données-péréquation'!$B$2:$B$301,'Données-péréquation'!$A$2:$A$301)</f>
        <v>5720</v>
      </c>
      <c r="B1374" s="108" t="s">
        <v>278</v>
      </c>
      <c r="C1374" s="107">
        <v>2020</v>
      </c>
      <c r="D1374" s="105">
        <v>2166928.46534824</v>
      </c>
      <c r="E1374" s="105">
        <v>2386004.1195735601</v>
      </c>
      <c r="F1374" s="105">
        <v>-2522923.9009684301</v>
      </c>
      <c r="G1374">
        <v>5436.52</v>
      </c>
      <c r="H1374">
        <f t="shared" si="21"/>
        <v>-2517487.3809684301</v>
      </c>
    </row>
    <row r="1375" spans="1:8" x14ac:dyDescent="0.25">
      <c r="A1375">
        <f>_xlfn.XLOOKUP(B1375,'Données-péréquation'!$B$2:$B$301,'Données-péréquation'!$A$2:$A$301)</f>
        <v>5720</v>
      </c>
      <c r="B1375" s="108" t="s">
        <v>278</v>
      </c>
      <c r="C1375" s="107">
        <v>2021</v>
      </c>
      <c r="D1375" s="105">
        <v>2114411.9801466102</v>
      </c>
      <c r="E1375" s="105">
        <v>2329358.0180020002</v>
      </c>
      <c r="F1375" s="105">
        <v>-1940731.44961812</v>
      </c>
      <c r="G1375">
        <v>542.14</v>
      </c>
      <c r="H1375">
        <f t="shared" si="21"/>
        <v>-1940189.3096181201</v>
      </c>
    </row>
    <row r="1376" spans="1:8" x14ac:dyDescent="0.25">
      <c r="A1376">
        <f>_xlfn.XLOOKUP(B1376,'Données-péréquation'!$B$2:$B$301,'Données-péréquation'!$A$2:$A$301)</f>
        <v>5720</v>
      </c>
      <c r="B1376" s="108" t="s">
        <v>278</v>
      </c>
      <c r="C1376" s="107">
        <v>2022</v>
      </c>
      <c r="D1376" s="105">
        <v>1834631.7298371</v>
      </c>
      <c r="E1376" s="105">
        <v>2181926.2157999999</v>
      </c>
      <c r="F1376" s="105">
        <v>-2452889.32628984</v>
      </c>
      <c r="G1376">
        <v>10055.280000000001</v>
      </c>
      <c r="H1376">
        <f t="shared" si="21"/>
        <v>-2442834.0462898402</v>
      </c>
    </row>
    <row r="1377" spans="1:8" x14ac:dyDescent="0.25">
      <c r="A1377">
        <f>_xlfn.XLOOKUP(B1377,'Données-péréquation'!$B$2:$B$301,'Données-péréquation'!$A$2:$A$301)</f>
        <v>5721</v>
      </c>
      <c r="B1377" s="108" t="s">
        <v>277</v>
      </c>
      <c r="C1377" s="107">
        <v>2012</v>
      </c>
      <c r="D1377" s="107" t="s">
        <v>458</v>
      </c>
      <c r="E1377" s="107" t="s">
        <v>458</v>
      </c>
      <c r="F1377" s="107" t="s">
        <v>458</v>
      </c>
      <c r="G1377">
        <v>0</v>
      </c>
      <c r="H1377" t="e">
        <f t="shared" si="21"/>
        <v>#VALUE!</v>
      </c>
    </row>
    <row r="1378" spans="1:8" x14ac:dyDescent="0.25">
      <c r="A1378">
        <f>_xlfn.XLOOKUP(B1378,'Données-péréquation'!$B$2:$B$301,'Données-péréquation'!$A$2:$A$301)</f>
        <v>5721</v>
      </c>
      <c r="B1378" s="108" t="s">
        <v>277</v>
      </c>
      <c r="C1378" s="107">
        <v>2013</v>
      </c>
      <c r="D1378" s="107" t="s">
        <v>458</v>
      </c>
      <c r="E1378" s="107" t="s">
        <v>458</v>
      </c>
      <c r="F1378" s="107" t="s">
        <v>458</v>
      </c>
      <c r="G1378">
        <v>0</v>
      </c>
      <c r="H1378" t="e">
        <f t="shared" si="21"/>
        <v>#VALUE!</v>
      </c>
    </row>
    <row r="1379" spans="1:8" x14ac:dyDescent="0.25">
      <c r="A1379">
        <f>_xlfn.XLOOKUP(B1379,'Données-péréquation'!$B$2:$B$301,'Données-péréquation'!$A$2:$A$301)</f>
        <v>5721</v>
      </c>
      <c r="B1379" s="108" t="s">
        <v>277</v>
      </c>
      <c r="C1379" s="107">
        <v>2014</v>
      </c>
      <c r="D1379" s="107" t="s">
        <v>458</v>
      </c>
      <c r="E1379" s="107" t="s">
        <v>458</v>
      </c>
      <c r="F1379" s="107" t="s">
        <v>458</v>
      </c>
      <c r="G1379">
        <v>0</v>
      </c>
      <c r="H1379" t="e">
        <f t="shared" si="21"/>
        <v>#VALUE!</v>
      </c>
    </row>
    <row r="1380" spans="1:8" x14ac:dyDescent="0.25">
      <c r="A1380">
        <f>_xlfn.XLOOKUP(B1380,'Données-péréquation'!$B$2:$B$301,'Données-péréquation'!$A$2:$A$301)</f>
        <v>5721</v>
      </c>
      <c r="B1380" s="108" t="s">
        <v>277</v>
      </c>
      <c r="C1380" s="107">
        <v>2015</v>
      </c>
      <c r="D1380" s="107" t="s">
        <v>458</v>
      </c>
      <c r="E1380" s="107" t="s">
        <v>458</v>
      </c>
      <c r="F1380" s="107" t="s">
        <v>458</v>
      </c>
      <c r="G1380">
        <v>0</v>
      </c>
      <c r="H1380" t="e">
        <f t="shared" si="21"/>
        <v>#VALUE!</v>
      </c>
    </row>
    <row r="1381" spans="1:8" x14ac:dyDescent="0.25">
      <c r="A1381">
        <f>_xlfn.XLOOKUP(B1381,'Données-péréquation'!$B$2:$B$301,'Données-péréquation'!$A$2:$A$301)</f>
        <v>5721</v>
      </c>
      <c r="B1381" s="108" t="s">
        <v>277</v>
      </c>
      <c r="C1381" s="107">
        <v>2016</v>
      </c>
      <c r="D1381" s="105">
        <v>-825389.409995739</v>
      </c>
      <c r="E1381" s="105">
        <v>16905.620227364001</v>
      </c>
      <c r="F1381" s="107" t="s">
        <v>458</v>
      </c>
      <c r="G1381">
        <v>0</v>
      </c>
      <c r="H1381" t="e">
        <f t="shared" si="21"/>
        <v>#VALUE!</v>
      </c>
    </row>
    <row r="1382" spans="1:8" x14ac:dyDescent="0.25">
      <c r="A1382">
        <f>_xlfn.XLOOKUP(B1382,'Données-péréquation'!$B$2:$B$301,'Données-péréquation'!$A$2:$A$301)</f>
        <v>5721</v>
      </c>
      <c r="B1382" s="108" t="s">
        <v>277</v>
      </c>
      <c r="C1382" s="107">
        <v>2017</v>
      </c>
      <c r="D1382" s="105">
        <v>-821008.24198700697</v>
      </c>
      <c r="E1382" s="105">
        <v>8262.5645470750005</v>
      </c>
      <c r="F1382" s="105">
        <v>-3614800.5422472502</v>
      </c>
      <c r="G1382">
        <v>0</v>
      </c>
      <c r="H1382">
        <f t="shared" si="21"/>
        <v>-3614800.5422472502</v>
      </c>
    </row>
    <row r="1383" spans="1:8" x14ac:dyDescent="0.25">
      <c r="A1383">
        <f>_xlfn.XLOOKUP(B1383,'Données-péréquation'!$B$2:$B$301,'Données-péréquation'!$A$2:$A$301)</f>
        <v>5721</v>
      </c>
      <c r="B1383" s="108" t="s">
        <v>277</v>
      </c>
      <c r="C1383" s="107">
        <v>2018</v>
      </c>
      <c r="D1383" s="105">
        <v>-814366.36143480497</v>
      </c>
      <c r="E1383" s="107">
        <v>0</v>
      </c>
      <c r="F1383" s="105">
        <v>-3307476.5700102001</v>
      </c>
      <c r="G1383">
        <v>0</v>
      </c>
      <c r="H1383">
        <f t="shared" si="21"/>
        <v>-3307476.5700102001</v>
      </c>
    </row>
    <row r="1384" spans="1:8" x14ac:dyDescent="0.25">
      <c r="A1384">
        <f>_xlfn.XLOOKUP(B1384,'Données-péréquation'!$B$2:$B$301,'Données-péréquation'!$A$2:$A$301)</f>
        <v>5721</v>
      </c>
      <c r="B1384" s="108" t="s">
        <v>277</v>
      </c>
      <c r="C1384" s="107">
        <v>2019</v>
      </c>
      <c r="D1384" s="105">
        <v>-1066722.3601702701</v>
      </c>
      <c r="E1384" s="107">
        <v>0</v>
      </c>
      <c r="F1384" s="105">
        <v>-9145200.6027763002</v>
      </c>
      <c r="G1384">
        <v>442762.45</v>
      </c>
      <c r="H1384">
        <f t="shared" si="21"/>
        <v>-8702438.1527763009</v>
      </c>
    </row>
    <row r="1385" spans="1:8" x14ac:dyDescent="0.25">
      <c r="A1385">
        <f>_xlfn.XLOOKUP(B1385,'Données-péréquation'!$B$2:$B$301,'Données-péréquation'!$A$2:$A$301)</f>
        <v>5721</v>
      </c>
      <c r="B1385" s="108" t="s">
        <v>277</v>
      </c>
      <c r="C1385" s="107">
        <v>2020</v>
      </c>
      <c r="D1385" s="105">
        <v>-1224449.8705765</v>
      </c>
      <c r="E1385" s="105">
        <v>45898.533714270001</v>
      </c>
      <c r="F1385" s="105">
        <v>-1974302.49633216</v>
      </c>
      <c r="G1385">
        <v>453213.95</v>
      </c>
      <c r="H1385">
        <f t="shared" si="21"/>
        <v>-1521088.54633216</v>
      </c>
    </row>
    <row r="1386" spans="1:8" x14ac:dyDescent="0.25">
      <c r="A1386">
        <f>_xlfn.XLOOKUP(B1386,'Données-péréquation'!$B$2:$B$301,'Données-péréquation'!$A$2:$A$301)</f>
        <v>5721</v>
      </c>
      <c r="B1386" s="108" t="s">
        <v>277</v>
      </c>
      <c r="C1386" s="107">
        <v>2021</v>
      </c>
      <c r="D1386" s="105">
        <v>-1052393.33505028</v>
      </c>
      <c r="E1386" s="106">
        <v>18957</v>
      </c>
      <c r="F1386" s="105">
        <v>-4887562.5613423605</v>
      </c>
      <c r="G1386">
        <v>769177.55</v>
      </c>
      <c r="H1386">
        <f t="shared" si="21"/>
        <v>-4118385.0113423606</v>
      </c>
    </row>
    <row r="1387" spans="1:8" x14ac:dyDescent="0.25">
      <c r="A1387">
        <f>_xlfn.XLOOKUP(B1387,'Données-péréquation'!$B$2:$B$301,'Données-péréquation'!$A$2:$A$301)</f>
        <v>5721</v>
      </c>
      <c r="B1387" s="108" t="s">
        <v>277</v>
      </c>
      <c r="C1387" s="107">
        <v>2022</v>
      </c>
      <c r="D1387" s="105">
        <v>-1574615.67784215</v>
      </c>
      <c r="E1387" s="106">
        <v>12630</v>
      </c>
      <c r="F1387" s="105">
        <v>-2585100.4931233502</v>
      </c>
      <c r="G1387">
        <v>579154.79</v>
      </c>
      <c r="H1387">
        <f t="shared" si="21"/>
        <v>-2005945.7031233502</v>
      </c>
    </row>
    <row r="1388" spans="1:8" x14ac:dyDescent="0.25">
      <c r="A1388">
        <f>_xlfn.XLOOKUP(B1388,'Données-péréquation'!$B$2:$B$301,'Données-péréquation'!$A$2:$A$301)</f>
        <v>5484</v>
      </c>
      <c r="B1388" s="108" t="s">
        <v>276</v>
      </c>
      <c r="C1388" s="107">
        <v>2012</v>
      </c>
      <c r="D1388" s="107" t="s">
        <v>458</v>
      </c>
      <c r="E1388" s="107" t="s">
        <v>458</v>
      </c>
      <c r="F1388" s="107" t="s">
        <v>458</v>
      </c>
      <c r="G1388">
        <v>0</v>
      </c>
      <c r="H1388" t="e">
        <f t="shared" si="21"/>
        <v>#VALUE!</v>
      </c>
    </row>
    <row r="1389" spans="1:8" x14ac:dyDescent="0.25">
      <c r="A1389">
        <f>_xlfn.XLOOKUP(B1389,'Données-péréquation'!$B$2:$B$301,'Données-péréquation'!$A$2:$A$301)</f>
        <v>5484</v>
      </c>
      <c r="B1389" s="108" t="s">
        <v>276</v>
      </c>
      <c r="C1389" s="107">
        <v>2013</v>
      </c>
      <c r="D1389" s="107" t="s">
        <v>458</v>
      </c>
      <c r="E1389" s="107" t="s">
        <v>458</v>
      </c>
      <c r="F1389" s="107" t="s">
        <v>458</v>
      </c>
      <c r="G1389">
        <v>0</v>
      </c>
      <c r="H1389" t="e">
        <f t="shared" si="21"/>
        <v>#VALUE!</v>
      </c>
    </row>
    <row r="1390" spans="1:8" x14ac:dyDescent="0.25">
      <c r="A1390">
        <f>_xlfn.XLOOKUP(B1390,'Données-péréquation'!$B$2:$B$301,'Données-péréquation'!$A$2:$A$301)</f>
        <v>5484</v>
      </c>
      <c r="B1390" s="108" t="s">
        <v>276</v>
      </c>
      <c r="C1390" s="107">
        <v>2014</v>
      </c>
      <c r="D1390" s="107" t="s">
        <v>458</v>
      </c>
      <c r="E1390" s="107" t="s">
        <v>458</v>
      </c>
      <c r="F1390" s="107" t="s">
        <v>458</v>
      </c>
      <c r="G1390">
        <v>0</v>
      </c>
      <c r="H1390" t="e">
        <f t="shared" si="21"/>
        <v>#VALUE!</v>
      </c>
    </row>
    <row r="1391" spans="1:8" x14ac:dyDescent="0.25">
      <c r="A1391">
        <f>_xlfn.XLOOKUP(B1391,'Données-péréquation'!$B$2:$B$301,'Données-péréquation'!$A$2:$A$301)</f>
        <v>5484</v>
      </c>
      <c r="B1391" s="108" t="s">
        <v>276</v>
      </c>
      <c r="C1391" s="107">
        <v>2015</v>
      </c>
      <c r="D1391" s="107" t="s">
        <v>458</v>
      </c>
      <c r="E1391" s="107" t="s">
        <v>458</v>
      </c>
      <c r="F1391" s="107" t="s">
        <v>458</v>
      </c>
      <c r="G1391">
        <v>0</v>
      </c>
      <c r="H1391" t="e">
        <f t="shared" si="21"/>
        <v>#VALUE!</v>
      </c>
    </row>
    <row r="1392" spans="1:8" x14ac:dyDescent="0.25">
      <c r="A1392">
        <f>_xlfn.XLOOKUP(B1392,'Données-péréquation'!$B$2:$B$301,'Données-péréquation'!$A$2:$A$301)</f>
        <v>5484</v>
      </c>
      <c r="B1392" s="108" t="s">
        <v>276</v>
      </c>
      <c r="C1392" s="107">
        <v>2016</v>
      </c>
      <c r="D1392" s="105">
        <v>276820.87798112503</v>
      </c>
      <c r="E1392" s="105">
        <v>302104.912164715</v>
      </c>
      <c r="F1392" s="107" t="s">
        <v>458</v>
      </c>
      <c r="G1392">
        <v>0</v>
      </c>
      <c r="H1392" t="e">
        <f t="shared" si="21"/>
        <v>#VALUE!</v>
      </c>
    </row>
    <row r="1393" spans="1:8" x14ac:dyDescent="0.25">
      <c r="A1393">
        <f>_xlfn.XLOOKUP(B1393,'Données-péréquation'!$B$2:$B$301,'Données-péréquation'!$A$2:$A$301)</f>
        <v>5484</v>
      </c>
      <c r="B1393" s="108" t="s">
        <v>276</v>
      </c>
      <c r="C1393" s="107">
        <v>2017</v>
      </c>
      <c r="D1393" s="105">
        <v>317734.843991075</v>
      </c>
      <c r="E1393" s="105">
        <v>326689.53219533199</v>
      </c>
      <c r="F1393" s="105">
        <v>-218656.76074595499</v>
      </c>
      <c r="G1393">
        <v>0</v>
      </c>
      <c r="H1393">
        <f t="shared" si="21"/>
        <v>-218656.76074595499</v>
      </c>
    </row>
    <row r="1394" spans="1:8" x14ac:dyDescent="0.25">
      <c r="A1394">
        <f>_xlfn.XLOOKUP(B1394,'Données-péréquation'!$B$2:$B$301,'Données-péréquation'!$A$2:$A$301)</f>
        <v>5484</v>
      </c>
      <c r="B1394" s="108" t="s">
        <v>276</v>
      </c>
      <c r="C1394" s="107">
        <v>2018</v>
      </c>
      <c r="D1394" s="105">
        <v>340939.18037542701</v>
      </c>
      <c r="E1394" s="105">
        <v>350337.98624949099</v>
      </c>
      <c r="F1394" s="105">
        <v>14674.677122372001</v>
      </c>
      <c r="G1394">
        <v>0</v>
      </c>
      <c r="H1394">
        <f t="shared" si="21"/>
        <v>14674.677122372001</v>
      </c>
    </row>
    <row r="1395" spans="1:8" x14ac:dyDescent="0.25">
      <c r="A1395">
        <f>_xlfn.XLOOKUP(B1395,'Données-péréquation'!$B$2:$B$301,'Données-péréquation'!$A$2:$A$301)</f>
        <v>5484</v>
      </c>
      <c r="B1395" s="108" t="s">
        <v>276</v>
      </c>
      <c r="C1395" s="107">
        <v>2019</v>
      </c>
      <c r="D1395" s="105">
        <v>396484.31114370201</v>
      </c>
      <c r="E1395" s="105">
        <v>512014.52873461501</v>
      </c>
      <c r="F1395" s="105">
        <v>-17934.162324966001</v>
      </c>
      <c r="G1395">
        <v>18280.599999999999</v>
      </c>
      <c r="H1395">
        <f t="shared" si="21"/>
        <v>346.43767503399795</v>
      </c>
    </row>
    <row r="1396" spans="1:8" x14ac:dyDescent="0.25">
      <c r="A1396">
        <f>_xlfn.XLOOKUP(B1396,'Données-péréquation'!$B$2:$B$301,'Données-péréquation'!$A$2:$A$301)</f>
        <v>5484</v>
      </c>
      <c r="B1396" s="108" t="s">
        <v>276</v>
      </c>
      <c r="C1396" s="107">
        <v>2020</v>
      </c>
      <c r="D1396" s="105">
        <v>1498349.17727565</v>
      </c>
      <c r="E1396" s="105">
        <v>1552830.55503226</v>
      </c>
      <c r="F1396" s="105">
        <v>184167.874660651</v>
      </c>
      <c r="G1396">
        <v>11542.05</v>
      </c>
      <c r="H1396">
        <f t="shared" si="21"/>
        <v>195709.92466065098</v>
      </c>
    </row>
    <row r="1397" spans="1:8" x14ac:dyDescent="0.25">
      <c r="A1397">
        <f>_xlfn.XLOOKUP(B1397,'Données-péréquation'!$B$2:$B$301,'Données-péréquation'!$A$2:$A$301)</f>
        <v>5484</v>
      </c>
      <c r="B1397" s="108" t="s">
        <v>276</v>
      </c>
      <c r="C1397" s="107">
        <v>2021</v>
      </c>
      <c r="D1397" s="105">
        <v>1797140.50063979</v>
      </c>
      <c r="E1397" s="105">
        <v>1905063.1454662699</v>
      </c>
      <c r="F1397" s="105">
        <v>166632.25364104399</v>
      </c>
      <c r="G1397">
        <v>3913.71</v>
      </c>
      <c r="H1397">
        <f t="shared" si="21"/>
        <v>170545.96364104399</v>
      </c>
    </row>
    <row r="1398" spans="1:8" x14ac:dyDescent="0.25">
      <c r="A1398">
        <f>_xlfn.XLOOKUP(B1398,'Données-péréquation'!$B$2:$B$301,'Données-péréquation'!$A$2:$A$301)</f>
        <v>5484</v>
      </c>
      <c r="B1398" s="108" t="s">
        <v>276</v>
      </c>
      <c r="C1398" s="107">
        <v>2022</v>
      </c>
      <c r="D1398" s="105">
        <v>1821504.4576280699</v>
      </c>
      <c r="E1398" s="105">
        <v>1962051.8980679801</v>
      </c>
      <c r="F1398" s="105">
        <v>370337.28026396199</v>
      </c>
      <c r="G1398">
        <v>5066.34</v>
      </c>
      <c r="H1398">
        <f t="shared" si="21"/>
        <v>375403.62026396202</v>
      </c>
    </row>
    <row r="1399" spans="1:8" x14ac:dyDescent="0.25">
      <c r="A1399">
        <f>_xlfn.XLOOKUP(B1399,'Données-péréquation'!$B$2:$B$301,'Données-péréquation'!$A$2:$A$301)</f>
        <v>5541</v>
      </c>
      <c r="B1399" s="108" t="s">
        <v>275</v>
      </c>
      <c r="C1399" s="107">
        <v>2012</v>
      </c>
      <c r="D1399" s="107" t="s">
        <v>458</v>
      </c>
      <c r="E1399" s="107" t="s">
        <v>458</v>
      </c>
      <c r="F1399" s="107" t="s">
        <v>458</v>
      </c>
      <c r="G1399">
        <v>0</v>
      </c>
      <c r="H1399" t="e">
        <f t="shared" si="21"/>
        <v>#VALUE!</v>
      </c>
    </row>
    <row r="1400" spans="1:8" x14ac:dyDescent="0.25">
      <c r="A1400">
        <f>_xlfn.XLOOKUP(B1400,'Données-péréquation'!$B$2:$B$301,'Données-péréquation'!$A$2:$A$301)</f>
        <v>5541</v>
      </c>
      <c r="B1400" s="108" t="s">
        <v>275</v>
      </c>
      <c r="C1400" s="107">
        <v>2013</v>
      </c>
      <c r="D1400" s="107" t="s">
        <v>458</v>
      </c>
      <c r="E1400" s="107" t="s">
        <v>458</v>
      </c>
      <c r="F1400" s="107" t="s">
        <v>458</v>
      </c>
      <c r="G1400">
        <v>0</v>
      </c>
      <c r="H1400" t="e">
        <f t="shared" si="21"/>
        <v>#VALUE!</v>
      </c>
    </row>
    <row r="1401" spans="1:8" x14ac:dyDescent="0.25">
      <c r="A1401">
        <f>_xlfn.XLOOKUP(B1401,'Données-péréquation'!$B$2:$B$301,'Données-péréquation'!$A$2:$A$301)</f>
        <v>5541</v>
      </c>
      <c r="B1401" s="108" t="s">
        <v>275</v>
      </c>
      <c r="C1401" s="107">
        <v>2014</v>
      </c>
      <c r="D1401" s="107" t="s">
        <v>458</v>
      </c>
      <c r="E1401" s="107" t="s">
        <v>458</v>
      </c>
      <c r="F1401" s="107" t="s">
        <v>458</v>
      </c>
      <c r="G1401">
        <v>0</v>
      </c>
      <c r="H1401" t="e">
        <f t="shared" si="21"/>
        <v>#VALUE!</v>
      </c>
    </row>
    <row r="1402" spans="1:8" x14ac:dyDescent="0.25">
      <c r="A1402">
        <f>_xlfn.XLOOKUP(B1402,'Données-péréquation'!$B$2:$B$301,'Données-péréquation'!$A$2:$A$301)</f>
        <v>5541</v>
      </c>
      <c r="B1402" s="108" t="s">
        <v>275</v>
      </c>
      <c r="C1402" s="107">
        <v>2015</v>
      </c>
      <c r="D1402" s="107" t="s">
        <v>458</v>
      </c>
      <c r="E1402" s="107" t="s">
        <v>458</v>
      </c>
      <c r="F1402" s="107" t="s">
        <v>458</v>
      </c>
      <c r="G1402">
        <v>0</v>
      </c>
      <c r="H1402" t="e">
        <f t="shared" si="21"/>
        <v>#VALUE!</v>
      </c>
    </row>
    <row r="1403" spans="1:8" x14ac:dyDescent="0.25">
      <c r="A1403">
        <f>_xlfn.XLOOKUP(B1403,'Données-péréquation'!$B$2:$B$301,'Données-péréquation'!$A$2:$A$301)</f>
        <v>5541</v>
      </c>
      <c r="B1403" s="108" t="s">
        <v>275</v>
      </c>
      <c r="C1403" s="107">
        <v>2016</v>
      </c>
      <c r="D1403" s="105">
        <v>2059780.86547891</v>
      </c>
      <c r="E1403" s="105">
        <v>2217373.3004438202</v>
      </c>
      <c r="F1403" s="107" t="s">
        <v>458</v>
      </c>
      <c r="G1403">
        <v>0</v>
      </c>
      <c r="H1403" t="e">
        <f t="shared" si="21"/>
        <v>#VALUE!</v>
      </c>
    </row>
    <row r="1404" spans="1:8" x14ac:dyDescent="0.25">
      <c r="A1404">
        <f>_xlfn.XLOOKUP(B1404,'Données-péréquation'!$B$2:$B$301,'Données-péréquation'!$A$2:$A$301)</f>
        <v>5541</v>
      </c>
      <c r="B1404" s="108" t="s">
        <v>275</v>
      </c>
      <c r="C1404" s="107">
        <v>2017</v>
      </c>
      <c r="D1404" s="105">
        <v>2258887.8548050001</v>
      </c>
      <c r="E1404" s="105">
        <v>2281103.8152783802</v>
      </c>
      <c r="F1404" s="105">
        <v>91946.077571094007</v>
      </c>
      <c r="G1404">
        <v>0</v>
      </c>
      <c r="H1404">
        <f t="shared" si="21"/>
        <v>91946.077571094007</v>
      </c>
    </row>
    <row r="1405" spans="1:8" x14ac:dyDescent="0.25">
      <c r="A1405">
        <f>_xlfn.XLOOKUP(B1405,'Données-péréquation'!$B$2:$B$301,'Données-péréquation'!$A$2:$A$301)</f>
        <v>5541</v>
      </c>
      <c r="B1405" s="108" t="s">
        <v>275</v>
      </c>
      <c r="C1405" s="107">
        <v>2018</v>
      </c>
      <c r="D1405" s="105">
        <v>2657822.2121365499</v>
      </c>
      <c r="E1405" s="105">
        <v>2687585.90281212</v>
      </c>
      <c r="F1405" s="105">
        <v>42528.877948050998</v>
      </c>
      <c r="G1405">
        <v>0</v>
      </c>
      <c r="H1405">
        <f t="shared" si="21"/>
        <v>42528.877948050998</v>
      </c>
    </row>
    <row r="1406" spans="1:8" x14ac:dyDescent="0.25">
      <c r="A1406">
        <f>_xlfn.XLOOKUP(B1406,'Données-péréquation'!$B$2:$B$301,'Données-péréquation'!$A$2:$A$301)</f>
        <v>5541</v>
      </c>
      <c r="B1406" s="108" t="s">
        <v>275</v>
      </c>
      <c r="C1406" s="107">
        <v>2019</v>
      </c>
      <c r="D1406" s="105">
        <v>2776142.1775823301</v>
      </c>
      <c r="E1406" s="105">
        <v>3001887.2372833998</v>
      </c>
      <c r="F1406" s="105">
        <v>320061.239953565</v>
      </c>
      <c r="G1406">
        <v>14118.35</v>
      </c>
      <c r="H1406">
        <f t="shared" si="21"/>
        <v>334179.58995356498</v>
      </c>
    </row>
    <row r="1407" spans="1:8" x14ac:dyDescent="0.25">
      <c r="A1407">
        <f>_xlfn.XLOOKUP(B1407,'Données-péréquation'!$B$2:$B$301,'Données-péréquation'!$A$2:$A$301)</f>
        <v>5541</v>
      </c>
      <c r="B1407" s="108" t="s">
        <v>275</v>
      </c>
      <c r="C1407" s="107">
        <v>2020</v>
      </c>
      <c r="D1407" s="105">
        <v>2805377.2488623001</v>
      </c>
      <c r="E1407" s="105">
        <v>2947189.8355771899</v>
      </c>
      <c r="F1407" s="105">
        <v>456229.36309959501</v>
      </c>
      <c r="G1407">
        <v>9855.26</v>
      </c>
      <c r="H1407">
        <f t="shared" si="21"/>
        <v>466084.62309959502</v>
      </c>
    </row>
    <row r="1408" spans="1:8" x14ac:dyDescent="0.25">
      <c r="A1408">
        <f>_xlfn.XLOOKUP(B1408,'Données-péréquation'!$B$2:$B$301,'Données-péréquation'!$A$2:$A$301)</f>
        <v>5541</v>
      </c>
      <c r="B1408" s="108" t="s">
        <v>275</v>
      </c>
      <c r="C1408" s="107">
        <v>2021</v>
      </c>
      <c r="D1408" s="105">
        <v>2728771.4072026298</v>
      </c>
      <c r="E1408" s="105">
        <v>2869423.3776639299</v>
      </c>
      <c r="F1408" s="105">
        <v>300479.80962067598</v>
      </c>
      <c r="G1408">
        <v>6539.18</v>
      </c>
      <c r="H1408">
        <f t="shared" si="21"/>
        <v>307018.98962067597</v>
      </c>
    </row>
    <row r="1409" spans="1:8" x14ac:dyDescent="0.25">
      <c r="A1409">
        <f>_xlfn.XLOOKUP(B1409,'Données-péréquation'!$B$2:$B$301,'Données-péréquation'!$A$2:$A$301)</f>
        <v>5541</v>
      </c>
      <c r="B1409" s="108" t="s">
        <v>275</v>
      </c>
      <c r="C1409" s="107">
        <v>2022</v>
      </c>
      <c r="D1409" s="105">
        <v>2789237.74872059</v>
      </c>
      <c r="E1409" s="105">
        <v>2988784.2760640602</v>
      </c>
      <c r="F1409" s="105">
        <v>210838.31139512401</v>
      </c>
      <c r="G1409">
        <v>3398.26</v>
      </c>
      <c r="H1409">
        <f t="shared" si="21"/>
        <v>214236.57139512402</v>
      </c>
    </row>
    <row r="1410" spans="1:8" x14ac:dyDescent="0.25">
      <c r="A1410">
        <f>_xlfn.XLOOKUP(B1410,'Données-péréquation'!$B$2:$B$301,'Données-péréquation'!$A$2:$A$301)</f>
        <v>5485</v>
      </c>
      <c r="B1410" s="108" t="s">
        <v>274</v>
      </c>
      <c r="C1410" s="107">
        <v>2012</v>
      </c>
      <c r="D1410" s="107" t="s">
        <v>458</v>
      </c>
      <c r="E1410" s="107" t="s">
        <v>458</v>
      </c>
      <c r="F1410" s="107" t="s">
        <v>458</v>
      </c>
      <c r="G1410">
        <v>0</v>
      </c>
      <c r="H1410" t="e">
        <f t="shared" si="21"/>
        <v>#VALUE!</v>
      </c>
    </row>
    <row r="1411" spans="1:8" x14ac:dyDescent="0.25">
      <c r="A1411">
        <f>_xlfn.XLOOKUP(B1411,'Données-péréquation'!$B$2:$B$301,'Données-péréquation'!$A$2:$A$301)</f>
        <v>5485</v>
      </c>
      <c r="B1411" s="108" t="s">
        <v>274</v>
      </c>
      <c r="C1411" s="107">
        <v>2013</v>
      </c>
      <c r="D1411" s="107" t="s">
        <v>458</v>
      </c>
      <c r="E1411" s="107" t="s">
        <v>458</v>
      </c>
      <c r="F1411" s="107" t="s">
        <v>458</v>
      </c>
      <c r="G1411">
        <v>0</v>
      </c>
      <c r="H1411" t="e">
        <f t="shared" ref="H1411:H1474" si="22">F1411+G1411</f>
        <v>#VALUE!</v>
      </c>
    </row>
    <row r="1412" spans="1:8" x14ac:dyDescent="0.25">
      <c r="A1412">
        <f>_xlfn.XLOOKUP(B1412,'Données-péréquation'!$B$2:$B$301,'Données-péréquation'!$A$2:$A$301)</f>
        <v>5485</v>
      </c>
      <c r="B1412" s="108" t="s">
        <v>274</v>
      </c>
      <c r="C1412" s="107">
        <v>2014</v>
      </c>
      <c r="D1412" s="107" t="s">
        <v>458</v>
      </c>
      <c r="E1412" s="107" t="s">
        <v>458</v>
      </c>
      <c r="F1412" s="107" t="s">
        <v>458</v>
      </c>
      <c r="G1412">
        <v>0</v>
      </c>
      <c r="H1412" t="e">
        <f t="shared" si="22"/>
        <v>#VALUE!</v>
      </c>
    </row>
    <row r="1413" spans="1:8" x14ac:dyDescent="0.25">
      <c r="A1413">
        <f>_xlfn.XLOOKUP(B1413,'Données-péréquation'!$B$2:$B$301,'Données-péréquation'!$A$2:$A$301)</f>
        <v>5485</v>
      </c>
      <c r="B1413" s="108" t="s">
        <v>274</v>
      </c>
      <c r="C1413" s="107">
        <v>2015</v>
      </c>
      <c r="D1413" s="107" t="s">
        <v>458</v>
      </c>
      <c r="E1413" s="107" t="s">
        <v>458</v>
      </c>
      <c r="F1413" s="107" t="s">
        <v>458</v>
      </c>
      <c r="G1413">
        <v>0</v>
      </c>
      <c r="H1413" t="e">
        <f t="shared" si="22"/>
        <v>#VALUE!</v>
      </c>
    </row>
    <row r="1414" spans="1:8" x14ac:dyDescent="0.25">
      <c r="A1414">
        <f>_xlfn.XLOOKUP(B1414,'Données-péréquation'!$B$2:$B$301,'Données-péréquation'!$A$2:$A$301)</f>
        <v>5485</v>
      </c>
      <c r="B1414" s="108" t="s">
        <v>274</v>
      </c>
      <c r="C1414" s="107">
        <v>2016</v>
      </c>
      <c r="D1414" s="105">
        <v>127284.228411433</v>
      </c>
      <c r="E1414" s="105">
        <v>157314.80372375101</v>
      </c>
      <c r="F1414" s="107" t="s">
        <v>458</v>
      </c>
      <c r="G1414">
        <v>0</v>
      </c>
      <c r="H1414" t="e">
        <f t="shared" si="22"/>
        <v>#VALUE!</v>
      </c>
    </row>
    <row r="1415" spans="1:8" x14ac:dyDescent="0.25">
      <c r="A1415">
        <f>_xlfn.XLOOKUP(B1415,'Données-péréquation'!$B$2:$B$301,'Données-péréquation'!$A$2:$A$301)</f>
        <v>5485</v>
      </c>
      <c r="B1415" s="108" t="s">
        <v>274</v>
      </c>
      <c r="C1415" s="107">
        <v>2017</v>
      </c>
      <c r="D1415" s="105">
        <v>152565.20651426501</v>
      </c>
      <c r="E1415" s="105">
        <v>169244.68616880701</v>
      </c>
      <c r="F1415" s="105">
        <v>-207515.033812535</v>
      </c>
      <c r="G1415">
        <v>0</v>
      </c>
      <c r="H1415">
        <f t="shared" si="22"/>
        <v>-207515.033812535</v>
      </c>
    </row>
    <row r="1416" spans="1:8" x14ac:dyDescent="0.25">
      <c r="A1416">
        <f>_xlfn.XLOOKUP(B1416,'Données-péréquation'!$B$2:$B$301,'Données-péréquation'!$A$2:$A$301)</f>
        <v>5485</v>
      </c>
      <c r="B1416" s="108" t="s">
        <v>274</v>
      </c>
      <c r="C1416" s="107">
        <v>2018</v>
      </c>
      <c r="D1416" s="105">
        <v>159642.42458977</v>
      </c>
      <c r="E1416" s="105">
        <v>172902.14536174</v>
      </c>
      <c r="F1416" s="105">
        <v>-211964.58817107001</v>
      </c>
      <c r="G1416">
        <v>0</v>
      </c>
      <c r="H1416">
        <f t="shared" si="22"/>
        <v>-211964.58817107001</v>
      </c>
    </row>
    <row r="1417" spans="1:8" x14ac:dyDescent="0.25">
      <c r="A1417">
        <f>_xlfn.XLOOKUP(B1417,'Données-péréquation'!$B$2:$B$301,'Données-péréquation'!$A$2:$A$301)</f>
        <v>5485</v>
      </c>
      <c r="B1417" s="108" t="s">
        <v>274</v>
      </c>
      <c r="C1417" s="107">
        <v>2019</v>
      </c>
      <c r="D1417" s="105">
        <v>204583.62450099501</v>
      </c>
      <c r="E1417" s="105">
        <v>281193.13654250797</v>
      </c>
      <c r="F1417" s="105">
        <v>-142441.97755904999</v>
      </c>
      <c r="G1417">
        <v>3624.1</v>
      </c>
      <c r="H1417">
        <f t="shared" si="22"/>
        <v>-138817.87755904999</v>
      </c>
    </row>
    <row r="1418" spans="1:8" x14ac:dyDescent="0.25">
      <c r="A1418">
        <f>_xlfn.XLOOKUP(B1418,'Données-péréquation'!$B$2:$B$301,'Données-péréquation'!$A$2:$A$301)</f>
        <v>5485</v>
      </c>
      <c r="B1418" s="108" t="s">
        <v>274</v>
      </c>
      <c r="C1418" s="107">
        <v>2020</v>
      </c>
      <c r="D1418" s="105">
        <v>705195.89495465299</v>
      </c>
      <c r="E1418" s="105">
        <v>739403.88816700398</v>
      </c>
      <c r="F1418" s="105">
        <v>12868.580064869</v>
      </c>
      <c r="G1418">
        <v>1540.18</v>
      </c>
      <c r="H1418">
        <f t="shared" si="22"/>
        <v>14408.760064869</v>
      </c>
    </row>
    <row r="1419" spans="1:8" x14ac:dyDescent="0.25">
      <c r="A1419">
        <f>_xlfn.XLOOKUP(B1419,'Données-péréquation'!$B$2:$B$301,'Données-péréquation'!$A$2:$A$301)</f>
        <v>5485</v>
      </c>
      <c r="B1419" s="108" t="s">
        <v>274</v>
      </c>
      <c r="C1419" s="107">
        <v>2021</v>
      </c>
      <c r="D1419" s="105">
        <v>790199.95707883197</v>
      </c>
      <c r="E1419" s="105">
        <v>844539.099683946</v>
      </c>
      <c r="F1419" s="105">
        <v>-386901.46375217102</v>
      </c>
      <c r="G1419">
        <v>4408.8599999999997</v>
      </c>
      <c r="H1419">
        <f t="shared" si="22"/>
        <v>-382492.60375217104</v>
      </c>
    </row>
    <row r="1420" spans="1:8" x14ac:dyDescent="0.25">
      <c r="A1420">
        <f>_xlfn.XLOOKUP(B1420,'Données-péréquation'!$B$2:$B$301,'Données-péréquation'!$A$2:$A$301)</f>
        <v>5485</v>
      </c>
      <c r="B1420" s="108" t="s">
        <v>274</v>
      </c>
      <c r="C1420" s="107">
        <v>2022</v>
      </c>
      <c r="D1420" s="105">
        <v>815019.98540906096</v>
      </c>
      <c r="E1420" s="105">
        <v>902716.01134402701</v>
      </c>
      <c r="F1420" s="105">
        <v>-13509.791153996001</v>
      </c>
      <c r="G1420">
        <v>2807.4</v>
      </c>
      <c r="H1420">
        <f t="shared" si="22"/>
        <v>-10702.391153996001</v>
      </c>
    </row>
    <row r="1421" spans="1:8" x14ac:dyDescent="0.25">
      <c r="A1421">
        <f>_xlfn.XLOOKUP(B1421,'Données-péréquation'!$B$2:$B$301,'Données-péréquation'!$A$2:$A$301)</f>
        <v>5817</v>
      </c>
      <c r="B1421" s="108" t="s">
        <v>273</v>
      </c>
      <c r="C1421" s="107">
        <v>2012</v>
      </c>
      <c r="D1421" s="107" t="s">
        <v>458</v>
      </c>
      <c r="E1421" s="107" t="s">
        <v>458</v>
      </c>
      <c r="F1421" s="107" t="s">
        <v>458</v>
      </c>
      <c r="G1421">
        <v>0</v>
      </c>
      <c r="H1421" t="e">
        <f t="shared" si="22"/>
        <v>#VALUE!</v>
      </c>
    </row>
    <row r="1422" spans="1:8" x14ac:dyDescent="0.25">
      <c r="A1422">
        <f>_xlfn.XLOOKUP(B1422,'Données-péréquation'!$B$2:$B$301,'Données-péréquation'!$A$2:$A$301)</f>
        <v>5817</v>
      </c>
      <c r="B1422" s="108" t="s">
        <v>273</v>
      </c>
      <c r="C1422" s="107">
        <v>2013</v>
      </c>
      <c r="D1422" s="107" t="s">
        <v>458</v>
      </c>
      <c r="E1422" s="107" t="s">
        <v>458</v>
      </c>
      <c r="F1422" s="107" t="s">
        <v>458</v>
      </c>
      <c r="G1422">
        <v>0</v>
      </c>
      <c r="H1422" t="e">
        <f t="shared" si="22"/>
        <v>#VALUE!</v>
      </c>
    </row>
    <row r="1423" spans="1:8" x14ac:dyDescent="0.25">
      <c r="A1423">
        <f>_xlfn.XLOOKUP(B1423,'Données-péréquation'!$B$2:$B$301,'Données-péréquation'!$A$2:$A$301)</f>
        <v>5817</v>
      </c>
      <c r="B1423" s="108" t="s">
        <v>273</v>
      </c>
      <c r="C1423" s="107">
        <v>2014</v>
      </c>
      <c r="D1423" s="107" t="s">
        <v>458</v>
      </c>
      <c r="E1423" s="107" t="s">
        <v>458</v>
      </c>
      <c r="F1423" s="107" t="s">
        <v>458</v>
      </c>
      <c r="G1423">
        <v>0</v>
      </c>
      <c r="H1423" t="e">
        <f t="shared" si="22"/>
        <v>#VALUE!</v>
      </c>
    </row>
    <row r="1424" spans="1:8" x14ac:dyDescent="0.25">
      <c r="A1424">
        <f>_xlfn.XLOOKUP(B1424,'Données-péréquation'!$B$2:$B$301,'Données-péréquation'!$A$2:$A$301)</f>
        <v>5817</v>
      </c>
      <c r="B1424" s="108" t="s">
        <v>273</v>
      </c>
      <c r="C1424" s="107">
        <v>2015</v>
      </c>
      <c r="D1424" s="107" t="s">
        <v>458</v>
      </c>
      <c r="E1424" s="107" t="s">
        <v>458</v>
      </c>
      <c r="F1424" s="107" t="s">
        <v>458</v>
      </c>
      <c r="G1424">
        <v>0</v>
      </c>
      <c r="H1424" t="e">
        <f t="shared" si="22"/>
        <v>#VALUE!</v>
      </c>
    </row>
    <row r="1425" spans="1:8" x14ac:dyDescent="0.25">
      <c r="A1425">
        <f>_xlfn.XLOOKUP(B1425,'Données-péréquation'!$B$2:$B$301,'Données-péréquation'!$A$2:$A$301)</f>
        <v>5817</v>
      </c>
      <c r="B1425" s="108" t="s">
        <v>273</v>
      </c>
      <c r="C1425" s="107">
        <v>2016</v>
      </c>
      <c r="D1425" s="105">
        <v>884635.13794322195</v>
      </c>
      <c r="E1425" s="105">
        <v>916987.59952764097</v>
      </c>
      <c r="F1425" s="107" t="s">
        <v>458</v>
      </c>
      <c r="G1425">
        <v>0</v>
      </c>
      <c r="H1425" t="e">
        <f t="shared" si="22"/>
        <v>#VALUE!</v>
      </c>
    </row>
    <row r="1426" spans="1:8" x14ac:dyDescent="0.25">
      <c r="A1426">
        <f>_xlfn.XLOOKUP(B1426,'Données-péréquation'!$B$2:$B$301,'Données-péréquation'!$A$2:$A$301)</f>
        <v>5817</v>
      </c>
      <c r="B1426" s="108" t="s">
        <v>273</v>
      </c>
      <c r="C1426" s="107">
        <v>2017</v>
      </c>
      <c r="D1426" s="105">
        <v>863462.23843437899</v>
      </c>
      <c r="E1426" s="105">
        <v>887140.77503999998</v>
      </c>
      <c r="F1426" s="105">
        <v>587021.86749800597</v>
      </c>
      <c r="G1426">
        <v>0</v>
      </c>
      <c r="H1426">
        <f t="shared" si="22"/>
        <v>587021.86749800597</v>
      </c>
    </row>
    <row r="1427" spans="1:8" x14ac:dyDescent="0.25">
      <c r="A1427">
        <f>_xlfn.XLOOKUP(B1427,'Données-péréquation'!$B$2:$B$301,'Données-péréquation'!$A$2:$A$301)</f>
        <v>5817</v>
      </c>
      <c r="B1427" s="108" t="s">
        <v>273</v>
      </c>
      <c r="C1427" s="107">
        <v>2018</v>
      </c>
      <c r="D1427" s="105">
        <v>864692.20386883197</v>
      </c>
      <c r="E1427" s="105">
        <v>904953.54337500001</v>
      </c>
      <c r="F1427" s="105">
        <v>514816.99730205798</v>
      </c>
      <c r="G1427">
        <v>0</v>
      </c>
      <c r="H1427">
        <f t="shared" si="22"/>
        <v>514816.99730205798</v>
      </c>
    </row>
    <row r="1428" spans="1:8" x14ac:dyDescent="0.25">
      <c r="A1428">
        <f>_xlfn.XLOOKUP(B1428,'Données-péréquation'!$B$2:$B$301,'Données-péréquation'!$A$2:$A$301)</f>
        <v>5817</v>
      </c>
      <c r="B1428" s="108" t="s">
        <v>273</v>
      </c>
      <c r="C1428" s="107">
        <v>2019</v>
      </c>
      <c r="D1428" s="105">
        <v>793983.51452744799</v>
      </c>
      <c r="E1428" s="105">
        <v>855286.23380000005</v>
      </c>
      <c r="F1428" s="105">
        <v>855413.08397846704</v>
      </c>
      <c r="G1428">
        <v>5472.85</v>
      </c>
      <c r="H1428">
        <f t="shared" si="22"/>
        <v>860885.93397846702</v>
      </c>
    </row>
    <row r="1429" spans="1:8" x14ac:dyDescent="0.25">
      <c r="A1429">
        <f>_xlfn.XLOOKUP(B1429,'Données-péréquation'!$B$2:$B$301,'Données-péréquation'!$A$2:$A$301)</f>
        <v>5817</v>
      </c>
      <c r="B1429" s="108" t="s">
        <v>273</v>
      </c>
      <c r="C1429" s="107">
        <v>2020</v>
      </c>
      <c r="D1429" s="105">
        <v>1079501.9658176899</v>
      </c>
      <c r="E1429" s="105">
        <v>1002389.3083</v>
      </c>
      <c r="F1429" s="105">
        <v>915770.78108071699</v>
      </c>
      <c r="G1429">
        <v>1015.77</v>
      </c>
      <c r="H1429">
        <f t="shared" si="22"/>
        <v>916786.55108071701</v>
      </c>
    </row>
    <row r="1430" spans="1:8" x14ac:dyDescent="0.25">
      <c r="A1430">
        <f>_xlfn.XLOOKUP(B1430,'Données-péréquation'!$B$2:$B$301,'Données-péréquation'!$A$2:$A$301)</f>
        <v>5817</v>
      </c>
      <c r="B1430" s="108" t="s">
        <v>273</v>
      </c>
      <c r="C1430" s="107">
        <v>2021</v>
      </c>
      <c r="D1430" s="105">
        <v>1557701.3036540099</v>
      </c>
      <c r="E1430" s="105">
        <v>1562057.9883000001</v>
      </c>
      <c r="F1430" s="105">
        <v>792612.75022472301</v>
      </c>
      <c r="G1430">
        <v>3846.7</v>
      </c>
      <c r="H1430">
        <f t="shared" si="22"/>
        <v>796459.45022472297</v>
      </c>
    </row>
    <row r="1431" spans="1:8" x14ac:dyDescent="0.25">
      <c r="A1431">
        <f>_xlfn.XLOOKUP(B1431,'Données-péréquation'!$B$2:$B$301,'Données-péréquation'!$A$2:$A$301)</f>
        <v>5817</v>
      </c>
      <c r="B1431" s="108" t="s">
        <v>273</v>
      </c>
      <c r="C1431" s="107">
        <v>2022</v>
      </c>
      <c r="D1431" s="105">
        <v>1480694.78319134</v>
      </c>
      <c r="E1431" s="105">
        <v>1501715.140965</v>
      </c>
      <c r="F1431" s="105">
        <v>652093.15758476604</v>
      </c>
      <c r="G1431">
        <v>3167.63</v>
      </c>
      <c r="H1431">
        <f t="shared" si="22"/>
        <v>655260.78758476605</v>
      </c>
    </row>
    <row r="1432" spans="1:8" x14ac:dyDescent="0.25">
      <c r="A1432">
        <f>_xlfn.XLOOKUP(B1432,'Données-péréquation'!$B$2:$B$301,'Données-péréquation'!$A$2:$A$301)</f>
        <v>5560</v>
      </c>
      <c r="B1432" s="108" t="s">
        <v>272</v>
      </c>
      <c r="C1432" s="107">
        <v>2012</v>
      </c>
      <c r="D1432" s="107" t="s">
        <v>458</v>
      </c>
      <c r="E1432" s="107" t="s">
        <v>458</v>
      </c>
      <c r="F1432" s="107" t="s">
        <v>458</v>
      </c>
      <c r="G1432">
        <v>0</v>
      </c>
      <c r="H1432" t="e">
        <f t="shared" si="22"/>
        <v>#VALUE!</v>
      </c>
    </row>
    <row r="1433" spans="1:8" x14ac:dyDescent="0.25">
      <c r="A1433">
        <f>_xlfn.XLOOKUP(B1433,'Données-péréquation'!$B$2:$B$301,'Données-péréquation'!$A$2:$A$301)</f>
        <v>5560</v>
      </c>
      <c r="B1433" s="108" t="s">
        <v>272</v>
      </c>
      <c r="C1433" s="107">
        <v>2013</v>
      </c>
      <c r="D1433" s="107" t="s">
        <v>458</v>
      </c>
      <c r="E1433" s="107" t="s">
        <v>458</v>
      </c>
      <c r="F1433" s="107" t="s">
        <v>458</v>
      </c>
      <c r="G1433">
        <v>0</v>
      </c>
      <c r="H1433" t="e">
        <f t="shared" si="22"/>
        <v>#VALUE!</v>
      </c>
    </row>
    <row r="1434" spans="1:8" x14ac:dyDescent="0.25">
      <c r="A1434">
        <f>_xlfn.XLOOKUP(B1434,'Données-péréquation'!$B$2:$B$301,'Données-péréquation'!$A$2:$A$301)</f>
        <v>5560</v>
      </c>
      <c r="B1434" s="108" t="s">
        <v>272</v>
      </c>
      <c r="C1434" s="107">
        <v>2014</v>
      </c>
      <c r="D1434" s="107" t="s">
        <v>458</v>
      </c>
      <c r="E1434" s="107" t="s">
        <v>458</v>
      </c>
      <c r="F1434" s="107" t="s">
        <v>458</v>
      </c>
      <c r="G1434">
        <v>0</v>
      </c>
      <c r="H1434" t="e">
        <f t="shared" si="22"/>
        <v>#VALUE!</v>
      </c>
    </row>
    <row r="1435" spans="1:8" x14ac:dyDescent="0.25">
      <c r="A1435">
        <f>_xlfn.XLOOKUP(B1435,'Données-péréquation'!$B$2:$B$301,'Données-péréquation'!$A$2:$A$301)</f>
        <v>5560</v>
      </c>
      <c r="B1435" s="108" t="s">
        <v>272</v>
      </c>
      <c r="C1435" s="107">
        <v>2015</v>
      </c>
      <c r="D1435" s="107" t="s">
        <v>458</v>
      </c>
      <c r="E1435" s="107" t="s">
        <v>458</v>
      </c>
      <c r="F1435" s="107" t="s">
        <v>458</v>
      </c>
      <c r="G1435">
        <v>0</v>
      </c>
      <c r="H1435" t="e">
        <f t="shared" si="22"/>
        <v>#VALUE!</v>
      </c>
    </row>
    <row r="1436" spans="1:8" x14ac:dyDescent="0.25">
      <c r="A1436">
        <f>_xlfn.XLOOKUP(B1436,'Données-péréquation'!$B$2:$B$301,'Données-péréquation'!$A$2:$A$301)</f>
        <v>5560</v>
      </c>
      <c r="B1436" s="108" t="s">
        <v>272</v>
      </c>
      <c r="C1436" s="107">
        <v>2016</v>
      </c>
      <c r="D1436" s="105">
        <v>299733.26880459802</v>
      </c>
      <c r="E1436" s="105">
        <v>381555.92365856603</v>
      </c>
      <c r="F1436" s="107" t="s">
        <v>458</v>
      </c>
      <c r="G1436">
        <v>0</v>
      </c>
      <c r="H1436" t="e">
        <f t="shared" si="22"/>
        <v>#VALUE!</v>
      </c>
    </row>
    <row r="1437" spans="1:8" x14ac:dyDescent="0.25">
      <c r="A1437">
        <f>_xlfn.XLOOKUP(B1437,'Données-péréquation'!$B$2:$B$301,'Données-péréquation'!$A$2:$A$301)</f>
        <v>5560</v>
      </c>
      <c r="B1437" s="108" t="s">
        <v>272</v>
      </c>
      <c r="C1437" s="107">
        <v>2017</v>
      </c>
      <c r="D1437" s="105">
        <v>439430.831362431</v>
      </c>
      <c r="E1437" s="105">
        <v>425023.87358385097</v>
      </c>
      <c r="F1437" s="105">
        <v>94908.269564211005</v>
      </c>
      <c r="G1437">
        <v>0</v>
      </c>
      <c r="H1437">
        <f t="shared" si="22"/>
        <v>94908.269564211005</v>
      </c>
    </row>
    <row r="1438" spans="1:8" x14ac:dyDescent="0.25">
      <c r="A1438">
        <f>_xlfn.XLOOKUP(B1438,'Données-péréquation'!$B$2:$B$301,'Données-péréquation'!$A$2:$A$301)</f>
        <v>5560</v>
      </c>
      <c r="B1438" s="108" t="s">
        <v>272</v>
      </c>
      <c r="C1438" s="107">
        <v>2018</v>
      </c>
      <c r="D1438" s="105">
        <v>264913.090263527</v>
      </c>
      <c r="E1438" s="105">
        <v>277413.03737892298</v>
      </c>
      <c r="F1438" s="105">
        <v>45986.028493138001</v>
      </c>
      <c r="G1438">
        <v>0</v>
      </c>
      <c r="H1438">
        <f t="shared" si="22"/>
        <v>45986.028493138001</v>
      </c>
    </row>
    <row r="1439" spans="1:8" x14ac:dyDescent="0.25">
      <c r="A1439">
        <f>_xlfn.XLOOKUP(B1439,'Données-péréquation'!$B$2:$B$301,'Données-péréquation'!$A$2:$A$301)</f>
        <v>5560</v>
      </c>
      <c r="B1439" s="108" t="s">
        <v>272</v>
      </c>
      <c r="C1439" s="107">
        <v>2019</v>
      </c>
      <c r="D1439" s="105">
        <v>389284.72270010901</v>
      </c>
      <c r="E1439" s="105">
        <v>411892.14240986301</v>
      </c>
      <c r="F1439" s="105">
        <v>40071.194707053997</v>
      </c>
      <c r="G1439">
        <v>101.3</v>
      </c>
      <c r="H1439">
        <f t="shared" si="22"/>
        <v>40172.494707054</v>
      </c>
    </row>
    <row r="1440" spans="1:8" x14ac:dyDescent="0.25">
      <c r="A1440">
        <f>_xlfn.XLOOKUP(B1440,'Données-péréquation'!$B$2:$B$301,'Données-péréquation'!$A$2:$A$301)</f>
        <v>5560</v>
      </c>
      <c r="B1440" s="108" t="s">
        <v>272</v>
      </c>
      <c r="C1440" s="107">
        <v>2020</v>
      </c>
      <c r="D1440" s="105">
        <v>226777.621154083</v>
      </c>
      <c r="E1440" s="105">
        <v>241659.13057823601</v>
      </c>
      <c r="F1440" s="105">
        <v>133992.952800542</v>
      </c>
      <c r="G1440">
        <v>134.55000000000001</v>
      </c>
      <c r="H1440">
        <f t="shared" si="22"/>
        <v>134127.50280054199</v>
      </c>
    </row>
    <row r="1441" spans="1:8" x14ac:dyDescent="0.25">
      <c r="A1441">
        <f>_xlfn.XLOOKUP(B1441,'Données-péréquation'!$B$2:$B$301,'Données-péréquation'!$A$2:$A$301)</f>
        <v>5560</v>
      </c>
      <c r="B1441" s="108" t="s">
        <v>272</v>
      </c>
      <c r="C1441" s="107">
        <v>2021</v>
      </c>
      <c r="D1441" s="105">
        <v>217627.80602457101</v>
      </c>
      <c r="E1441" s="105">
        <v>233642.531621965</v>
      </c>
      <c r="F1441" s="105">
        <v>82859.661193584005</v>
      </c>
      <c r="G1441">
        <v>997.84</v>
      </c>
      <c r="H1441">
        <f t="shared" si="22"/>
        <v>83857.501193584001</v>
      </c>
    </row>
    <row r="1442" spans="1:8" x14ac:dyDescent="0.25">
      <c r="A1442">
        <f>_xlfn.XLOOKUP(B1442,'Données-péréquation'!$B$2:$B$301,'Données-péréquation'!$A$2:$A$301)</f>
        <v>5560</v>
      </c>
      <c r="B1442" s="108" t="s">
        <v>272</v>
      </c>
      <c r="C1442" s="107">
        <v>2022</v>
      </c>
      <c r="D1442" s="105">
        <v>204862.47267882599</v>
      </c>
      <c r="E1442" s="105">
        <v>224369.57032946899</v>
      </c>
      <c r="F1442" s="105">
        <v>-2174.764277664</v>
      </c>
      <c r="G1442">
        <v>361.36</v>
      </c>
      <c r="H1442">
        <f t="shared" si="22"/>
        <v>-1813.4042776639999</v>
      </c>
    </row>
    <row r="1443" spans="1:8" x14ac:dyDescent="0.25">
      <c r="A1443">
        <f>_xlfn.XLOOKUP(B1443,'Données-péréquation'!$B$2:$B$301,'Données-péréquation'!$A$2:$A$301)</f>
        <v>5561</v>
      </c>
      <c r="B1443" s="108" t="s">
        <v>271</v>
      </c>
      <c r="C1443" s="107">
        <v>2012</v>
      </c>
      <c r="D1443" s="107" t="s">
        <v>458</v>
      </c>
      <c r="E1443" s="107" t="s">
        <v>458</v>
      </c>
      <c r="F1443" s="107" t="s">
        <v>458</v>
      </c>
      <c r="G1443">
        <v>0</v>
      </c>
      <c r="H1443" t="e">
        <f t="shared" si="22"/>
        <v>#VALUE!</v>
      </c>
    </row>
    <row r="1444" spans="1:8" x14ac:dyDescent="0.25">
      <c r="A1444">
        <f>_xlfn.XLOOKUP(B1444,'Données-péréquation'!$B$2:$B$301,'Données-péréquation'!$A$2:$A$301)</f>
        <v>5561</v>
      </c>
      <c r="B1444" s="108" t="s">
        <v>271</v>
      </c>
      <c r="C1444" s="107">
        <v>2013</v>
      </c>
      <c r="D1444" s="107" t="s">
        <v>458</v>
      </c>
      <c r="E1444" s="107" t="s">
        <v>458</v>
      </c>
      <c r="F1444" s="107" t="s">
        <v>458</v>
      </c>
      <c r="G1444">
        <v>0</v>
      </c>
      <c r="H1444" t="e">
        <f t="shared" si="22"/>
        <v>#VALUE!</v>
      </c>
    </row>
    <row r="1445" spans="1:8" x14ac:dyDescent="0.25">
      <c r="A1445">
        <f>_xlfn.XLOOKUP(B1445,'Données-péréquation'!$B$2:$B$301,'Données-péréquation'!$A$2:$A$301)</f>
        <v>5561</v>
      </c>
      <c r="B1445" s="108" t="s">
        <v>271</v>
      </c>
      <c r="C1445" s="107">
        <v>2014</v>
      </c>
      <c r="D1445" s="107" t="s">
        <v>458</v>
      </c>
      <c r="E1445" s="107" t="s">
        <v>458</v>
      </c>
      <c r="F1445" s="107" t="s">
        <v>458</v>
      </c>
      <c r="G1445">
        <v>0</v>
      </c>
      <c r="H1445" t="e">
        <f t="shared" si="22"/>
        <v>#VALUE!</v>
      </c>
    </row>
    <row r="1446" spans="1:8" x14ac:dyDescent="0.25">
      <c r="A1446">
        <f>_xlfn.XLOOKUP(B1446,'Données-péréquation'!$B$2:$B$301,'Données-péréquation'!$A$2:$A$301)</f>
        <v>5561</v>
      </c>
      <c r="B1446" s="108" t="s">
        <v>271</v>
      </c>
      <c r="C1446" s="107">
        <v>2015</v>
      </c>
      <c r="D1446" s="107" t="s">
        <v>458</v>
      </c>
      <c r="E1446" s="107" t="s">
        <v>458</v>
      </c>
      <c r="F1446" s="107" t="s">
        <v>458</v>
      </c>
      <c r="G1446">
        <v>0</v>
      </c>
      <c r="H1446" t="e">
        <f t="shared" si="22"/>
        <v>#VALUE!</v>
      </c>
    </row>
    <row r="1447" spans="1:8" x14ac:dyDescent="0.25">
      <c r="A1447">
        <f>_xlfn.XLOOKUP(B1447,'Données-péréquation'!$B$2:$B$301,'Données-péréquation'!$A$2:$A$301)</f>
        <v>5561</v>
      </c>
      <c r="B1447" s="108" t="s">
        <v>271</v>
      </c>
      <c r="C1447" s="107">
        <v>2016</v>
      </c>
      <c r="D1447" s="105">
        <v>3991827.9832979199</v>
      </c>
      <c r="E1447" s="105">
        <v>5166693.9783993298</v>
      </c>
      <c r="F1447" s="107" t="s">
        <v>458</v>
      </c>
      <c r="G1447">
        <v>0</v>
      </c>
      <c r="H1447" t="e">
        <f t="shared" si="22"/>
        <v>#VALUE!</v>
      </c>
    </row>
    <row r="1448" spans="1:8" x14ac:dyDescent="0.25">
      <c r="A1448">
        <f>_xlfn.XLOOKUP(B1448,'Données-péréquation'!$B$2:$B$301,'Données-péréquation'!$A$2:$A$301)</f>
        <v>5561</v>
      </c>
      <c r="B1448" s="108" t="s">
        <v>271</v>
      </c>
      <c r="C1448" s="107">
        <v>2017</v>
      </c>
      <c r="D1448" s="105">
        <v>3833491.8800435001</v>
      </c>
      <c r="E1448" s="105">
        <v>3974720.2140922099</v>
      </c>
      <c r="F1448" s="105">
        <v>497953.74653289298</v>
      </c>
      <c r="G1448">
        <v>0</v>
      </c>
      <c r="H1448">
        <f t="shared" si="22"/>
        <v>497953.74653289298</v>
      </c>
    </row>
    <row r="1449" spans="1:8" x14ac:dyDescent="0.25">
      <c r="A1449">
        <f>_xlfn.XLOOKUP(B1449,'Données-péréquation'!$B$2:$B$301,'Données-péréquation'!$A$2:$A$301)</f>
        <v>5561</v>
      </c>
      <c r="B1449" s="108" t="s">
        <v>271</v>
      </c>
      <c r="C1449" s="107">
        <v>2018</v>
      </c>
      <c r="D1449" s="105">
        <v>3630876.1926741102</v>
      </c>
      <c r="E1449" s="105">
        <v>3844626.9991746298</v>
      </c>
      <c r="F1449" s="105">
        <v>146779.30849720701</v>
      </c>
      <c r="G1449">
        <v>0</v>
      </c>
      <c r="H1449">
        <f t="shared" si="22"/>
        <v>146779.30849720701</v>
      </c>
    </row>
    <row r="1450" spans="1:8" x14ac:dyDescent="0.25">
      <c r="A1450">
        <f>_xlfn.XLOOKUP(B1450,'Données-péréquation'!$B$2:$B$301,'Données-péréquation'!$A$2:$A$301)</f>
        <v>5561</v>
      </c>
      <c r="B1450" s="108" t="s">
        <v>271</v>
      </c>
      <c r="C1450" s="107">
        <v>2019</v>
      </c>
      <c r="D1450" s="105">
        <v>3265310.6948806602</v>
      </c>
      <c r="E1450" s="105">
        <v>3500177.7577802902</v>
      </c>
      <c r="F1450" s="105">
        <v>-10163.079090965</v>
      </c>
      <c r="G1450">
        <v>58611.95</v>
      </c>
      <c r="H1450">
        <f t="shared" si="22"/>
        <v>48448.870909034995</v>
      </c>
    </row>
    <row r="1451" spans="1:8" x14ac:dyDescent="0.25">
      <c r="A1451">
        <f>_xlfn.XLOOKUP(B1451,'Données-péréquation'!$B$2:$B$301,'Données-péréquation'!$A$2:$A$301)</f>
        <v>5561</v>
      </c>
      <c r="B1451" s="108" t="s">
        <v>271</v>
      </c>
      <c r="C1451" s="107">
        <v>2020</v>
      </c>
      <c r="D1451" s="105">
        <v>3074278.6704134899</v>
      </c>
      <c r="E1451" s="105">
        <v>3320850.4617240001</v>
      </c>
      <c r="F1451" s="105">
        <v>1161558.7855509201</v>
      </c>
      <c r="G1451">
        <v>20582.89</v>
      </c>
      <c r="H1451">
        <f t="shared" si="22"/>
        <v>1182141.67555092</v>
      </c>
    </row>
    <row r="1452" spans="1:8" x14ac:dyDescent="0.25">
      <c r="A1452">
        <f>_xlfn.XLOOKUP(B1452,'Données-péréquation'!$B$2:$B$301,'Données-péréquation'!$A$2:$A$301)</f>
        <v>5561</v>
      </c>
      <c r="B1452" s="108" t="s">
        <v>271</v>
      </c>
      <c r="C1452" s="107">
        <v>2021</v>
      </c>
      <c r="D1452" s="105">
        <v>2955254.09281751</v>
      </c>
      <c r="E1452" s="105">
        <v>3224547.6483743899</v>
      </c>
      <c r="F1452" s="105">
        <v>1004577.30200593</v>
      </c>
      <c r="G1452">
        <v>21535.7</v>
      </c>
      <c r="H1452">
        <f t="shared" si="22"/>
        <v>1026113.0020059299</v>
      </c>
    </row>
    <row r="1453" spans="1:8" x14ac:dyDescent="0.25">
      <c r="A1453">
        <f>_xlfn.XLOOKUP(B1453,'Données-péréquation'!$B$2:$B$301,'Données-péréquation'!$A$2:$A$301)</f>
        <v>5561</v>
      </c>
      <c r="B1453" s="108" t="s">
        <v>271</v>
      </c>
      <c r="C1453" s="107">
        <v>2022</v>
      </c>
      <c r="D1453" s="105">
        <v>3001961.2369821598</v>
      </c>
      <c r="E1453" s="105">
        <v>3297687.6869075899</v>
      </c>
      <c r="F1453" s="105">
        <v>223970.65365285301</v>
      </c>
      <c r="G1453">
        <v>24328.75</v>
      </c>
      <c r="H1453">
        <f t="shared" si="22"/>
        <v>248299.40365285301</v>
      </c>
    </row>
    <row r="1454" spans="1:8" x14ac:dyDescent="0.25">
      <c r="A1454">
        <f>_xlfn.XLOOKUP(B1454,'Données-péréquation'!$B$2:$B$301,'Données-péréquation'!$A$2:$A$301)</f>
        <v>5722</v>
      </c>
      <c r="B1454" s="108" t="s">
        <v>270</v>
      </c>
      <c r="C1454" s="107">
        <v>2012</v>
      </c>
      <c r="D1454" s="107" t="s">
        <v>458</v>
      </c>
      <c r="E1454" s="107" t="s">
        <v>458</v>
      </c>
      <c r="F1454" s="107" t="s">
        <v>458</v>
      </c>
      <c r="G1454">
        <v>0</v>
      </c>
      <c r="H1454" t="e">
        <f t="shared" si="22"/>
        <v>#VALUE!</v>
      </c>
    </row>
    <row r="1455" spans="1:8" x14ac:dyDescent="0.25">
      <c r="A1455">
        <f>_xlfn.XLOOKUP(B1455,'Données-péréquation'!$B$2:$B$301,'Données-péréquation'!$A$2:$A$301)</f>
        <v>5722</v>
      </c>
      <c r="B1455" s="108" t="s">
        <v>270</v>
      </c>
      <c r="C1455" s="107">
        <v>2013</v>
      </c>
      <c r="D1455" s="107" t="s">
        <v>458</v>
      </c>
      <c r="E1455" s="107" t="s">
        <v>458</v>
      </c>
      <c r="F1455" s="107" t="s">
        <v>458</v>
      </c>
      <c r="G1455">
        <v>0</v>
      </c>
      <c r="H1455" t="e">
        <f t="shared" si="22"/>
        <v>#VALUE!</v>
      </c>
    </row>
    <row r="1456" spans="1:8" x14ac:dyDescent="0.25">
      <c r="A1456">
        <f>_xlfn.XLOOKUP(B1456,'Données-péréquation'!$B$2:$B$301,'Données-péréquation'!$A$2:$A$301)</f>
        <v>5722</v>
      </c>
      <c r="B1456" s="108" t="s">
        <v>270</v>
      </c>
      <c r="C1456" s="107">
        <v>2014</v>
      </c>
      <c r="D1456" s="107" t="s">
        <v>458</v>
      </c>
      <c r="E1456" s="107" t="s">
        <v>458</v>
      </c>
      <c r="F1456" s="107" t="s">
        <v>458</v>
      </c>
      <c r="G1456">
        <v>0</v>
      </c>
      <c r="H1456" t="e">
        <f t="shared" si="22"/>
        <v>#VALUE!</v>
      </c>
    </row>
    <row r="1457" spans="1:8" x14ac:dyDescent="0.25">
      <c r="A1457">
        <f>_xlfn.XLOOKUP(B1457,'Données-péréquation'!$B$2:$B$301,'Données-péréquation'!$A$2:$A$301)</f>
        <v>5722</v>
      </c>
      <c r="B1457" s="108" t="s">
        <v>270</v>
      </c>
      <c r="C1457" s="107">
        <v>2015</v>
      </c>
      <c r="D1457" s="107" t="s">
        <v>458</v>
      </c>
      <c r="E1457" s="107" t="s">
        <v>458</v>
      </c>
      <c r="F1457" s="107" t="s">
        <v>458</v>
      </c>
      <c r="G1457">
        <v>0</v>
      </c>
      <c r="H1457" t="e">
        <f t="shared" si="22"/>
        <v>#VALUE!</v>
      </c>
    </row>
    <row r="1458" spans="1:8" x14ac:dyDescent="0.25">
      <c r="A1458">
        <f>_xlfn.XLOOKUP(B1458,'Données-péréquation'!$B$2:$B$301,'Données-péréquation'!$A$2:$A$301)</f>
        <v>5722</v>
      </c>
      <c r="B1458" s="108" t="s">
        <v>270</v>
      </c>
      <c r="C1458" s="107">
        <v>2016</v>
      </c>
      <c r="D1458" s="105">
        <v>1314411.0248652899</v>
      </c>
      <c r="E1458" s="105">
        <v>1360173.6350750001</v>
      </c>
      <c r="F1458" s="107" t="s">
        <v>458</v>
      </c>
      <c r="G1458">
        <v>0</v>
      </c>
      <c r="H1458" t="e">
        <f t="shared" si="22"/>
        <v>#VALUE!</v>
      </c>
    </row>
    <row r="1459" spans="1:8" x14ac:dyDescent="0.25">
      <c r="A1459">
        <f>_xlfn.XLOOKUP(B1459,'Données-péréquation'!$B$2:$B$301,'Données-péréquation'!$A$2:$A$301)</f>
        <v>5722</v>
      </c>
      <c r="B1459" s="108" t="s">
        <v>270</v>
      </c>
      <c r="C1459" s="107">
        <v>2017</v>
      </c>
      <c r="D1459" s="105">
        <v>1335539.2227936699</v>
      </c>
      <c r="E1459" s="105">
        <v>1358531.45</v>
      </c>
      <c r="F1459" s="105">
        <v>-523030.11431045999</v>
      </c>
      <c r="G1459">
        <v>0</v>
      </c>
      <c r="H1459">
        <f t="shared" si="22"/>
        <v>-523030.11431045999</v>
      </c>
    </row>
    <row r="1460" spans="1:8" x14ac:dyDescent="0.25">
      <c r="A1460">
        <f>_xlfn.XLOOKUP(B1460,'Données-péréquation'!$B$2:$B$301,'Données-péréquation'!$A$2:$A$301)</f>
        <v>5722</v>
      </c>
      <c r="B1460" s="108" t="s">
        <v>270</v>
      </c>
      <c r="C1460" s="107">
        <v>2018</v>
      </c>
      <c r="D1460" s="105">
        <v>1522713.0384434899</v>
      </c>
      <c r="E1460" s="105">
        <v>1557175.4</v>
      </c>
      <c r="F1460" s="105">
        <v>-344138.97395274899</v>
      </c>
      <c r="G1460">
        <v>0</v>
      </c>
      <c r="H1460">
        <f t="shared" si="22"/>
        <v>-344138.97395274899</v>
      </c>
    </row>
    <row r="1461" spans="1:8" x14ac:dyDescent="0.25">
      <c r="A1461">
        <f>_xlfn.XLOOKUP(B1461,'Données-péréquation'!$B$2:$B$301,'Données-péréquation'!$A$2:$A$301)</f>
        <v>5722</v>
      </c>
      <c r="B1461" s="108" t="s">
        <v>270</v>
      </c>
      <c r="C1461" s="107">
        <v>2019</v>
      </c>
      <c r="D1461" s="105">
        <v>1502522.21651643</v>
      </c>
      <c r="E1461" s="105">
        <v>1543290.8</v>
      </c>
      <c r="F1461" s="105">
        <v>-361127.03100273397</v>
      </c>
      <c r="G1461">
        <v>2848.75</v>
      </c>
      <c r="H1461">
        <f t="shared" si="22"/>
        <v>-358278.28100273397</v>
      </c>
    </row>
    <row r="1462" spans="1:8" x14ac:dyDescent="0.25">
      <c r="A1462">
        <f>_xlfn.XLOOKUP(B1462,'Données-péréquation'!$B$2:$B$301,'Données-péréquation'!$A$2:$A$301)</f>
        <v>5722</v>
      </c>
      <c r="B1462" s="108" t="s">
        <v>270</v>
      </c>
      <c r="C1462" s="107">
        <v>2020</v>
      </c>
      <c r="D1462" s="105">
        <v>1384812.8426192701</v>
      </c>
      <c r="E1462" s="105">
        <v>1427541.07294251</v>
      </c>
      <c r="F1462" s="105">
        <v>-466082.475937746</v>
      </c>
      <c r="G1462">
        <v>1217.0899999999999</v>
      </c>
      <c r="H1462">
        <f t="shared" si="22"/>
        <v>-464865.38593774597</v>
      </c>
    </row>
    <row r="1463" spans="1:8" x14ac:dyDescent="0.25">
      <c r="A1463">
        <f>_xlfn.XLOOKUP(B1463,'Données-péréquation'!$B$2:$B$301,'Données-péréquation'!$A$2:$A$301)</f>
        <v>5722</v>
      </c>
      <c r="B1463" s="108" t="s">
        <v>270</v>
      </c>
      <c r="C1463" s="107">
        <v>2021</v>
      </c>
      <c r="D1463" s="105">
        <v>1318357.29447472</v>
      </c>
      <c r="E1463" s="105">
        <v>1356963.845367</v>
      </c>
      <c r="F1463" s="105">
        <v>-299851.60581081599</v>
      </c>
      <c r="G1463">
        <v>1075.51</v>
      </c>
      <c r="H1463">
        <f t="shared" si="22"/>
        <v>-298776.09581081598</v>
      </c>
    </row>
    <row r="1464" spans="1:8" x14ac:dyDescent="0.25">
      <c r="A1464">
        <f>_xlfn.XLOOKUP(B1464,'Données-péréquation'!$B$2:$B$301,'Données-péréquation'!$A$2:$A$301)</f>
        <v>5722</v>
      </c>
      <c r="B1464" s="108" t="s">
        <v>270</v>
      </c>
      <c r="C1464" s="107">
        <v>2022</v>
      </c>
      <c r="D1464" s="105">
        <v>1268804.7460298201</v>
      </c>
      <c r="E1464" s="105">
        <v>1318478.25</v>
      </c>
      <c r="F1464" s="105">
        <v>-352556.79951653199</v>
      </c>
      <c r="G1464">
        <v>897.21</v>
      </c>
      <c r="H1464">
        <f t="shared" si="22"/>
        <v>-351659.58951653197</v>
      </c>
    </row>
    <row r="1465" spans="1:8" x14ac:dyDescent="0.25">
      <c r="A1465">
        <f>_xlfn.XLOOKUP(B1465,'Données-péréquation'!$B$2:$B$301,'Données-péréquation'!$A$2:$A$301)</f>
        <v>5405</v>
      </c>
      <c r="B1465" s="108" t="s">
        <v>269</v>
      </c>
      <c r="C1465" s="107">
        <v>2012</v>
      </c>
      <c r="D1465" s="107" t="s">
        <v>458</v>
      </c>
      <c r="E1465" s="107" t="s">
        <v>458</v>
      </c>
      <c r="F1465" s="107" t="s">
        <v>458</v>
      </c>
      <c r="G1465">
        <v>0</v>
      </c>
      <c r="H1465" t="e">
        <f t="shared" si="22"/>
        <v>#VALUE!</v>
      </c>
    </row>
    <row r="1466" spans="1:8" x14ac:dyDescent="0.25">
      <c r="A1466">
        <f>_xlfn.XLOOKUP(B1466,'Données-péréquation'!$B$2:$B$301,'Données-péréquation'!$A$2:$A$301)</f>
        <v>5405</v>
      </c>
      <c r="B1466" s="108" t="s">
        <v>269</v>
      </c>
      <c r="C1466" s="107">
        <v>2013</v>
      </c>
      <c r="D1466" s="107" t="s">
        <v>458</v>
      </c>
      <c r="E1466" s="107" t="s">
        <v>458</v>
      </c>
      <c r="F1466" s="107" t="s">
        <v>458</v>
      </c>
      <c r="G1466">
        <v>0</v>
      </c>
      <c r="H1466" t="e">
        <f t="shared" si="22"/>
        <v>#VALUE!</v>
      </c>
    </row>
    <row r="1467" spans="1:8" x14ac:dyDescent="0.25">
      <c r="A1467">
        <f>_xlfn.XLOOKUP(B1467,'Données-péréquation'!$B$2:$B$301,'Données-péréquation'!$A$2:$A$301)</f>
        <v>5405</v>
      </c>
      <c r="B1467" s="108" t="s">
        <v>269</v>
      </c>
      <c r="C1467" s="107">
        <v>2014</v>
      </c>
      <c r="D1467" s="107" t="s">
        <v>458</v>
      </c>
      <c r="E1467" s="107" t="s">
        <v>458</v>
      </c>
      <c r="F1467" s="107" t="s">
        <v>458</v>
      </c>
      <c r="G1467">
        <v>0</v>
      </c>
      <c r="H1467" t="e">
        <f t="shared" si="22"/>
        <v>#VALUE!</v>
      </c>
    </row>
    <row r="1468" spans="1:8" x14ac:dyDescent="0.25">
      <c r="A1468">
        <f>_xlfn.XLOOKUP(B1468,'Données-péréquation'!$B$2:$B$301,'Données-péréquation'!$A$2:$A$301)</f>
        <v>5405</v>
      </c>
      <c r="B1468" s="108" t="s">
        <v>269</v>
      </c>
      <c r="C1468" s="107">
        <v>2015</v>
      </c>
      <c r="D1468" s="107" t="s">
        <v>458</v>
      </c>
      <c r="E1468" s="107" t="s">
        <v>458</v>
      </c>
      <c r="F1468" s="107" t="s">
        <v>458</v>
      </c>
      <c r="G1468">
        <v>0</v>
      </c>
      <c r="H1468" t="e">
        <f t="shared" si="22"/>
        <v>#VALUE!</v>
      </c>
    </row>
    <row r="1469" spans="1:8" x14ac:dyDescent="0.25">
      <c r="A1469">
        <f>_xlfn.XLOOKUP(B1469,'Données-péréquation'!$B$2:$B$301,'Données-péréquation'!$A$2:$A$301)</f>
        <v>5405</v>
      </c>
      <c r="B1469" s="108" t="s">
        <v>269</v>
      </c>
      <c r="C1469" s="107">
        <v>2016</v>
      </c>
      <c r="D1469" s="105">
        <v>-25179.885789</v>
      </c>
      <c r="E1469" s="106">
        <v>31347</v>
      </c>
      <c r="F1469" s="107" t="s">
        <v>458</v>
      </c>
      <c r="G1469">
        <v>0</v>
      </c>
      <c r="H1469" t="e">
        <f t="shared" si="22"/>
        <v>#VALUE!</v>
      </c>
    </row>
    <row r="1470" spans="1:8" x14ac:dyDescent="0.25">
      <c r="A1470">
        <f>_xlfn.XLOOKUP(B1470,'Données-péréquation'!$B$2:$B$301,'Données-péréquation'!$A$2:$A$301)</f>
        <v>5405</v>
      </c>
      <c r="B1470" s="108" t="s">
        <v>269</v>
      </c>
      <c r="C1470" s="107">
        <v>2017</v>
      </c>
      <c r="D1470" s="105">
        <v>-22384.533350000002</v>
      </c>
      <c r="E1470" s="106">
        <v>29397</v>
      </c>
      <c r="F1470" s="105">
        <v>-1116338.4678437</v>
      </c>
      <c r="G1470">
        <v>0</v>
      </c>
      <c r="H1470">
        <f t="shared" si="22"/>
        <v>-1116338.4678437</v>
      </c>
    </row>
    <row r="1471" spans="1:8" x14ac:dyDescent="0.25">
      <c r="A1471">
        <f>_xlfn.XLOOKUP(B1471,'Données-péréquation'!$B$2:$B$301,'Données-péréquation'!$A$2:$A$301)</f>
        <v>5405</v>
      </c>
      <c r="B1471" s="108" t="s">
        <v>269</v>
      </c>
      <c r="C1471" s="107">
        <v>2018</v>
      </c>
      <c r="D1471" s="105">
        <v>-16457.676476000001</v>
      </c>
      <c r="E1471" s="106">
        <v>27144</v>
      </c>
      <c r="F1471" s="105">
        <v>-1528521.7460817499</v>
      </c>
      <c r="G1471">
        <v>0</v>
      </c>
      <c r="H1471">
        <f t="shared" si="22"/>
        <v>-1528521.7460817499</v>
      </c>
    </row>
    <row r="1472" spans="1:8" x14ac:dyDescent="0.25">
      <c r="A1472">
        <f>_xlfn.XLOOKUP(B1472,'Données-péréquation'!$B$2:$B$301,'Données-péréquation'!$A$2:$A$301)</f>
        <v>5405</v>
      </c>
      <c r="B1472" s="108" t="s">
        <v>269</v>
      </c>
      <c r="C1472" s="107">
        <v>2019</v>
      </c>
      <c r="D1472" s="105">
        <v>-20608.491969999999</v>
      </c>
      <c r="E1472" s="106">
        <v>33968</v>
      </c>
      <c r="F1472" s="105">
        <v>-999268.142907253</v>
      </c>
      <c r="G1472">
        <v>9228.0499999999993</v>
      </c>
      <c r="H1472">
        <f t="shared" si="22"/>
        <v>-990040.09290725295</v>
      </c>
    </row>
    <row r="1473" spans="1:8" x14ac:dyDescent="0.25">
      <c r="A1473">
        <f>_xlfn.XLOOKUP(B1473,'Données-péréquation'!$B$2:$B$301,'Données-péréquation'!$A$2:$A$301)</f>
        <v>5405</v>
      </c>
      <c r="B1473" s="108" t="s">
        <v>269</v>
      </c>
      <c r="C1473" s="107">
        <v>2020</v>
      </c>
      <c r="D1473" s="105">
        <v>-29585.32344</v>
      </c>
      <c r="E1473" s="106">
        <v>22050</v>
      </c>
      <c r="F1473" s="105">
        <v>-995085.29759455705</v>
      </c>
      <c r="G1473">
        <v>3913.71</v>
      </c>
      <c r="H1473">
        <f t="shared" si="22"/>
        <v>-991171.58759455709</v>
      </c>
    </row>
    <row r="1474" spans="1:8" x14ac:dyDescent="0.25">
      <c r="A1474">
        <f>_xlfn.XLOOKUP(B1474,'Données-péréquation'!$B$2:$B$301,'Données-péréquation'!$A$2:$A$301)</f>
        <v>5405</v>
      </c>
      <c r="B1474" s="108" t="s">
        <v>269</v>
      </c>
      <c r="C1474" s="107">
        <v>2021</v>
      </c>
      <c r="D1474" s="105">
        <v>-33386.340407999996</v>
      </c>
      <c r="E1474" s="106">
        <v>20580</v>
      </c>
      <c r="F1474" s="105">
        <v>-1710650.45765222</v>
      </c>
      <c r="G1474">
        <v>10791.06</v>
      </c>
      <c r="H1474">
        <f t="shared" si="22"/>
        <v>-1699859.39765222</v>
      </c>
    </row>
    <row r="1475" spans="1:8" x14ac:dyDescent="0.25">
      <c r="A1475">
        <f>_xlfn.XLOOKUP(B1475,'Données-péréquation'!$B$2:$B$301,'Données-péréquation'!$A$2:$A$301)</f>
        <v>5405</v>
      </c>
      <c r="B1475" s="108" t="s">
        <v>269</v>
      </c>
      <c r="C1475" s="107">
        <v>2022</v>
      </c>
      <c r="D1475" s="105">
        <v>-40817.821623000003</v>
      </c>
      <c r="E1475" s="107">
        <v>0</v>
      </c>
      <c r="F1475" s="105">
        <v>-1374200.7910189901</v>
      </c>
      <c r="G1475">
        <v>13230.68</v>
      </c>
      <c r="H1475">
        <f t="shared" ref="H1475:H1538" si="23">F1475+G1475</f>
        <v>-1360970.1110189902</v>
      </c>
    </row>
    <row r="1476" spans="1:8" x14ac:dyDescent="0.25">
      <c r="A1476">
        <f>_xlfn.XLOOKUP(B1476,'Données-péréquation'!$B$2:$B$301,'Données-péréquation'!$A$2:$A$301)</f>
        <v>5656</v>
      </c>
      <c r="B1476" s="108" t="s">
        <v>419</v>
      </c>
      <c r="C1476" s="107">
        <v>2012</v>
      </c>
      <c r="D1476" s="107" t="s">
        <v>458</v>
      </c>
      <c r="E1476" s="107" t="s">
        <v>458</v>
      </c>
      <c r="F1476" s="107" t="s">
        <v>458</v>
      </c>
      <c r="G1476">
        <v>0</v>
      </c>
      <c r="H1476" t="e">
        <f t="shared" si="23"/>
        <v>#VALUE!</v>
      </c>
    </row>
    <row r="1477" spans="1:8" x14ac:dyDescent="0.25">
      <c r="A1477">
        <f>_xlfn.XLOOKUP(B1477,'Données-péréquation'!$B$2:$B$301,'Données-péréquation'!$A$2:$A$301)</f>
        <v>5656</v>
      </c>
      <c r="B1477" s="108" t="s">
        <v>419</v>
      </c>
      <c r="C1477" s="107">
        <v>2013</v>
      </c>
      <c r="D1477" s="107" t="s">
        <v>458</v>
      </c>
      <c r="E1477" s="107" t="s">
        <v>458</v>
      </c>
      <c r="F1477" s="107" t="s">
        <v>458</v>
      </c>
      <c r="G1477">
        <v>0</v>
      </c>
      <c r="H1477" t="e">
        <f t="shared" si="23"/>
        <v>#VALUE!</v>
      </c>
    </row>
    <row r="1478" spans="1:8" x14ac:dyDescent="0.25">
      <c r="A1478">
        <f>_xlfn.XLOOKUP(B1478,'Données-péréquation'!$B$2:$B$301,'Données-péréquation'!$A$2:$A$301)</f>
        <v>5656</v>
      </c>
      <c r="B1478" s="108" t="s">
        <v>419</v>
      </c>
      <c r="C1478" s="107">
        <v>2014</v>
      </c>
      <c r="D1478" s="107" t="s">
        <v>458</v>
      </c>
      <c r="E1478" s="107" t="s">
        <v>458</v>
      </c>
      <c r="F1478" s="107" t="s">
        <v>458</v>
      </c>
      <c r="G1478">
        <v>0</v>
      </c>
      <c r="H1478" t="e">
        <f t="shared" si="23"/>
        <v>#VALUE!</v>
      </c>
    </row>
    <row r="1479" spans="1:8" x14ac:dyDescent="0.25">
      <c r="A1479">
        <f>_xlfn.XLOOKUP(B1479,'Données-péréquation'!$B$2:$B$301,'Données-péréquation'!$A$2:$A$301)</f>
        <v>5656</v>
      </c>
      <c r="B1479" s="108" t="s">
        <v>419</v>
      </c>
      <c r="C1479" s="107">
        <v>2015</v>
      </c>
      <c r="D1479" s="107" t="s">
        <v>458</v>
      </c>
      <c r="E1479" s="107" t="s">
        <v>458</v>
      </c>
      <c r="F1479" s="107" t="s">
        <v>458</v>
      </c>
      <c r="G1479">
        <v>0</v>
      </c>
      <c r="H1479" t="e">
        <f t="shared" si="23"/>
        <v>#VALUE!</v>
      </c>
    </row>
    <row r="1480" spans="1:8" x14ac:dyDescent="0.25">
      <c r="A1480">
        <f>_xlfn.XLOOKUP(B1480,'Données-péréquation'!$B$2:$B$301,'Données-péréquation'!$A$2:$A$301)</f>
        <v>5656</v>
      </c>
      <c r="B1480" s="108" t="s">
        <v>419</v>
      </c>
      <c r="C1480" s="107">
        <v>2016</v>
      </c>
      <c r="D1480" s="105">
        <v>3995938.55550096</v>
      </c>
      <c r="E1480" s="105">
        <v>4352774.7156140599</v>
      </c>
      <c r="F1480" s="107" t="s">
        <v>458</v>
      </c>
      <c r="G1480">
        <v>0</v>
      </c>
      <c r="H1480" t="e">
        <f t="shared" si="23"/>
        <v>#VALUE!</v>
      </c>
    </row>
    <row r="1481" spans="1:8" x14ac:dyDescent="0.25">
      <c r="A1481">
        <f>_xlfn.XLOOKUP(B1481,'Données-péréquation'!$B$2:$B$301,'Données-péréquation'!$A$2:$A$301)</f>
        <v>5656</v>
      </c>
      <c r="B1481" s="108" t="s">
        <v>419</v>
      </c>
      <c r="C1481" s="107">
        <v>2017</v>
      </c>
      <c r="D1481" s="105">
        <v>3572779.7744308799</v>
      </c>
      <c r="E1481" s="105">
        <v>3879183.1682857401</v>
      </c>
      <c r="F1481" s="105">
        <v>-256145.95036379201</v>
      </c>
      <c r="G1481">
        <v>0</v>
      </c>
      <c r="H1481">
        <f t="shared" si="23"/>
        <v>-256145.95036379201</v>
      </c>
    </row>
    <row r="1482" spans="1:8" x14ac:dyDescent="0.25">
      <c r="A1482">
        <f>_xlfn.XLOOKUP(B1482,'Données-péréquation'!$B$2:$B$301,'Données-péréquation'!$A$2:$A$301)</f>
        <v>5656</v>
      </c>
      <c r="B1482" s="108" t="s">
        <v>419</v>
      </c>
      <c r="C1482" s="107">
        <v>2018</v>
      </c>
      <c r="D1482" s="105">
        <v>3211649.0338120898</v>
      </c>
      <c r="E1482" s="105">
        <v>3479234.4196661501</v>
      </c>
      <c r="F1482" s="105">
        <v>-278439.45265609497</v>
      </c>
      <c r="G1482">
        <v>0</v>
      </c>
      <c r="H1482">
        <f t="shared" si="23"/>
        <v>-278439.45265609497</v>
      </c>
    </row>
    <row r="1483" spans="1:8" x14ac:dyDescent="0.25">
      <c r="A1483">
        <f>_xlfn.XLOOKUP(B1483,'Données-péréquation'!$B$2:$B$301,'Données-péréquation'!$A$2:$A$301)</f>
        <v>5656</v>
      </c>
      <c r="B1483" s="108" t="s">
        <v>419</v>
      </c>
      <c r="C1483" s="107">
        <v>2019</v>
      </c>
      <c r="D1483" s="105">
        <v>2998037.3704355401</v>
      </c>
      <c r="E1483" s="105">
        <v>3294309.03518369</v>
      </c>
      <c r="F1483" s="105">
        <v>-796026.78778008698</v>
      </c>
      <c r="G1483">
        <v>57483.25</v>
      </c>
      <c r="H1483">
        <f t="shared" si="23"/>
        <v>-738543.53778008698</v>
      </c>
    </row>
    <row r="1484" spans="1:8" x14ac:dyDescent="0.25">
      <c r="A1484">
        <f>_xlfn.XLOOKUP(B1484,'Données-péréquation'!$B$2:$B$301,'Données-péréquation'!$A$2:$A$301)</f>
        <v>5656</v>
      </c>
      <c r="B1484" s="108" t="s">
        <v>419</v>
      </c>
      <c r="C1484" s="107">
        <v>2020</v>
      </c>
      <c r="D1484" s="105">
        <v>3169137.4893252999</v>
      </c>
      <c r="E1484" s="105">
        <v>3239878.3569684401</v>
      </c>
      <c r="F1484" s="105">
        <v>112898.082745644</v>
      </c>
      <c r="G1484">
        <v>12544.569999999998</v>
      </c>
      <c r="H1484">
        <f t="shared" si="23"/>
        <v>125442.65274564399</v>
      </c>
    </row>
    <row r="1485" spans="1:8" x14ac:dyDescent="0.25">
      <c r="A1485">
        <f>_xlfn.XLOOKUP(B1485,'Données-péréquation'!$B$2:$B$301,'Données-péréquation'!$A$2:$A$301)</f>
        <v>5656</v>
      </c>
      <c r="B1485" s="108" t="s">
        <v>419</v>
      </c>
      <c r="C1485" s="107">
        <v>2021</v>
      </c>
      <c r="D1485" s="105">
        <v>2972380.5589353298</v>
      </c>
      <c r="E1485" s="105">
        <v>3058779.2482095999</v>
      </c>
      <c r="F1485" s="105">
        <v>-759706.89298282005</v>
      </c>
      <c r="G1485">
        <v>16696.95</v>
      </c>
      <c r="H1485">
        <f t="shared" si="23"/>
        <v>-743009.9429828201</v>
      </c>
    </row>
    <row r="1486" spans="1:8" x14ac:dyDescent="0.25">
      <c r="A1486">
        <f>_xlfn.XLOOKUP(B1486,'Données-péréquation'!$B$2:$B$301,'Données-péréquation'!$A$2:$A$301)</f>
        <v>5656</v>
      </c>
      <c r="B1486" s="108" t="s">
        <v>419</v>
      </c>
      <c r="C1486" s="107">
        <v>2022</v>
      </c>
      <c r="D1486" s="105">
        <v>2796673.2169753201</v>
      </c>
      <c r="E1486" s="105">
        <v>2909469.6489952798</v>
      </c>
      <c r="F1486" s="105">
        <v>441496.48909617501</v>
      </c>
      <c r="G1486">
        <v>31029.86</v>
      </c>
      <c r="H1486">
        <f t="shared" si="23"/>
        <v>472526.34909617499</v>
      </c>
    </row>
    <row r="1487" spans="1:8" x14ac:dyDescent="0.25">
      <c r="A1487">
        <f>_xlfn.XLOOKUP(B1487,'Données-péréquation'!$B$2:$B$301,'Données-péréquation'!$A$2:$A$301)</f>
        <v>5819</v>
      </c>
      <c r="B1487" s="108" t="s">
        <v>268</v>
      </c>
      <c r="C1487" s="107">
        <v>2012</v>
      </c>
      <c r="D1487" s="107" t="s">
        <v>458</v>
      </c>
      <c r="E1487" s="107" t="s">
        <v>458</v>
      </c>
      <c r="F1487" s="107" t="s">
        <v>458</v>
      </c>
      <c r="G1487">
        <v>0</v>
      </c>
      <c r="H1487" t="e">
        <f t="shared" si="23"/>
        <v>#VALUE!</v>
      </c>
    </row>
    <row r="1488" spans="1:8" x14ac:dyDescent="0.25">
      <c r="A1488">
        <f>_xlfn.XLOOKUP(B1488,'Données-péréquation'!$B$2:$B$301,'Données-péréquation'!$A$2:$A$301)</f>
        <v>5819</v>
      </c>
      <c r="B1488" s="108" t="s">
        <v>268</v>
      </c>
      <c r="C1488" s="107">
        <v>2013</v>
      </c>
      <c r="D1488" s="107" t="s">
        <v>458</v>
      </c>
      <c r="E1488" s="107" t="s">
        <v>458</v>
      </c>
      <c r="F1488" s="107" t="s">
        <v>458</v>
      </c>
      <c r="G1488">
        <v>0</v>
      </c>
      <c r="H1488" t="e">
        <f t="shared" si="23"/>
        <v>#VALUE!</v>
      </c>
    </row>
    <row r="1489" spans="1:8" x14ac:dyDescent="0.25">
      <c r="A1489">
        <f>_xlfn.XLOOKUP(B1489,'Données-péréquation'!$B$2:$B$301,'Données-péréquation'!$A$2:$A$301)</f>
        <v>5819</v>
      </c>
      <c r="B1489" s="108" t="s">
        <v>268</v>
      </c>
      <c r="C1489" s="107">
        <v>2014</v>
      </c>
      <c r="D1489" s="107" t="s">
        <v>458</v>
      </c>
      <c r="E1489" s="107" t="s">
        <v>458</v>
      </c>
      <c r="F1489" s="107" t="s">
        <v>458</v>
      </c>
      <c r="G1489">
        <v>0</v>
      </c>
      <c r="H1489" t="e">
        <f t="shared" si="23"/>
        <v>#VALUE!</v>
      </c>
    </row>
    <row r="1490" spans="1:8" x14ac:dyDescent="0.25">
      <c r="A1490">
        <f>_xlfn.XLOOKUP(B1490,'Données-péréquation'!$B$2:$B$301,'Données-péréquation'!$A$2:$A$301)</f>
        <v>5819</v>
      </c>
      <c r="B1490" s="108" t="s">
        <v>268</v>
      </c>
      <c r="C1490" s="107">
        <v>2015</v>
      </c>
      <c r="D1490" s="107" t="s">
        <v>458</v>
      </c>
      <c r="E1490" s="107" t="s">
        <v>458</v>
      </c>
      <c r="F1490" s="107" t="s">
        <v>458</v>
      </c>
      <c r="G1490">
        <v>0</v>
      </c>
      <c r="H1490" t="e">
        <f t="shared" si="23"/>
        <v>#VALUE!</v>
      </c>
    </row>
    <row r="1491" spans="1:8" x14ac:dyDescent="0.25">
      <c r="A1491">
        <f>_xlfn.XLOOKUP(B1491,'Données-péréquation'!$B$2:$B$301,'Données-péréquation'!$A$2:$A$301)</f>
        <v>5819</v>
      </c>
      <c r="B1491" s="108" t="s">
        <v>268</v>
      </c>
      <c r="C1491" s="107">
        <v>2016</v>
      </c>
      <c r="D1491" s="105">
        <v>-6657.9374380110003</v>
      </c>
      <c r="E1491" s="105">
        <v>3880.6275586800002</v>
      </c>
      <c r="F1491" s="107" t="s">
        <v>458</v>
      </c>
      <c r="G1491">
        <v>0</v>
      </c>
      <c r="H1491" t="e">
        <f t="shared" si="23"/>
        <v>#VALUE!</v>
      </c>
    </row>
    <row r="1492" spans="1:8" x14ac:dyDescent="0.25">
      <c r="A1492">
        <f>_xlfn.XLOOKUP(B1492,'Données-péréquation'!$B$2:$B$301,'Données-péréquation'!$A$2:$A$301)</f>
        <v>5819</v>
      </c>
      <c r="B1492" s="108" t="s">
        <v>268</v>
      </c>
      <c r="C1492" s="107">
        <v>2017</v>
      </c>
      <c r="D1492" s="105">
        <v>-8173.6882138259998</v>
      </c>
      <c r="E1492" s="107">
        <v>0</v>
      </c>
      <c r="F1492" s="105">
        <v>-126093.93470658999</v>
      </c>
      <c r="G1492">
        <v>0</v>
      </c>
      <c r="H1492">
        <f t="shared" si="23"/>
        <v>-126093.93470658999</v>
      </c>
    </row>
    <row r="1493" spans="1:8" x14ac:dyDescent="0.25">
      <c r="A1493">
        <f>_xlfn.XLOOKUP(B1493,'Données-péréquation'!$B$2:$B$301,'Données-péréquation'!$A$2:$A$301)</f>
        <v>5819</v>
      </c>
      <c r="B1493" s="108" t="s">
        <v>268</v>
      </c>
      <c r="C1493" s="107">
        <v>2018</v>
      </c>
      <c r="D1493" s="105">
        <v>-7217.9839231630003</v>
      </c>
      <c r="E1493" s="107">
        <v>0</v>
      </c>
      <c r="F1493" s="105">
        <v>-88949.416891426998</v>
      </c>
      <c r="G1493">
        <v>0</v>
      </c>
      <c r="H1493">
        <f t="shared" si="23"/>
        <v>-88949.416891426998</v>
      </c>
    </row>
    <row r="1494" spans="1:8" x14ac:dyDescent="0.25">
      <c r="A1494">
        <f>_xlfn.XLOOKUP(B1494,'Données-péréquation'!$B$2:$B$301,'Données-péréquation'!$A$2:$A$301)</f>
        <v>5819</v>
      </c>
      <c r="B1494" s="108" t="s">
        <v>268</v>
      </c>
      <c r="C1494" s="107">
        <v>2019</v>
      </c>
      <c r="D1494" s="105">
        <v>-6184.1260353990001</v>
      </c>
      <c r="E1494" s="107">
        <v>0</v>
      </c>
      <c r="F1494" s="105">
        <v>63649.806282464</v>
      </c>
      <c r="G1494">
        <v>48233.35</v>
      </c>
      <c r="H1494">
        <f t="shared" si="23"/>
        <v>111883.156282464</v>
      </c>
    </row>
    <row r="1495" spans="1:8" x14ac:dyDescent="0.25">
      <c r="A1495">
        <f>_xlfn.XLOOKUP(B1495,'Données-péréquation'!$B$2:$B$301,'Données-péréquation'!$A$2:$A$301)</f>
        <v>5819</v>
      </c>
      <c r="B1495" s="108" t="s">
        <v>268</v>
      </c>
      <c r="C1495" s="107">
        <v>2020</v>
      </c>
      <c r="D1495" s="105">
        <v>-9182.6867741900005</v>
      </c>
      <c r="E1495" s="107">
        <v>0</v>
      </c>
      <c r="F1495" s="105">
        <v>208901.41595045599</v>
      </c>
      <c r="G1495">
        <v>9744.01</v>
      </c>
      <c r="H1495">
        <f t="shared" si="23"/>
        <v>218645.425950456</v>
      </c>
    </row>
    <row r="1496" spans="1:8" x14ac:dyDescent="0.25">
      <c r="A1496">
        <f>_xlfn.XLOOKUP(B1496,'Données-péréquation'!$B$2:$B$301,'Données-péréquation'!$A$2:$A$301)</f>
        <v>5819</v>
      </c>
      <c r="B1496" s="108" t="s">
        <v>268</v>
      </c>
      <c r="C1496" s="107">
        <v>2021</v>
      </c>
      <c r="D1496" s="105">
        <v>-14100.463544046999</v>
      </c>
      <c r="E1496" s="107">
        <v>0</v>
      </c>
      <c r="F1496" s="105">
        <v>283179.95150844997</v>
      </c>
      <c r="G1496">
        <v>-2600.61</v>
      </c>
      <c r="H1496">
        <f t="shared" si="23"/>
        <v>280579.34150844999</v>
      </c>
    </row>
    <row r="1497" spans="1:8" x14ac:dyDescent="0.25">
      <c r="A1497">
        <f>_xlfn.XLOOKUP(B1497,'Données-péréquation'!$B$2:$B$301,'Données-péréquation'!$A$2:$A$301)</f>
        <v>5819</v>
      </c>
      <c r="B1497" s="108" t="s">
        <v>268</v>
      </c>
      <c r="C1497" s="107">
        <v>2022</v>
      </c>
      <c r="D1497" s="105">
        <v>-11357.276904562999</v>
      </c>
      <c r="E1497" s="107">
        <v>0</v>
      </c>
      <c r="F1497" s="105">
        <v>217820.48725030501</v>
      </c>
      <c r="G1497">
        <v>2217.79</v>
      </c>
      <c r="H1497">
        <f t="shared" si="23"/>
        <v>220038.27725030502</v>
      </c>
    </row>
    <row r="1498" spans="1:8" x14ac:dyDescent="0.25">
      <c r="A1498">
        <f>_xlfn.XLOOKUP(B1498,'Données-péréquation'!$B$2:$B$301,'Données-péréquation'!$A$2:$A$301)</f>
        <v>5673</v>
      </c>
      <c r="B1498" s="108" t="s">
        <v>267</v>
      </c>
      <c r="C1498" s="107">
        <v>2012</v>
      </c>
      <c r="D1498" s="107" t="s">
        <v>458</v>
      </c>
      <c r="E1498" s="107" t="s">
        <v>458</v>
      </c>
      <c r="F1498" s="107" t="s">
        <v>458</v>
      </c>
      <c r="G1498">
        <v>0</v>
      </c>
      <c r="H1498" t="e">
        <f t="shared" si="23"/>
        <v>#VALUE!</v>
      </c>
    </row>
    <row r="1499" spans="1:8" x14ac:dyDescent="0.25">
      <c r="A1499">
        <f>_xlfn.XLOOKUP(B1499,'Données-péréquation'!$B$2:$B$301,'Données-péréquation'!$A$2:$A$301)</f>
        <v>5673</v>
      </c>
      <c r="B1499" s="108" t="s">
        <v>267</v>
      </c>
      <c r="C1499" s="107">
        <v>2013</v>
      </c>
      <c r="D1499" s="107" t="s">
        <v>458</v>
      </c>
      <c r="E1499" s="107" t="s">
        <v>458</v>
      </c>
      <c r="F1499" s="107" t="s">
        <v>458</v>
      </c>
      <c r="G1499">
        <v>0</v>
      </c>
      <c r="H1499" t="e">
        <f t="shared" si="23"/>
        <v>#VALUE!</v>
      </c>
    </row>
    <row r="1500" spans="1:8" x14ac:dyDescent="0.25">
      <c r="A1500">
        <f>_xlfn.XLOOKUP(B1500,'Données-péréquation'!$B$2:$B$301,'Données-péréquation'!$A$2:$A$301)</f>
        <v>5673</v>
      </c>
      <c r="B1500" s="108" t="s">
        <v>267</v>
      </c>
      <c r="C1500" s="107">
        <v>2014</v>
      </c>
      <c r="D1500" s="107" t="s">
        <v>458</v>
      </c>
      <c r="E1500" s="107" t="s">
        <v>458</v>
      </c>
      <c r="F1500" s="107" t="s">
        <v>458</v>
      </c>
      <c r="G1500">
        <v>0</v>
      </c>
      <c r="H1500" t="e">
        <f t="shared" si="23"/>
        <v>#VALUE!</v>
      </c>
    </row>
    <row r="1501" spans="1:8" x14ac:dyDescent="0.25">
      <c r="A1501">
        <f>_xlfn.XLOOKUP(B1501,'Données-péréquation'!$B$2:$B$301,'Données-péréquation'!$A$2:$A$301)</f>
        <v>5673</v>
      </c>
      <c r="B1501" s="108" t="s">
        <v>267</v>
      </c>
      <c r="C1501" s="107">
        <v>2015</v>
      </c>
      <c r="D1501" s="107" t="s">
        <v>458</v>
      </c>
      <c r="E1501" s="107" t="s">
        <v>458</v>
      </c>
      <c r="F1501" s="107" t="s">
        <v>458</v>
      </c>
      <c r="G1501">
        <v>0</v>
      </c>
      <c r="H1501" t="e">
        <f t="shared" si="23"/>
        <v>#VALUE!</v>
      </c>
    </row>
    <row r="1502" spans="1:8" x14ac:dyDescent="0.25">
      <c r="A1502">
        <f>_xlfn.XLOOKUP(B1502,'Données-péréquation'!$B$2:$B$301,'Données-péréquation'!$A$2:$A$301)</f>
        <v>5673</v>
      </c>
      <c r="B1502" s="108" t="s">
        <v>267</v>
      </c>
      <c r="C1502" s="107">
        <v>2016</v>
      </c>
      <c r="D1502" s="105">
        <v>24332.419287756002</v>
      </c>
      <c r="E1502" s="107">
        <v>0</v>
      </c>
      <c r="F1502" s="107" t="s">
        <v>458</v>
      </c>
      <c r="G1502">
        <v>0</v>
      </c>
      <c r="H1502" t="e">
        <f t="shared" si="23"/>
        <v>#VALUE!</v>
      </c>
    </row>
    <row r="1503" spans="1:8" x14ac:dyDescent="0.25">
      <c r="A1503">
        <f>_xlfn.XLOOKUP(B1503,'Données-péréquation'!$B$2:$B$301,'Données-péréquation'!$A$2:$A$301)</f>
        <v>5673</v>
      </c>
      <c r="B1503" s="108" t="s">
        <v>267</v>
      </c>
      <c r="C1503" s="107">
        <v>2017</v>
      </c>
      <c r="D1503" s="105">
        <v>522730.15100935899</v>
      </c>
      <c r="E1503" s="106">
        <v>487500</v>
      </c>
      <c r="F1503" s="105">
        <v>283470.59487556003</v>
      </c>
      <c r="G1503">
        <v>0</v>
      </c>
      <c r="H1503">
        <f t="shared" si="23"/>
        <v>283470.59487556003</v>
      </c>
    </row>
    <row r="1504" spans="1:8" x14ac:dyDescent="0.25">
      <c r="A1504">
        <f>_xlfn.XLOOKUP(B1504,'Données-péréquation'!$B$2:$B$301,'Données-péréquation'!$A$2:$A$301)</f>
        <v>5673</v>
      </c>
      <c r="B1504" s="108" t="s">
        <v>267</v>
      </c>
      <c r="C1504" s="107">
        <v>2018</v>
      </c>
      <c r="D1504" s="105">
        <v>790110.62435618497</v>
      </c>
      <c r="E1504" s="106">
        <v>759825</v>
      </c>
      <c r="F1504" s="105">
        <v>229222.14701442901</v>
      </c>
      <c r="G1504">
        <v>0</v>
      </c>
      <c r="H1504">
        <f t="shared" si="23"/>
        <v>229222.14701442901</v>
      </c>
    </row>
    <row r="1505" spans="1:8" x14ac:dyDescent="0.25">
      <c r="A1505">
        <f>_xlfn.XLOOKUP(B1505,'Données-péréquation'!$B$2:$B$301,'Données-péréquation'!$A$2:$A$301)</f>
        <v>5673</v>
      </c>
      <c r="B1505" s="108" t="s">
        <v>267</v>
      </c>
      <c r="C1505" s="107">
        <v>2019</v>
      </c>
      <c r="D1505" s="105">
        <v>731071.74448840495</v>
      </c>
      <c r="E1505" s="105">
        <v>694966.64</v>
      </c>
      <c r="F1505" s="105">
        <v>219335.81509898399</v>
      </c>
      <c r="G1505">
        <v>277.2</v>
      </c>
      <c r="H1505">
        <f t="shared" si="23"/>
        <v>219613.015098984</v>
      </c>
    </row>
    <row r="1506" spans="1:8" x14ac:dyDescent="0.25">
      <c r="A1506">
        <f>_xlfn.XLOOKUP(B1506,'Données-péréquation'!$B$2:$B$301,'Données-péréquation'!$A$2:$A$301)</f>
        <v>5673</v>
      </c>
      <c r="B1506" s="108" t="s">
        <v>267</v>
      </c>
      <c r="C1506" s="107">
        <v>2020</v>
      </c>
      <c r="D1506" s="105">
        <v>649466.95441599505</v>
      </c>
      <c r="E1506" s="105">
        <v>646342.92000000004</v>
      </c>
      <c r="F1506" s="105">
        <v>253879.05397229001</v>
      </c>
      <c r="G1506">
        <v>292.17</v>
      </c>
      <c r="H1506">
        <f t="shared" si="23"/>
        <v>254171.22397229003</v>
      </c>
    </row>
    <row r="1507" spans="1:8" x14ac:dyDescent="0.25">
      <c r="A1507">
        <f>_xlfn.XLOOKUP(B1507,'Données-péréquation'!$B$2:$B$301,'Données-péréquation'!$A$2:$A$301)</f>
        <v>5673</v>
      </c>
      <c r="B1507" s="108" t="s">
        <v>267</v>
      </c>
      <c r="C1507" s="107">
        <v>2021</v>
      </c>
      <c r="D1507" s="105">
        <v>608353.36720493098</v>
      </c>
      <c r="E1507" s="105">
        <v>604143.12</v>
      </c>
      <c r="F1507" s="105">
        <v>250319.31313958799</v>
      </c>
      <c r="G1507">
        <v>188.19</v>
      </c>
      <c r="H1507">
        <f t="shared" si="23"/>
        <v>250507.50313958799</v>
      </c>
    </row>
    <row r="1508" spans="1:8" x14ac:dyDescent="0.25">
      <c r="A1508">
        <f>_xlfn.XLOOKUP(B1508,'Données-péréquation'!$B$2:$B$301,'Données-péréquation'!$A$2:$A$301)</f>
        <v>5673</v>
      </c>
      <c r="B1508" s="108" t="s">
        <v>267</v>
      </c>
      <c r="C1508" s="107">
        <v>2022</v>
      </c>
      <c r="D1508" s="105">
        <v>575911.07874070702</v>
      </c>
      <c r="E1508" s="105">
        <v>588862.56000000006</v>
      </c>
      <c r="F1508" s="105">
        <v>248033.12600523699</v>
      </c>
      <c r="G1508">
        <v>495.96</v>
      </c>
      <c r="H1508">
        <f t="shared" si="23"/>
        <v>248529.08600523698</v>
      </c>
    </row>
    <row r="1509" spans="1:8" x14ac:dyDescent="0.25">
      <c r="A1509">
        <f>_xlfn.XLOOKUP(B1509,'Données-péréquation'!$B$2:$B$301,'Données-péréquation'!$A$2:$A$301)</f>
        <v>5885</v>
      </c>
      <c r="B1509" s="108" t="s">
        <v>266</v>
      </c>
      <c r="C1509" s="107">
        <v>2012</v>
      </c>
      <c r="D1509" s="107" t="s">
        <v>458</v>
      </c>
      <c r="E1509" s="107" t="s">
        <v>458</v>
      </c>
      <c r="F1509" s="107" t="s">
        <v>458</v>
      </c>
      <c r="G1509">
        <v>0</v>
      </c>
      <c r="H1509" t="e">
        <f t="shared" si="23"/>
        <v>#VALUE!</v>
      </c>
    </row>
    <row r="1510" spans="1:8" x14ac:dyDescent="0.25">
      <c r="A1510">
        <f>_xlfn.XLOOKUP(B1510,'Données-péréquation'!$B$2:$B$301,'Données-péréquation'!$A$2:$A$301)</f>
        <v>5885</v>
      </c>
      <c r="B1510" s="108" t="s">
        <v>266</v>
      </c>
      <c r="C1510" s="107">
        <v>2013</v>
      </c>
      <c r="D1510" s="107" t="s">
        <v>458</v>
      </c>
      <c r="E1510" s="107" t="s">
        <v>458</v>
      </c>
      <c r="F1510" s="107" t="s">
        <v>458</v>
      </c>
      <c r="G1510">
        <v>0</v>
      </c>
      <c r="H1510" t="e">
        <f t="shared" si="23"/>
        <v>#VALUE!</v>
      </c>
    </row>
    <row r="1511" spans="1:8" x14ac:dyDescent="0.25">
      <c r="A1511">
        <f>_xlfn.XLOOKUP(B1511,'Données-péréquation'!$B$2:$B$301,'Données-péréquation'!$A$2:$A$301)</f>
        <v>5885</v>
      </c>
      <c r="B1511" s="108" t="s">
        <v>266</v>
      </c>
      <c r="C1511" s="107">
        <v>2014</v>
      </c>
      <c r="D1511" s="107" t="s">
        <v>458</v>
      </c>
      <c r="E1511" s="107" t="s">
        <v>458</v>
      </c>
      <c r="F1511" s="107" t="s">
        <v>458</v>
      </c>
      <c r="G1511">
        <v>0</v>
      </c>
      <c r="H1511" t="e">
        <f t="shared" si="23"/>
        <v>#VALUE!</v>
      </c>
    </row>
    <row r="1512" spans="1:8" x14ac:dyDescent="0.25">
      <c r="A1512">
        <f>_xlfn.XLOOKUP(B1512,'Données-péréquation'!$B$2:$B$301,'Données-péréquation'!$A$2:$A$301)</f>
        <v>5885</v>
      </c>
      <c r="B1512" s="108" t="s">
        <v>266</v>
      </c>
      <c r="C1512" s="107">
        <v>2015</v>
      </c>
      <c r="D1512" s="107" t="s">
        <v>458</v>
      </c>
      <c r="E1512" s="107" t="s">
        <v>458</v>
      </c>
      <c r="F1512" s="107" t="s">
        <v>458</v>
      </c>
      <c r="G1512">
        <v>0</v>
      </c>
      <c r="H1512" t="e">
        <f t="shared" si="23"/>
        <v>#VALUE!</v>
      </c>
    </row>
    <row r="1513" spans="1:8" x14ac:dyDescent="0.25">
      <c r="A1513">
        <f>_xlfn.XLOOKUP(B1513,'Données-péréquation'!$B$2:$B$301,'Données-péréquation'!$A$2:$A$301)</f>
        <v>5885</v>
      </c>
      <c r="B1513" s="108" t="s">
        <v>266</v>
      </c>
      <c r="C1513" s="107">
        <v>2016</v>
      </c>
      <c r="D1513" s="105">
        <v>-6986.1291212730002</v>
      </c>
      <c r="E1513" s="105">
        <v>18374.084641881</v>
      </c>
      <c r="F1513" s="107" t="s">
        <v>458</v>
      </c>
      <c r="G1513">
        <v>0</v>
      </c>
      <c r="H1513" t="e">
        <f t="shared" si="23"/>
        <v>#VALUE!</v>
      </c>
    </row>
    <row r="1514" spans="1:8" x14ac:dyDescent="0.25">
      <c r="A1514">
        <f>_xlfn.XLOOKUP(B1514,'Données-péréquation'!$B$2:$B$301,'Données-péréquation'!$A$2:$A$301)</f>
        <v>5885</v>
      </c>
      <c r="B1514" s="108" t="s">
        <v>266</v>
      </c>
      <c r="C1514" s="107">
        <v>2017</v>
      </c>
      <c r="D1514" s="105">
        <v>-11833.593042417</v>
      </c>
      <c r="E1514" s="105">
        <v>15377.345893702</v>
      </c>
      <c r="F1514" s="105">
        <v>-1830001.2257345601</v>
      </c>
      <c r="G1514">
        <v>0</v>
      </c>
      <c r="H1514">
        <f t="shared" si="23"/>
        <v>-1830001.2257345601</v>
      </c>
    </row>
    <row r="1515" spans="1:8" x14ac:dyDescent="0.25">
      <c r="A1515">
        <f>_xlfn.XLOOKUP(B1515,'Données-péréquation'!$B$2:$B$301,'Données-péréquation'!$A$2:$A$301)</f>
        <v>5885</v>
      </c>
      <c r="B1515" s="108" t="s">
        <v>266</v>
      </c>
      <c r="C1515" s="107">
        <v>2018</v>
      </c>
      <c r="D1515" s="105">
        <v>-14185.634867093</v>
      </c>
      <c r="E1515" s="105">
        <v>8936.7070064670006</v>
      </c>
      <c r="F1515" s="105">
        <v>-1644403.0186530901</v>
      </c>
      <c r="G1515">
        <v>0</v>
      </c>
      <c r="H1515">
        <f t="shared" si="23"/>
        <v>-1644403.0186530901</v>
      </c>
    </row>
    <row r="1516" spans="1:8" x14ac:dyDescent="0.25">
      <c r="A1516">
        <f>_xlfn.XLOOKUP(B1516,'Données-péréquation'!$B$2:$B$301,'Données-péréquation'!$A$2:$A$301)</f>
        <v>5885</v>
      </c>
      <c r="B1516" s="108" t="s">
        <v>266</v>
      </c>
      <c r="C1516" s="107">
        <v>2019</v>
      </c>
      <c r="D1516" s="105">
        <v>-13177.365393919001</v>
      </c>
      <c r="E1516" s="105">
        <v>5480.6009123820004</v>
      </c>
      <c r="F1516" s="105">
        <v>-1230690.6947695001</v>
      </c>
      <c r="G1516">
        <v>33712.1</v>
      </c>
      <c r="H1516">
        <f t="shared" si="23"/>
        <v>-1196978.5947695</v>
      </c>
    </row>
    <row r="1517" spans="1:8" x14ac:dyDescent="0.25">
      <c r="A1517">
        <f>_xlfn.XLOOKUP(B1517,'Données-péréquation'!$B$2:$B$301,'Données-péréquation'!$A$2:$A$301)</f>
        <v>5885</v>
      </c>
      <c r="B1517" s="108" t="s">
        <v>266</v>
      </c>
      <c r="C1517" s="107">
        <v>2020</v>
      </c>
      <c r="D1517" s="105">
        <v>-15021.68250678</v>
      </c>
      <c r="E1517" s="105">
        <v>2515.4901047220001</v>
      </c>
      <c r="F1517" s="105">
        <v>-1098943.26608066</v>
      </c>
      <c r="G1517">
        <v>25.2</v>
      </c>
      <c r="H1517">
        <f t="shared" si="23"/>
        <v>-1098918.0660806601</v>
      </c>
    </row>
    <row r="1518" spans="1:8" x14ac:dyDescent="0.25">
      <c r="A1518">
        <f>_xlfn.XLOOKUP(B1518,'Données-péréquation'!$B$2:$B$301,'Données-péréquation'!$A$2:$A$301)</f>
        <v>5885</v>
      </c>
      <c r="B1518" s="108" t="s">
        <v>266</v>
      </c>
      <c r="C1518" s="107">
        <v>2021</v>
      </c>
      <c r="D1518" s="105">
        <v>-23666.282182524999</v>
      </c>
      <c r="E1518" s="107">
        <v>0</v>
      </c>
      <c r="F1518" s="105">
        <v>-1563116.9796437901</v>
      </c>
      <c r="G1518">
        <v>5142.8</v>
      </c>
      <c r="H1518">
        <f t="shared" si="23"/>
        <v>-1557974.17964379</v>
      </c>
    </row>
    <row r="1519" spans="1:8" x14ac:dyDescent="0.25">
      <c r="A1519">
        <f>_xlfn.XLOOKUP(B1519,'Données-péréquation'!$B$2:$B$301,'Données-péréquation'!$A$2:$A$301)</f>
        <v>5885</v>
      </c>
      <c r="B1519" s="108" t="s">
        <v>266</v>
      </c>
      <c r="C1519" s="107">
        <v>2022</v>
      </c>
      <c r="D1519" s="105">
        <v>-21213.514383233</v>
      </c>
      <c r="E1519" s="107">
        <v>0</v>
      </c>
      <c r="F1519" s="105">
        <v>-1558197.6191078799</v>
      </c>
      <c r="G1519">
        <v>21919.35</v>
      </c>
      <c r="H1519">
        <f t="shared" si="23"/>
        <v>-1536278.2691078798</v>
      </c>
    </row>
    <row r="1520" spans="1:8" x14ac:dyDescent="0.25">
      <c r="A1520">
        <f>_xlfn.XLOOKUP(B1520,'Données-péréquation'!$B$2:$B$301,'Données-péréquation'!$A$2:$A$301)</f>
        <v>5804</v>
      </c>
      <c r="B1520" s="108" t="s">
        <v>265</v>
      </c>
      <c r="C1520" s="107">
        <v>2012</v>
      </c>
      <c r="D1520" s="107" t="s">
        <v>458</v>
      </c>
      <c r="E1520" s="107" t="s">
        <v>458</v>
      </c>
      <c r="F1520" s="107" t="s">
        <v>458</v>
      </c>
      <c r="G1520">
        <v>0</v>
      </c>
      <c r="H1520" t="e">
        <f t="shared" si="23"/>
        <v>#VALUE!</v>
      </c>
    </row>
    <row r="1521" spans="1:8" x14ac:dyDescent="0.25">
      <c r="A1521">
        <f>_xlfn.XLOOKUP(B1521,'Données-péréquation'!$B$2:$B$301,'Données-péréquation'!$A$2:$A$301)</f>
        <v>5804</v>
      </c>
      <c r="B1521" s="108" t="s">
        <v>265</v>
      </c>
      <c r="C1521" s="107">
        <v>2013</v>
      </c>
      <c r="D1521" s="107" t="s">
        <v>458</v>
      </c>
      <c r="E1521" s="107" t="s">
        <v>458</v>
      </c>
      <c r="F1521" s="107" t="s">
        <v>458</v>
      </c>
      <c r="G1521">
        <v>0</v>
      </c>
      <c r="H1521" t="e">
        <f t="shared" si="23"/>
        <v>#VALUE!</v>
      </c>
    </row>
    <row r="1522" spans="1:8" x14ac:dyDescent="0.25">
      <c r="A1522">
        <f>_xlfn.XLOOKUP(B1522,'Données-péréquation'!$B$2:$B$301,'Données-péréquation'!$A$2:$A$301)</f>
        <v>5804</v>
      </c>
      <c r="B1522" s="108" t="s">
        <v>265</v>
      </c>
      <c r="C1522" s="107">
        <v>2014</v>
      </c>
      <c r="D1522" s="107" t="s">
        <v>458</v>
      </c>
      <c r="E1522" s="107" t="s">
        <v>458</v>
      </c>
      <c r="F1522" s="107" t="s">
        <v>458</v>
      </c>
      <c r="G1522">
        <v>0</v>
      </c>
      <c r="H1522" t="e">
        <f t="shared" si="23"/>
        <v>#VALUE!</v>
      </c>
    </row>
    <row r="1523" spans="1:8" x14ac:dyDescent="0.25">
      <c r="A1523">
        <f>_xlfn.XLOOKUP(B1523,'Données-péréquation'!$B$2:$B$301,'Données-péréquation'!$A$2:$A$301)</f>
        <v>5804</v>
      </c>
      <c r="B1523" s="108" t="s">
        <v>265</v>
      </c>
      <c r="C1523" s="107">
        <v>2015</v>
      </c>
      <c r="D1523" s="107" t="s">
        <v>458</v>
      </c>
      <c r="E1523" s="107" t="s">
        <v>458</v>
      </c>
      <c r="F1523" s="107" t="s">
        <v>458</v>
      </c>
      <c r="G1523">
        <v>0</v>
      </c>
      <c r="H1523" t="e">
        <f t="shared" si="23"/>
        <v>#VALUE!</v>
      </c>
    </row>
    <row r="1524" spans="1:8" x14ac:dyDescent="0.25">
      <c r="A1524">
        <f>_xlfn.XLOOKUP(B1524,'Données-péréquation'!$B$2:$B$301,'Données-péréquation'!$A$2:$A$301)</f>
        <v>5804</v>
      </c>
      <c r="B1524" s="108" t="s">
        <v>265</v>
      </c>
      <c r="C1524" s="107">
        <v>2016</v>
      </c>
      <c r="D1524" s="105">
        <v>2986831.6562100202</v>
      </c>
      <c r="E1524" s="105">
        <v>3259602.0448960098</v>
      </c>
      <c r="F1524" s="107" t="s">
        <v>458</v>
      </c>
      <c r="G1524">
        <v>0</v>
      </c>
      <c r="H1524" t="e">
        <f t="shared" si="23"/>
        <v>#VALUE!</v>
      </c>
    </row>
    <row r="1525" spans="1:8" x14ac:dyDescent="0.25">
      <c r="A1525">
        <f>_xlfn.XLOOKUP(B1525,'Données-péréquation'!$B$2:$B$301,'Données-péréquation'!$A$2:$A$301)</f>
        <v>5804</v>
      </c>
      <c r="B1525" s="108" t="s">
        <v>265</v>
      </c>
      <c r="C1525" s="107">
        <v>2017</v>
      </c>
      <c r="D1525" s="105">
        <v>3073576.2087246599</v>
      </c>
      <c r="E1525" s="105">
        <v>3148334.2747806101</v>
      </c>
      <c r="F1525" s="105">
        <v>520233.95563378802</v>
      </c>
      <c r="G1525">
        <v>0</v>
      </c>
      <c r="H1525">
        <f t="shared" si="23"/>
        <v>520233.95563378802</v>
      </c>
    </row>
    <row r="1526" spans="1:8" x14ac:dyDescent="0.25">
      <c r="A1526">
        <f>_xlfn.XLOOKUP(B1526,'Données-péréquation'!$B$2:$B$301,'Données-péréquation'!$A$2:$A$301)</f>
        <v>5804</v>
      </c>
      <c r="B1526" s="108" t="s">
        <v>265</v>
      </c>
      <c r="C1526" s="107">
        <v>2018</v>
      </c>
      <c r="D1526" s="105">
        <v>3721811.11943021</v>
      </c>
      <c r="E1526" s="105">
        <v>3809214.6933512301</v>
      </c>
      <c r="F1526" s="105">
        <v>714248.59562235896</v>
      </c>
      <c r="G1526">
        <v>0</v>
      </c>
      <c r="H1526">
        <f t="shared" si="23"/>
        <v>714248.59562235896</v>
      </c>
    </row>
    <row r="1527" spans="1:8" x14ac:dyDescent="0.25">
      <c r="A1527">
        <f>_xlfn.XLOOKUP(B1527,'Données-péréquation'!$B$2:$B$301,'Données-péréquation'!$A$2:$A$301)</f>
        <v>5804</v>
      </c>
      <c r="B1527" s="108" t="s">
        <v>265</v>
      </c>
      <c r="C1527" s="107">
        <v>2019</v>
      </c>
      <c r="D1527" s="105">
        <v>3827280.8465190399</v>
      </c>
      <c r="E1527" s="105">
        <v>4189475.9601034098</v>
      </c>
      <c r="F1527" s="105">
        <v>967867.76762436505</v>
      </c>
      <c r="G1527">
        <v>8910.7000000000007</v>
      </c>
      <c r="H1527">
        <f t="shared" si="23"/>
        <v>976778.467624365</v>
      </c>
    </row>
    <row r="1528" spans="1:8" x14ac:dyDescent="0.25">
      <c r="A1528">
        <f>_xlfn.XLOOKUP(B1528,'Données-péréquation'!$B$2:$B$301,'Données-péréquation'!$A$2:$A$301)</f>
        <v>5804</v>
      </c>
      <c r="B1528" s="108" t="s">
        <v>265</v>
      </c>
      <c r="C1528" s="107">
        <v>2020</v>
      </c>
      <c r="D1528" s="105">
        <v>3851587.4092794298</v>
      </c>
      <c r="E1528" s="105">
        <v>4094881.2806545198</v>
      </c>
      <c r="F1528" s="105">
        <v>875350.02249934396</v>
      </c>
      <c r="G1528">
        <v>6746.62</v>
      </c>
      <c r="H1528">
        <f t="shared" si="23"/>
        <v>882096.64249934396</v>
      </c>
    </row>
    <row r="1529" spans="1:8" x14ac:dyDescent="0.25">
      <c r="A1529">
        <f>_xlfn.XLOOKUP(B1529,'Données-péréquation'!$B$2:$B$301,'Données-péréquation'!$A$2:$A$301)</f>
        <v>5804</v>
      </c>
      <c r="B1529" s="108" t="s">
        <v>265</v>
      </c>
      <c r="C1529" s="107">
        <v>2021</v>
      </c>
      <c r="D1529" s="105">
        <v>3709790.0650352198</v>
      </c>
      <c r="E1529" s="105">
        <v>3944841.9162909798</v>
      </c>
      <c r="F1529" s="105">
        <v>961229.996060287</v>
      </c>
      <c r="G1529">
        <v>3133.95</v>
      </c>
      <c r="H1529">
        <f t="shared" si="23"/>
        <v>964363.94606028695</v>
      </c>
    </row>
    <row r="1530" spans="1:8" x14ac:dyDescent="0.25">
      <c r="A1530">
        <f>_xlfn.XLOOKUP(B1530,'Données-péréquation'!$B$2:$B$301,'Données-péréquation'!$A$2:$A$301)</f>
        <v>5804</v>
      </c>
      <c r="B1530" s="108" t="s">
        <v>265</v>
      </c>
      <c r="C1530" s="107">
        <v>2022</v>
      </c>
      <c r="D1530" s="105">
        <v>3671857.4491003002</v>
      </c>
      <c r="E1530" s="105">
        <v>3980806.2910980899</v>
      </c>
      <c r="F1530" s="105">
        <v>907109.26553632901</v>
      </c>
      <c r="G1530">
        <v>2086.4699999999998</v>
      </c>
      <c r="H1530">
        <f t="shared" si="23"/>
        <v>909195.73553632898</v>
      </c>
    </row>
    <row r="1531" spans="1:8" x14ac:dyDescent="0.25">
      <c r="A1531">
        <f>_xlfn.XLOOKUP(B1531,'Données-péréquation'!$B$2:$B$301,'Données-péréquation'!$A$2:$A$301)</f>
        <v>5806</v>
      </c>
      <c r="B1531" s="108" t="s">
        <v>264</v>
      </c>
      <c r="C1531" s="107">
        <v>2012</v>
      </c>
      <c r="D1531" s="107" t="s">
        <v>458</v>
      </c>
      <c r="E1531" s="107" t="s">
        <v>458</v>
      </c>
      <c r="F1531" s="107" t="s">
        <v>458</v>
      </c>
      <c r="G1531">
        <v>0</v>
      </c>
      <c r="H1531" t="e">
        <f t="shared" si="23"/>
        <v>#VALUE!</v>
      </c>
    </row>
    <row r="1532" spans="1:8" x14ac:dyDescent="0.25">
      <c r="A1532">
        <f>_xlfn.XLOOKUP(B1532,'Données-péréquation'!$B$2:$B$301,'Données-péréquation'!$A$2:$A$301)</f>
        <v>5806</v>
      </c>
      <c r="B1532" s="108" t="s">
        <v>264</v>
      </c>
      <c r="C1532" s="107">
        <v>2013</v>
      </c>
      <c r="D1532" s="107" t="s">
        <v>458</v>
      </c>
      <c r="E1532" s="107" t="s">
        <v>458</v>
      </c>
      <c r="F1532" s="107" t="s">
        <v>458</v>
      </c>
      <c r="G1532">
        <v>0</v>
      </c>
      <c r="H1532" t="e">
        <f t="shared" si="23"/>
        <v>#VALUE!</v>
      </c>
    </row>
    <row r="1533" spans="1:8" x14ac:dyDescent="0.25">
      <c r="A1533">
        <f>_xlfn.XLOOKUP(B1533,'Données-péréquation'!$B$2:$B$301,'Données-péréquation'!$A$2:$A$301)</f>
        <v>5806</v>
      </c>
      <c r="B1533" s="108" t="s">
        <v>264</v>
      </c>
      <c r="C1533" s="107">
        <v>2014</v>
      </c>
      <c r="D1533" s="107" t="s">
        <v>458</v>
      </c>
      <c r="E1533" s="107" t="s">
        <v>458</v>
      </c>
      <c r="F1533" s="107" t="s">
        <v>458</v>
      </c>
      <c r="G1533">
        <v>0</v>
      </c>
      <c r="H1533" t="e">
        <f t="shared" si="23"/>
        <v>#VALUE!</v>
      </c>
    </row>
    <row r="1534" spans="1:8" x14ac:dyDescent="0.25">
      <c r="A1534">
        <f>_xlfn.XLOOKUP(B1534,'Données-péréquation'!$B$2:$B$301,'Données-péréquation'!$A$2:$A$301)</f>
        <v>5806</v>
      </c>
      <c r="B1534" s="108" t="s">
        <v>264</v>
      </c>
      <c r="C1534" s="107">
        <v>2015</v>
      </c>
      <c r="D1534" s="107" t="s">
        <v>458</v>
      </c>
      <c r="E1534" s="107" t="s">
        <v>458</v>
      </c>
      <c r="F1534" s="107" t="s">
        <v>458</v>
      </c>
      <c r="G1534">
        <v>0</v>
      </c>
      <c r="H1534" t="e">
        <f t="shared" si="23"/>
        <v>#VALUE!</v>
      </c>
    </row>
    <row r="1535" spans="1:8" x14ac:dyDescent="0.25">
      <c r="A1535">
        <f>_xlfn.XLOOKUP(B1535,'Données-péréquation'!$B$2:$B$301,'Données-péréquation'!$A$2:$A$301)</f>
        <v>5806</v>
      </c>
      <c r="B1535" s="108" t="s">
        <v>264</v>
      </c>
      <c r="C1535" s="107">
        <v>2016</v>
      </c>
      <c r="D1535" s="105">
        <v>4794158.2835386097</v>
      </c>
      <c r="E1535" s="105">
        <v>5586129.9000000004</v>
      </c>
      <c r="F1535" s="107" t="s">
        <v>458</v>
      </c>
      <c r="G1535">
        <v>0</v>
      </c>
      <c r="H1535" t="e">
        <f t="shared" si="23"/>
        <v>#VALUE!</v>
      </c>
    </row>
    <row r="1536" spans="1:8" x14ac:dyDescent="0.25">
      <c r="A1536">
        <f>_xlfn.XLOOKUP(B1536,'Données-péréquation'!$B$2:$B$301,'Données-péréquation'!$A$2:$A$301)</f>
        <v>5806</v>
      </c>
      <c r="B1536" s="108" t="s">
        <v>264</v>
      </c>
      <c r="C1536" s="107">
        <v>2017</v>
      </c>
      <c r="D1536" s="105">
        <v>6344654.4705351796</v>
      </c>
      <c r="E1536" s="106">
        <v>7200831</v>
      </c>
      <c r="F1536" s="105">
        <v>1322122.82932776</v>
      </c>
      <c r="G1536">
        <v>0</v>
      </c>
      <c r="H1536">
        <f t="shared" si="23"/>
        <v>1322122.82932776</v>
      </c>
    </row>
    <row r="1537" spans="1:8" x14ac:dyDescent="0.25">
      <c r="A1537">
        <f>_xlfn.XLOOKUP(B1537,'Données-péréquation'!$B$2:$B$301,'Données-péréquation'!$A$2:$A$301)</f>
        <v>5806</v>
      </c>
      <c r="B1537" s="108" t="s">
        <v>264</v>
      </c>
      <c r="C1537" s="107">
        <v>2018</v>
      </c>
      <c r="D1537" s="105">
        <v>6166782.4789256696</v>
      </c>
      <c r="E1537" s="105">
        <v>6734756.6467700005</v>
      </c>
      <c r="F1537" s="105">
        <v>1088211.18232946</v>
      </c>
      <c r="G1537">
        <v>0</v>
      </c>
      <c r="H1537">
        <f t="shared" si="23"/>
        <v>1088211.18232946</v>
      </c>
    </row>
    <row r="1538" spans="1:8" x14ac:dyDescent="0.25">
      <c r="A1538">
        <f>_xlfn.XLOOKUP(B1538,'Données-péréquation'!$B$2:$B$301,'Données-péréquation'!$A$2:$A$301)</f>
        <v>5806</v>
      </c>
      <c r="B1538" s="108" t="s">
        <v>264</v>
      </c>
      <c r="C1538" s="107">
        <v>2019</v>
      </c>
      <c r="D1538" s="105">
        <v>6421622.3700638805</v>
      </c>
      <c r="E1538" s="105">
        <v>6829857.5</v>
      </c>
      <c r="F1538" s="105">
        <v>1527960.97760189</v>
      </c>
      <c r="G1538">
        <v>39052.9</v>
      </c>
      <c r="H1538">
        <f t="shared" si="23"/>
        <v>1567013.8776018899</v>
      </c>
    </row>
    <row r="1539" spans="1:8" x14ac:dyDescent="0.25">
      <c r="A1539">
        <f>_xlfn.XLOOKUP(B1539,'Données-péréquation'!$B$2:$B$301,'Données-péréquation'!$A$2:$A$301)</f>
        <v>5806</v>
      </c>
      <c r="B1539" s="108" t="s">
        <v>264</v>
      </c>
      <c r="C1539" s="107">
        <v>2020</v>
      </c>
      <c r="D1539" s="105">
        <v>8826358.7479194906</v>
      </c>
      <c r="E1539" s="105">
        <v>8817376.5</v>
      </c>
      <c r="F1539" s="105">
        <v>1737066.1604253999</v>
      </c>
      <c r="G1539">
        <v>11999.04</v>
      </c>
      <c r="H1539">
        <f t="shared" ref="H1539:H1602" si="24">F1539+G1539</f>
        <v>1749065.2004253999</v>
      </c>
    </row>
    <row r="1540" spans="1:8" x14ac:dyDescent="0.25">
      <c r="A1540">
        <f>_xlfn.XLOOKUP(B1540,'Données-péréquation'!$B$2:$B$301,'Données-péréquation'!$A$2:$A$301)</f>
        <v>5806</v>
      </c>
      <c r="B1540" s="108" t="s">
        <v>264</v>
      </c>
      <c r="C1540" s="107">
        <v>2021</v>
      </c>
      <c r="D1540" s="105">
        <v>11611371.4002119</v>
      </c>
      <c r="E1540" s="105">
        <v>11527246.5</v>
      </c>
      <c r="F1540" s="105">
        <v>1229135.6045246001</v>
      </c>
      <c r="G1540">
        <v>20252.54</v>
      </c>
      <c r="H1540">
        <f t="shared" si="24"/>
        <v>1249388.1445246001</v>
      </c>
    </row>
    <row r="1541" spans="1:8" x14ac:dyDescent="0.25">
      <c r="A1541">
        <f>_xlfn.XLOOKUP(B1541,'Données-péréquation'!$B$2:$B$301,'Données-péréquation'!$A$2:$A$301)</f>
        <v>5806</v>
      </c>
      <c r="B1541" s="108" t="s">
        <v>264</v>
      </c>
      <c r="C1541" s="107">
        <v>2022</v>
      </c>
      <c r="D1541" s="105">
        <v>12948629.6476967</v>
      </c>
      <c r="E1541" s="105">
        <v>12909986.7122264</v>
      </c>
      <c r="F1541" s="105">
        <v>1278801.3214466099</v>
      </c>
      <c r="G1541">
        <v>11032.22</v>
      </c>
      <c r="H1541">
        <f t="shared" si="24"/>
        <v>1289833.5414466099</v>
      </c>
    </row>
    <row r="1542" spans="1:8" x14ac:dyDescent="0.25">
      <c r="A1542">
        <f>_xlfn.XLOOKUP(B1542,'Données-péréquation'!$B$2:$B$301,'Données-péréquation'!$A$2:$A$301)</f>
        <v>5585</v>
      </c>
      <c r="B1542" s="108" t="s">
        <v>263</v>
      </c>
      <c r="C1542" s="107">
        <v>2012</v>
      </c>
      <c r="D1542" s="107" t="s">
        <v>458</v>
      </c>
      <c r="E1542" s="107" t="s">
        <v>458</v>
      </c>
      <c r="F1542" s="107" t="s">
        <v>458</v>
      </c>
      <c r="G1542">
        <v>0</v>
      </c>
      <c r="H1542" t="e">
        <f t="shared" si="24"/>
        <v>#VALUE!</v>
      </c>
    </row>
    <row r="1543" spans="1:8" x14ac:dyDescent="0.25">
      <c r="A1543">
        <f>_xlfn.XLOOKUP(B1543,'Données-péréquation'!$B$2:$B$301,'Données-péréquation'!$A$2:$A$301)</f>
        <v>5585</v>
      </c>
      <c r="B1543" s="108" t="s">
        <v>263</v>
      </c>
      <c r="C1543" s="107">
        <v>2013</v>
      </c>
      <c r="D1543" s="107" t="s">
        <v>458</v>
      </c>
      <c r="E1543" s="107" t="s">
        <v>458</v>
      </c>
      <c r="F1543" s="107" t="s">
        <v>458</v>
      </c>
      <c r="G1543">
        <v>0</v>
      </c>
      <c r="H1543" t="e">
        <f t="shared" si="24"/>
        <v>#VALUE!</v>
      </c>
    </row>
    <row r="1544" spans="1:8" x14ac:dyDescent="0.25">
      <c r="A1544">
        <f>_xlfn.XLOOKUP(B1544,'Données-péréquation'!$B$2:$B$301,'Données-péréquation'!$A$2:$A$301)</f>
        <v>5585</v>
      </c>
      <c r="B1544" s="108" t="s">
        <v>263</v>
      </c>
      <c r="C1544" s="107">
        <v>2014</v>
      </c>
      <c r="D1544" s="107" t="s">
        <v>458</v>
      </c>
      <c r="E1544" s="107" t="s">
        <v>458</v>
      </c>
      <c r="F1544" s="107" t="s">
        <v>458</v>
      </c>
      <c r="G1544">
        <v>0</v>
      </c>
      <c r="H1544" t="e">
        <f t="shared" si="24"/>
        <v>#VALUE!</v>
      </c>
    </row>
    <row r="1545" spans="1:8" x14ac:dyDescent="0.25">
      <c r="A1545">
        <f>_xlfn.XLOOKUP(B1545,'Données-péréquation'!$B$2:$B$301,'Données-péréquation'!$A$2:$A$301)</f>
        <v>5585</v>
      </c>
      <c r="B1545" s="108" t="s">
        <v>263</v>
      </c>
      <c r="C1545" s="107">
        <v>2015</v>
      </c>
      <c r="D1545" s="107" t="s">
        <v>458</v>
      </c>
      <c r="E1545" s="107" t="s">
        <v>458</v>
      </c>
      <c r="F1545" s="107" t="s">
        <v>458</v>
      </c>
      <c r="G1545">
        <v>0</v>
      </c>
      <c r="H1545" t="e">
        <f t="shared" si="24"/>
        <v>#VALUE!</v>
      </c>
    </row>
    <row r="1546" spans="1:8" x14ac:dyDescent="0.25">
      <c r="A1546">
        <f>_xlfn.XLOOKUP(B1546,'Données-péréquation'!$B$2:$B$301,'Données-péréquation'!$A$2:$A$301)</f>
        <v>5585</v>
      </c>
      <c r="B1546" s="108" t="s">
        <v>263</v>
      </c>
      <c r="C1546" s="107">
        <v>2016</v>
      </c>
      <c r="D1546" s="105">
        <v>1257077.417718</v>
      </c>
      <c r="E1546" s="106">
        <v>1263250</v>
      </c>
      <c r="F1546" s="107" t="s">
        <v>458</v>
      </c>
      <c r="G1546">
        <v>0</v>
      </c>
      <c r="H1546" t="e">
        <f t="shared" si="24"/>
        <v>#VALUE!</v>
      </c>
    </row>
    <row r="1547" spans="1:8" x14ac:dyDescent="0.25">
      <c r="A1547">
        <f>_xlfn.XLOOKUP(B1547,'Données-péréquation'!$B$2:$B$301,'Données-péréquation'!$A$2:$A$301)</f>
        <v>5585</v>
      </c>
      <c r="B1547" s="108" t="s">
        <v>263</v>
      </c>
      <c r="C1547" s="107">
        <v>2017</v>
      </c>
      <c r="D1547" s="105">
        <v>1365695.8646499999</v>
      </c>
      <c r="E1547" s="106">
        <v>1416700</v>
      </c>
      <c r="F1547" s="105">
        <v>-5584173.2925409703</v>
      </c>
      <c r="G1547">
        <v>0</v>
      </c>
      <c r="H1547">
        <f t="shared" si="24"/>
        <v>-5584173.2925409703</v>
      </c>
    </row>
    <row r="1548" spans="1:8" x14ac:dyDescent="0.25">
      <c r="A1548">
        <f>_xlfn.XLOOKUP(B1548,'Données-péréquation'!$B$2:$B$301,'Données-péréquation'!$A$2:$A$301)</f>
        <v>5585</v>
      </c>
      <c r="B1548" s="108" t="s">
        <v>263</v>
      </c>
      <c r="C1548" s="107">
        <v>2018</v>
      </c>
      <c r="D1548" s="105">
        <v>1273661.949022</v>
      </c>
      <c r="E1548" s="106">
        <v>1416700</v>
      </c>
      <c r="F1548" s="105">
        <v>-8648995.6436468102</v>
      </c>
      <c r="G1548">
        <v>0</v>
      </c>
      <c r="H1548">
        <f t="shared" si="24"/>
        <v>-8648995.6436468102</v>
      </c>
    </row>
    <row r="1549" spans="1:8" x14ac:dyDescent="0.25">
      <c r="A1549">
        <f>_xlfn.XLOOKUP(B1549,'Données-péréquation'!$B$2:$B$301,'Données-péréquation'!$A$2:$A$301)</f>
        <v>5585</v>
      </c>
      <c r="B1549" s="108" t="s">
        <v>263</v>
      </c>
      <c r="C1549" s="107">
        <v>2019</v>
      </c>
      <c r="D1549" s="105">
        <v>1178882.8494299999</v>
      </c>
      <c r="E1549" s="106">
        <v>1416700</v>
      </c>
      <c r="F1549" s="105">
        <v>-10751060.497821299</v>
      </c>
      <c r="G1549">
        <v>4977.8500000000004</v>
      </c>
      <c r="H1549">
        <f t="shared" si="24"/>
        <v>-10746082.6478213</v>
      </c>
    </row>
    <row r="1550" spans="1:8" x14ac:dyDescent="0.25">
      <c r="A1550">
        <f>_xlfn.XLOOKUP(B1550,'Données-péréquation'!$B$2:$B$301,'Données-péréquation'!$A$2:$A$301)</f>
        <v>5585</v>
      </c>
      <c r="B1550" s="108" t="s">
        <v>263</v>
      </c>
      <c r="C1550" s="107">
        <v>2020</v>
      </c>
      <c r="D1550" s="105">
        <v>1087058.9782370001</v>
      </c>
      <c r="E1550" s="105">
        <v>1253972.8411620001</v>
      </c>
      <c r="F1550" s="105">
        <v>-8723664.5004178397</v>
      </c>
      <c r="G1550">
        <v>10097.76</v>
      </c>
      <c r="H1550">
        <f t="shared" si="24"/>
        <v>-8713566.74041784</v>
      </c>
    </row>
    <row r="1551" spans="1:8" x14ac:dyDescent="0.25">
      <c r="A1551">
        <f>_xlfn.XLOOKUP(B1551,'Données-péréquation'!$B$2:$B$301,'Données-péréquation'!$A$2:$A$301)</f>
        <v>5585</v>
      </c>
      <c r="B1551" s="108" t="s">
        <v>263</v>
      </c>
      <c r="C1551" s="107">
        <v>2021</v>
      </c>
      <c r="D1551" s="105">
        <v>986704.96878</v>
      </c>
      <c r="E1551" s="105">
        <v>1280284.4342759999</v>
      </c>
      <c r="F1551" s="105">
        <v>-7527255.8363414099</v>
      </c>
      <c r="G1551">
        <v>4832.3900000000003</v>
      </c>
      <c r="H1551">
        <f t="shared" si="24"/>
        <v>-7522423.4463414103</v>
      </c>
    </row>
    <row r="1552" spans="1:8" x14ac:dyDescent="0.25">
      <c r="A1552">
        <f>_xlfn.XLOOKUP(B1552,'Données-péréquation'!$B$2:$B$301,'Données-péréquation'!$A$2:$A$301)</f>
        <v>5585</v>
      </c>
      <c r="B1552" s="108" t="s">
        <v>263</v>
      </c>
      <c r="C1552" s="107">
        <v>2022</v>
      </c>
      <c r="D1552" s="105">
        <v>894816.93926000001</v>
      </c>
      <c r="E1552" s="105">
        <v>1166961.087692</v>
      </c>
      <c r="F1552" s="105">
        <v>-11143125.8285414</v>
      </c>
      <c r="G1552">
        <v>7105.65</v>
      </c>
      <c r="H1552">
        <f t="shared" si="24"/>
        <v>-11136020.1785414</v>
      </c>
    </row>
    <row r="1553" spans="1:8" x14ac:dyDescent="0.25">
      <c r="A1553">
        <f>_xlfn.XLOOKUP(B1553,'Données-péréquation'!$B$2:$B$301,'Données-péréquation'!$A$2:$A$301)</f>
        <v>5754</v>
      </c>
      <c r="B1553" s="108" t="s">
        <v>262</v>
      </c>
      <c r="C1553" s="107">
        <v>2012</v>
      </c>
      <c r="D1553" s="107" t="s">
        <v>458</v>
      </c>
      <c r="E1553" s="107" t="s">
        <v>458</v>
      </c>
      <c r="F1553" s="107" t="s">
        <v>458</v>
      </c>
      <c r="G1553">
        <v>0</v>
      </c>
      <c r="H1553" t="e">
        <f t="shared" si="24"/>
        <v>#VALUE!</v>
      </c>
    </row>
    <row r="1554" spans="1:8" x14ac:dyDescent="0.25">
      <c r="A1554">
        <f>_xlfn.XLOOKUP(B1554,'Données-péréquation'!$B$2:$B$301,'Données-péréquation'!$A$2:$A$301)</f>
        <v>5754</v>
      </c>
      <c r="B1554" s="108" t="s">
        <v>262</v>
      </c>
      <c r="C1554" s="107">
        <v>2013</v>
      </c>
      <c r="D1554" s="107" t="s">
        <v>458</v>
      </c>
      <c r="E1554" s="107" t="s">
        <v>458</v>
      </c>
      <c r="F1554" s="107" t="s">
        <v>458</v>
      </c>
      <c r="G1554">
        <v>0</v>
      </c>
      <c r="H1554" t="e">
        <f t="shared" si="24"/>
        <v>#VALUE!</v>
      </c>
    </row>
    <row r="1555" spans="1:8" x14ac:dyDescent="0.25">
      <c r="A1555">
        <f>_xlfn.XLOOKUP(B1555,'Données-péréquation'!$B$2:$B$301,'Données-péréquation'!$A$2:$A$301)</f>
        <v>5754</v>
      </c>
      <c r="B1555" s="108" t="s">
        <v>262</v>
      </c>
      <c r="C1555" s="107">
        <v>2014</v>
      </c>
      <c r="D1555" s="107" t="s">
        <v>458</v>
      </c>
      <c r="E1555" s="107" t="s">
        <v>458</v>
      </c>
      <c r="F1555" s="107" t="s">
        <v>458</v>
      </c>
      <c r="G1555">
        <v>0</v>
      </c>
      <c r="H1555" t="e">
        <f t="shared" si="24"/>
        <v>#VALUE!</v>
      </c>
    </row>
    <row r="1556" spans="1:8" x14ac:dyDescent="0.25">
      <c r="A1556">
        <f>_xlfn.XLOOKUP(B1556,'Données-péréquation'!$B$2:$B$301,'Données-péréquation'!$A$2:$A$301)</f>
        <v>5754</v>
      </c>
      <c r="B1556" s="108" t="s">
        <v>262</v>
      </c>
      <c r="C1556" s="107">
        <v>2015</v>
      </c>
      <c r="D1556" s="107" t="s">
        <v>458</v>
      </c>
      <c r="E1556" s="107" t="s">
        <v>458</v>
      </c>
      <c r="F1556" s="107" t="s">
        <v>458</v>
      </c>
      <c r="G1556">
        <v>0</v>
      </c>
      <c r="H1556" t="e">
        <f t="shared" si="24"/>
        <v>#VALUE!</v>
      </c>
    </row>
    <row r="1557" spans="1:8" x14ac:dyDescent="0.25">
      <c r="A1557">
        <f>_xlfn.XLOOKUP(B1557,'Données-péréquation'!$B$2:$B$301,'Données-péréquation'!$A$2:$A$301)</f>
        <v>5754</v>
      </c>
      <c r="B1557" s="108" t="s">
        <v>262</v>
      </c>
      <c r="C1557" s="107">
        <v>2016</v>
      </c>
      <c r="D1557" s="105">
        <v>227002.430815453</v>
      </c>
      <c r="E1557" s="105">
        <v>245550.958047019</v>
      </c>
      <c r="F1557" s="107" t="s">
        <v>458</v>
      </c>
      <c r="G1557">
        <v>0</v>
      </c>
      <c r="H1557" t="e">
        <f t="shared" si="24"/>
        <v>#VALUE!</v>
      </c>
    </row>
    <row r="1558" spans="1:8" x14ac:dyDescent="0.25">
      <c r="A1558">
        <f>_xlfn.XLOOKUP(B1558,'Données-péréquation'!$B$2:$B$301,'Données-péréquation'!$A$2:$A$301)</f>
        <v>5754</v>
      </c>
      <c r="B1558" s="108" t="s">
        <v>262</v>
      </c>
      <c r="C1558" s="107">
        <v>2017</v>
      </c>
      <c r="D1558" s="105">
        <v>240418.69087096499</v>
      </c>
      <c r="E1558" s="105">
        <v>256134.69194601601</v>
      </c>
      <c r="F1558" s="105">
        <v>195252.16891578599</v>
      </c>
      <c r="G1558">
        <v>0</v>
      </c>
      <c r="H1558">
        <f t="shared" si="24"/>
        <v>195252.16891578599</v>
      </c>
    </row>
    <row r="1559" spans="1:8" x14ac:dyDescent="0.25">
      <c r="A1559">
        <f>_xlfn.XLOOKUP(B1559,'Données-péréquation'!$B$2:$B$301,'Données-péréquation'!$A$2:$A$301)</f>
        <v>5754</v>
      </c>
      <c r="B1559" s="108" t="s">
        <v>262</v>
      </c>
      <c r="C1559" s="107">
        <v>2018</v>
      </c>
      <c r="D1559" s="105">
        <v>232917.75587365401</v>
      </c>
      <c r="E1559" s="105">
        <v>235008.36024865601</v>
      </c>
      <c r="F1559" s="105">
        <v>204801.08669816199</v>
      </c>
      <c r="G1559">
        <v>0</v>
      </c>
      <c r="H1559">
        <f t="shared" si="24"/>
        <v>204801.08669816199</v>
      </c>
    </row>
    <row r="1560" spans="1:8" x14ac:dyDescent="0.25">
      <c r="A1560">
        <f>_xlfn.XLOOKUP(B1560,'Données-péréquation'!$B$2:$B$301,'Données-péréquation'!$A$2:$A$301)</f>
        <v>5754</v>
      </c>
      <c r="B1560" s="108" t="s">
        <v>262</v>
      </c>
      <c r="C1560" s="107">
        <v>2019</v>
      </c>
      <c r="D1560" s="105">
        <v>283294.91441799601</v>
      </c>
      <c r="E1560" s="105">
        <v>297968.06579634501</v>
      </c>
      <c r="F1560" s="105">
        <v>207431.96674161701</v>
      </c>
      <c r="G1560">
        <v>351.4</v>
      </c>
      <c r="H1560">
        <f t="shared" si="24"/>
        <v>207783.36674161701</v>
      </c>
    </row>
    <row r="1561" spans="1:8" x14ac:dyDescent="0.25">
      <c r="A1561">
        <f>_xlfn.XLOOKUP(B1561,'Données-péréquation'!$B$2:$B$301,'Données-péréquation'!$A$2:$A$301)</f>
        <v>5754</v>
      </c>
      <c r="B1561" s="108" t="s">
        <v>262</v>
      </c>
      <c r="C1561" s="107">
        <v>2020</v>
      </c>
      <c r="D1561" s="105">
        <v>272315.66640912602</v>
      </c>
      <c r="E1561" s="105">
        <v>264683.33121456997</v>
      </c>
      <c r="F1561" s="105">
        <v>318418.39170890203</v>
      </c>
      <c r="G1561">
        <v>229.43</v>
      </c>
      <c r="H1561">
        <f t="shared" si="24"/>
        <v>318647.82170890202</v>
      </c>
    </row>
    <row r="1562" spans="1:8" x14ac:dyDescent="0.25">
      <c r="A1562">
        <f>_xlfn.XLOOKUP(B1562,'Données-péréquation'!$B$2:$B$301,'Données-péréquation'!$A$2:$A$301)</f>
        <v>5754</v>
      </c>
      <c r="B1562" s="108" t="s">
        <v>262</v>
      </c>
      <c r="C1562" s="107">
        <v>2021</v>
      </c>
      <c r="D1562" s="105">
        <v>257927.20760741399</v>
      </c>
      <c r="E1562" s="105">
        <v>256662.70660971801</v>
      </c>
      <c r="F1562" s="105">
        <v>227891.84519335401</v>
      </c>
      <c r="G1562">
        <v>464.15</v>
      </c>
      <c r="H1562">
        <f t="shared" si="24"/>
        <v>228355.995193354</v>
      </c>
    </row>
    <row r="1563" spans="1:8" x14ac:dyDescent="0.25">
      <c r="A1563">
        <f>_xlfn.XLOOKUP(B1563,'Données-péréquation'!$B$2:$B$301,'Données-péréquation'!$A$2:$A$301)</f>
        <v>5754</v>
      </c>
      <c r="B1563" s="108" t="s">
        <v>262</v>
      </c>
      <c r="C1563" s="107">
        <v>2022</v>
      </c>
      <c r="D1563" s="105">
        <v>255987.28373834299</v>
      </c>
      <c r="E1563" s="105">
        <v>278766.68299883499</v>
      </c>
      <c r="F1563" s="105">
        <v>141376.55976171899</v>
      </c>
      <c r="G1563">
        <v>248.97</v>
      </c>
      <c r="H1563">
        <f t="shared" si="24"/>
        <v>141625.52976171899</v>
      </c>
    </row>
    <row r="1564" spans="1:8" x14ac:dyDescent="0.25">
      <c r="A1564">
        <f>_xlfn.XLOOKUP(B1564,'Données-péréquation'!$B$2:$B$301,'Données-péréquation'!$A$2:$A$301)</f>
        <v>5871</v>
      </c>
      <c r="B1564" s="108" t="s">
        <v>261</v>
      </c>
      <c r="C1564" s="107">
        <v>2012</v>
      </c>
      <c r="D1564" s="107" t="s">
        <v>458</v>
      </c>
      <c r="E1564" s="107" t="s">
        <v>458</v>
      </c>
      <c r="F1564" s="107" t="s">
        <v>458</v>
      </c>
      <c r="G1564">
        <v>0</v>
      </c>
      <c r="H1564" t="e">
        <f t="shared" si="24"/>
        <v>#VALUE!</v>
      </c>
    </row>
    <row r="1565" spans="1:8" x14ac:dyDescent="0.25">
      <c r="A1565">
        <f>_xlfn.XLOOKUP(B1565,'Données-péréquation'!$B$2:$B$301,'Données-péréquation'!$A$2:$A$301)</f>
        <v>5871</v>
      </c>
      <c r="B1565" s="108" t="s">
        <v>261</v>
      </c>
      <c r="C1565" s="107">
        <v>2013</v>
      </c>
      <c r="D1565" s="107" t="s">
        <v>458</v>
      </c>
      <c r="E1565" s="107" t="s">
        <v>458</v>
      </c>
      <c r="F1565" s="107" t="s">
        <v>458</v>
      </c>
      <c r="G1565">
        <v>0</v>
      </c>
      <c r="H1565" t="e">
        <f t="shared" si="24"/>
        <v>#VALUE!</v>
      </c>
    </row>
    <row r="1566" spans="1:8" x14ac:dyDescent="0.25">
      <c r="A1566">
        <f>_xlfn.XLOOKUP(B1566,'Données-péréquation'!$B$2:$B$301,'Données-péréquation'!$A$2:$A$301)</f>
        <v>5871</v>
      </c>
      <c r="B1566" s="108" t="s">
        <v>261</v>
      </c>
      <c r="C1566" s="107">
        <v>2014</v>
      </c>
      <c r="D1566" s="107" t="s">
        <v>458</v>
      </c>
      <c r="E1566" s="107" t="s">
        <v>458</v>
      </c>
      <c r="F1566" s="107" t="s">
        <v>458</v>
      </c>
      <c r="G1566">
        <v>0</v>
      </c>
      <c r="H1566" t="e">
        <f t="shared" si="24"/>
        <v>#VALUE!</v>
      </c>
    </row>
    <row r="1567" spans="1:8" x14ac:dyDescent="0.25">
      <c r="A1567">
        <f>_xlfn.XLOOKUP(B1567,'Données-péréquation'!$B$2:$B$301,'Données-péréquation'!$A$2:$A$301)</f>
        <v>5871</v>
      </c>
      <c r="B1567" s="108" t="s">
        <v>261</v>
      </c>
      <c r="C1567" s="107">
        <v>2015</v>
      </c>
      <c r="D1567" s="107" t="s">
        <v>458</v>
      </c>
      <c r="E1567" s="107" t="s">
        <v>458</v>
      </c>
      <c r="F1567" s="107" t="s">
        <v>458</v>
      </c>
      <c r="G1567">
        <v>0</v>
      </c>
      <c r="H1567" t="e">
        <f t="shared" si="24"/>
        <v>#VALUE!</v>
      </c>
    </row>
    <row r="1568" spans="1:8" x14ac:dyDescent="0.25">
      <c r="A1568">
        <f>_xlfn.XLOOKUP(B1568,'Données-péréquation'!$B$2:$B$301,'Données-péréquation'!$A$2:$A$301)</f>
        <v>5871</v>
      </c>
      <c r="B1568" s="108" t="s">
        <v>261</v>
      </c>
      <c r="C1568" s="107">
        <v>2016</v>
      </c>
      <c r="D1568" s="105">
        <v>-94222.540796681002</v>
      </c>
      <c r="E1568" s="105">
        <v>90680.258651109005</v>
      </c>
      <c r="F1568" s="107" t="s">
        <v>458</v>
      </c>
      <c r="G1568">
        <v>0</v>
      </c>
      <c r="H1568" t="e">
        <f t="shared" si="24"/>
        <v>#VALUE!</v>
      </c>
    </row>
    <row r="1569" spans="1:8" x14ac:dyDescent="0.25">
      <c r="A1569">
        <f>_xlfn.XLOOKUP(B1569,'Données-péréquation'!$B$2:$B$301,'Données-péréquation'!$A$2:$A$301)</f>
        <v>5871</v>
      </c>
      <c r="B1569" s="108" t="s">
        <v>261</v>
      </c>
      <c r="C1569" s="107">
        <v>2017</v>
      </c>
      <c r="D1569" s="105">
        <v>-73999.605587658996</v>
      </c>
      <c r="E1569" s="105">
        <v>74924.073618613998</v>
      </c>
      <c r="F1569" s="105">
        <v>230558.312828733</v>
      </c>
      <c r="G1569">
        <v>0</v>
      </c>
      <c r="H1569">
        <f t="shared" si="24"/>
        <v>230558.312828733</v>
      </c>
    </row>
    <row r="1570" spans="1:8" x14ac:dyDescent="0.25">
      <c r="A1570">
        <f>_xlfn.XLOOKUP(B1570,'Données-péréquation'!$B$2:$B$301,'Données-péréquation'!$A$2:$A$301)</f>
        <v>5871</v>
      </c>
      <c r="B1570" s="108" t="s">
        <v>261</v>
      </c>
      <c r="C1570" s="107">
        <v>2018</v>
      </c>
      <c r="D1570" s="105">
        <v>-74116.370116370003</v>
      </c>
      <c r="E1570" s="105">
        <v>70165.762639665001</v>
      </c>
      <c r="F1570" s="105">
        <v>475647.19512816402</v>
      </c>
      <c r="G1570">
        <v>0</v>
      </c>
      <c r="H1570">
        <f t="shared" si="24"/>
        <v>475647.19512816402</v>
      </c>
    </row>
    <row r="1571" spans="1:8" x14ac:dyDescent="0.25">
      <c r="A1571">
        <f>_xlfn.XLOOKUP(B1571,'Données-péréquation'!$B$2:$B$301,'Données-péréquation'!$A$2:$A$301)</f>
        <v>5871</v>
      </c>
      <c r="B1571" s="108" t="s">
        <v>261</v>
      </c>
      <c r="C1571" s="107">
        <v>2019</v>
      </c>
      <c r="D1571" s="105">
        <v>-105931.027969061</v>
      </c>
      <c r="E1571" s="105">
        <v>66294.345457304007</v>
      </c>
      <c r="F1571" s="105">
        <v>408270.86592218402</v>
      </c>
      <c r="G1571">
        <v>44340.15</v>
      </c>
      <c r="H1571">
        <f t="shared" si="24"/>
        <v>452611.01592218404</v>
      </c>
    </row>
    <row r="1572" spans="1:8" x14ac:dyDescent="0.25">
      <c r="A1572">
        <f>_xlfn.XLOOKUP(B1572,'Données-péréquation'!$B$2:$B$301,'Données-péréquation'!$A$2:$A$301)</f>
        <v>5871</v>
      </c>
      <c r="B1572" s="108" t="s">
        <v>261</v>
      </c>
      <c r="C1572" s="107">
        <v>2020</v>
      </c>
      <c r="D1572" s="105">
        <v>-108819.992846632</v>
      </c>
      <c r="E1572" s="105">
        <v>55766.331047284002</v>
      </c>
      <c r="F1572" s="105">
        <v>352662.21186396002</v>
      </c>
      <c r="G1572">
        <v>12455.09</v>
      </c>
      <c r="H1572">
        <f t="shared" si="24"/>
        <v>365117.30186396005</v>
      </c>
    </row>
    <row r="1573" spans="1:8" x14ac:dyDescent="0.25">
      <c r="A1573">
        <f>_xlfn.XLOOKUP(B1573,'Données-péréquation'!$B$2:$B$301,'Données-péréquation'!$A$2:$A$301)</f>
        <v>5871</v>
      </c>
      <c r="B1573" s="108" t="s">
        <v>261</v>
      </c>
      <c r="C1573" s="107">
        <v>2021</v>
      </c>
      <c r="D1573" s="105">
        <v>-121665.251188002</v>
      </c>
      <c r="E1573" s="105">
        <v>50629.930777868001</v>
      </c>
      <c r="F1573" s="105">
        <v>197408.03383592199</v>
      </c>
      <c r="G1573">
        <v>15263.48</v>
      </c>
      <c r="H1573">
        <f t="shared" si="24"/>
        <v>212671.513835922</v>
      </c>
    </row>
    <row r="1574" spans="1:8" x14ac:dyDescent="0.25">
      <c r="A1574">
        <f>_xlfn.XLOOKUP(B1574,'Données-péréquation'!$B$2:$B$301,'Données-péréquation'!$A$2:$A$301)</f>
        <v>5871</v>
      </c>
      <c r="B1574" s="108" t="s">
        <v>261</v>
      </c>
      <c r="C1574" s="107">
        <v>2022</v>
      </c>
      <c r="D1574" s="105">
        <v>-170882.725224472</v>
      </c>
      <c r="E1574" s="105">
        <v>44444.319238743003</v>
      </c>
      <c r="F1574" s="105">
        <v>383434.46352591697</v>
      </c>
      <c r="G1574">
        <v>8607.86</v>
      </c>
      <c r="H1574">
        <f t="shared" si="24"/>
        <v>392042.32352591696</v>
      </c>
    </row>
    <row r="1575" spans="1:8" x14ac:dyDescent="0.25">
      <c r="A1575">
        <f>_xlfn.XLOOKUP(B1575,'Données-péréquation'!$B$2:$B$301,'Données-péréquation'!$A$2:$A$301)</f>
        <v>5741</v>
      </c>
      <c r="B1575" s="108" t="s">
        <v>260</v>
      </c>
      <c r="C1575" s="107">
        <v>2012</v>
      </c>
      <c r="D1575" s="107" t="s">
        <v>458</v>
      </c>
      <c r="E1575" s="107" t="s">
        <v>458</v>
      </c>
      <c r="F1575" s="107" t="s">
        <v>458</v>
      </c>
      <c r="G1575">
        <v>0</v>
      </c>
      <c r="H1575" t="e">
        <f t="shared" si="24"/>
        <v>#VALUE!</v>
      </c>
    </row>
    <row r="1576" spans="1:8" x14ac:dyDescent="0.25">
      <c r="A1576">
        <f>_xlfn.XLOOKUP(B1576,'Données-péréquation'!$B$2:$B$301,'Données-péréquation'!$A$2:$A$301)</f>
        <v>5741</v>
      </c>
      <c r="B1576" s="108" t="s">
        <v>260</v>
      </c>
      <c r="C1576" s="107">
        <v>2013</v>
      </c>
      <c r="D1576" s="107" t="s">
        <v>458</v>
      </c>
      <c r="E1576" s="107" t="s">
        <v>458</v>
      </c>
      <c r="F1576" s="107" t="s">
        <v>458</v>
      </c>
      <c r="G1576">
        <v>0</v>
      </c>
      <c r="H1576" t="e">
        <f t="shared" si="24"/>
        <v>#VALUE!</v>
      </c>
    </row>
    <row r="1577" spans="1:8" x14ac:dyDescent="0.25">
      <c r="A1577">
        <f>_xlfn.XLOOKUP(B1577,'Données-péréquation'!$B$2:$B$301,'Données-péréquation'!$A$2:$A$301)</f>
        <v>5741</v>
      </c>
      <c r="B1577" s="108" t="s">
        <v>260</v>
      </c>
      <c r="C1577" s="107">
        <v>2014</v>
      </c>
      <c r="D1577" s="107" t="s">
        <v>458</v>
      </c>
      <c r="E1577" s="107" t="s">
        <v>458</v>
      </c>
      <c r="F1577" s="107" t="s">
        <v>458</v>
      </c>
      <c r="G1577">
        <v>0</v>
      </c>
      <c r="H1577" t="e">
        <f t="shared" si="24"/>
        <v>#VALUE!</v>
      </c>
    </row>
    <row r="1578" spans="1:8" x14ac:dyDescent="0.25">
      <c r="A1578">
        <f>_xlfn.XLOOKUP(B1578,'Données-péréquation'!$B$2:$B$301,'Données-péréquation'!$A$2:$A$301)</f>
        <v>5741</v>
      </c>
      <c r="B1578" s="108" t="s">
        <v>260</v>
      </c>
      <c r="C1578" s="107">
        <v>2015</v>
      </c>
      <c r="D1578" s="107" t="s">
        <v>458</v>
      </c>
      <c r="E1578" s="107" t="s">
        <v>458</v>
      </c>
      <c r="F1578" s="107" t="s">
        <v>458</v>
      </c>
      <c r="G1578">
        <v>0</v>
      </c>
      <c r="H1578" t="e">
        <f t="shared" si="24"/>
        <v>#VALUE!</v>
      </c>
    </row>
    <row r="1579" spans="1:8" x14ac:dyDescent="0.25">
      <c r="A1579">
        <f>_xlfn.XLOOKUP(B1579,'Données-péréquation'!$B$2:$B$301,'Données-péréquation'!$A$2:$A$301)</f>
        <v>5741</v>
      </c>
      <c r="B1579" s="108" t="s">
        <v>260</v>
      </c>
      <c r="C1579" s="107">
        <v>2016</v>
      </c>
      <c r="D1579" s="105">
        <v>19963.427403092999</v>
      </c>
      <c r="E1579" s="105">
        <v>36585.045781966001</v>
      </c>
      <c r="F1579" s="107" t="s">
        <v>458</v>
      </c>
      <c r="G1579">
        <v>0</v>
      </c>
      <c r="H1579" t="e">
        <f t="shared" si="24"/>
        <v>#VALUE!</v>
      </c>
    </row>
    <row r="1580" spans="1:8" x14ac:dyDescent="0.25">
      <c r="A1580">
        <f>_xlfn.XLOOKUP(B1580,'Données-péréquation'!$B$2:$B$301,'Données-péréquation'!$A$2:$A$301)</f>
        <v>5741</v>
      </c>
      <c r="B1580" s="108" t="s">
        <v>260</v>
      </c>
      <c r="C1580" s="107">
        <v>2017</v>
      </c>
      <c r="D1580" s="105">
        <v>16381.138565400001</v>
      </c>
      <c r="E1580" s="105">
        <v>27710.863750364999</v>
      </c>
      <c r="F1580" s="105">
        <v>102554.948727016</v>
      </c>
      <c r="G1580">
        <v>0</v>
      </c>
      <c r="H1580">
        <f t="shared" si="24"/>
        <v>102554.948727016</v>
      </c>
    </row>
    <row r="1581" spans="1:8" x14ac:dyDescent="0.25">
      <c r="A1581">
        <f>_xlfn.XLOOKUP(B1581,'Données-péréquation'!$B$2:$B$301,'Données-péréquation'!$A$2:$A$301)</f>
        <v>5741</v>
      </c>
      <c r="B1581" s="108" t="s">
        <v>260</v>
      </c>
      <c r="C1581" s="107">
        <v>2018</v>
      </c>
      <c r="D1581" s="105">
        <v>14182.350613228</v>
      </c>
      <c r="E1581" s="105">
        <v>22433.891382154001</v>
      </c>
      <c r="F1581" s="105">
        <v>91589.996540799999</v>
      </c>
      <c r="G1581">
        <v>0</v>
      </c>
      <c r="H1581">
        <f t="shared" si="24"/>
        <v>91589.996540799999</v>
      </c>
    </row>
    <row r="1582" spans="1:8" x14ac:dyDescent="0.25">
      <c r="A1582">
        <f>_xlfn.XLOOKUP(B1582,'Données-péréquation'!$B$2:$B$301,'Données-péréquation'!$A$2:$A$301)</f>
        <v>5741</v>
      </c>
      <c r="B1582" s="108" t="s">
        <v>260</v>
      </c>
      <c r="C1582" s="107">
        <v>2019</v>
      </c>
      <c r="D1582" s="105">
        <v>12794.939709644999</v>
      </c>
      <c r="E1582" s="105">
        <v>23667.311358905001</v>
      </c>
      <c r="F1582" s="105">
        <v>121921.140151609</v>
      </c>
      <c r="G1582">
        <v>1471.7</v>
      </c>
      <c r="H1582">
        <f t="shared" si="24"/>
        <v>123392.84015160899</v>
      </c>
    </row>
    <row r="1583" spans="1:8" x14ac:dyDescent="0.25">
      <c r="A1583">
        <f>_xlfn.XLOOKUP(B1583,'Données-péréquation'!$B$2:$B$301,'Données-péréquation'!$A$2:$A$301)</f>
        <v>5741</v>
      </c>
      <c r="B1583" s="108" t="s">
        <v>260</v>
      </c>
      <c r="C1583" s="107">
        <v>2020</v>
      </c>
      <c r="D1583" s="105">
        <v>13790.800798312001</v>
      </c>
      <c r="E1583" s="105">
        <v>22638.720164146998</v>
      </c>
      <c r="F1583" s="105">
        <v>161438.07092198101</v>
      </c>
      <c r="G1583">
        <v>654.89</v>
      </c>
      <c r="H1583">
        <f t="shared" si="24"/>
        <v>162092.96092198102</v>
      </c>
    </row>
    <row r="1584" spans="1:8" x14ac:dyDescent="0.25">
      <c r="A1584">
        <f>_xlfn.XLOOKUP(B1584,'Données-péréquation'!$B$2:$B$301,'Données-péréquation'!$A$2:$A$301)</f>
        <v>5741</v>
      </c>
      <c r="B1584" s="108" t="s">
        <v>260</v>
      </c>
      <c r="C1584" s="107">
        <v>2021</v>
      </c>
      <c r="D1584" s="105">
        <v>3471.0174673060001</v>
      </c>
      <c r="E1584" s="105">
        <v>17520.630853447001</v>
      </c>
      <c r="F1584" s="105">
        <v>54846.751152388002</v>
      </c>
      <c r="G1584">
        <v>624.62</v>
      </c>
      <c r="H1584">
        <f t="shared" si="24"/>
        <v>55471.371152388005</v>
      </c>
    </row>
    <row r="1585" spans="1:8" x14ac:dyDescent="0.25">
      <c r="A1585">
        <f>_xlfn.XLOOKUP(B1585,'Données-péréquation'!$B$2:$B$301,'Données-péréquation'!$A$2:$A$301)</f>
        <v>5741</v>
      </c>
      <c r="B1585" s="108" t="s">
        <v>260</v>
      </c>
      <c r="C1585" s="107">
        <v>2022</v>
      </c>
      <c r="D1585" s="105">
        <v>44935.045988284997</v>
      </c>
      <c r="E1585" s="105">
        <v>53873.959115338002</v>
      </c>
      <c r="F1585" s="105">
        <v>-29701.781863078999</v>
      </c>
      <c r="G1585">
        <v>1296.73</v>
      </c>
      <c r="H1585">
        <f t="shared" si="24"/>
        <v>-28405.051863078999</v>
      </c>
    </row>
    <row r="1586" spans="1:8" x14ac:dyDescent="0.25">
      <c r="A1586">
        <f>_xlfn.XLOOKUP(B1586,'Données-péréquation'!$B$2:$B$301,'Données-péréquation'!$A$2:$A$301)</f>
        <v>5486</v>
      </c>
      <c r="B1586" s="108" t="s">
        <v>259</v>
      </c>
      <c r="C1586" s="107">
        <v>2012</v>
      </c>
      <c r="D1586" s="107" t="s">
        <v>458</v>
      </c>
      <c r="E1586" s="107" t="s">
        <v>458</v>
      </c>
      <c r="F1586" s="107" t="s">
        <v>458</v>
      </c>
      <c r="G1586">
        <v>0</v>
      </c>
      <c r="H1586" t="e">
        <f t="shared" si="24"/>
        <v>#VALUE!</v>
      </c>
    </row>
    <row r="1587" spans="1:8" x14ac:dyDescent="0.25">
      <c r="A1587">
        <f>_xlfn.XLOOKUP(B1587,'Données-péréquation'!$B$2:$B$301,'Données-péréquation'!$A$2:$A$301)</f>
        <v>5486</v>
      </c>
      <c r="B1587" s="108" t="s">
        <v>259</v>
      </c>
      <c r="C1587" s="107">
        <v>2013</v>
      </c>
      <c r="D1587" s="107" t="s">
        <v>458</v>
      </c>
      <c r="E1587" s="107" t="s">
        <v>458</v>
      </c>
      <c r="F1587" s="107" t="s">
        <v>458</v>
      </c>
      <c r="G1587">
        <v>0</v>
      </c>
      <c r="H1587" t="e">
        <f t="shared" si="24"/>
        <v>#VALUE!</v>
      </c>
    </row>
    <row r="1588" spans="1:8" x14ac:dyDescent="0.25">
      <c r="A1588">
        <f>_xlfn.XLOOKUP(B1588,'Données-péréquation'!$B$2:$B$301,'Données-péréquation'!$A$2:$A$301)</f>
        <v>5486</v>
      </c>
      <c r="B1588" s="108" t="s">
        <v>259</v>
      </c>
      <c r="C1588" s="107">
        <v>2014</v>
      </c>
      <c r="D1588" s="107" t="s">
        <v>458</v>
      </c>
      <c r="E1588" s="107" t="s">
        <v>458</v>
      </c>
      <c r="F1588" s="107" t="s">
        <v>458</v>
      </c>
      <c r="G1588">
        <v>0</v>
      </c>
      <c r="H1588" t="e">
        <f t="shared" si="24"/>
        <v>#VALUE!</v>
      </c>
    </row>
    <row r="1589" spans="1:8" x14ac:dyDescent="0.25">
      <c r="A1589">
        <f>_xlfn.XLOOKUP(B1589,'Données-péréquation'!$B$2:$B$301,'Données-péréquation'!$A$2:$A$301)</f>
        <v>5486</v>
      </c>
      <c r="B1589" s="108" t="s">
        <v>259</v>
      </c>
      <c r="C1589" s="107">
        <v>2015</v>
      </c>
      <c r="D1589" s="107" t="s">
        <v>458</v>
      </c>
      <c r="E1589" s="107" t="s">
        <v>458</v>
      </c>
      <c r="F1589" s="107" t="s">
        <v>458</v>
      </c>
      <c r="G1589">
        <v>0</v>
      </c>
      <c r="H1589" t="e">
        <f t="shared" si="24"/>
        <v>#VALUE!</v>
      </c>
    </row>
    <row r="1590" spans="1:8" x14ac:dyDescent="0.25">
      <c r="A1590">
        <f>_xlfn.XLOOKUP(B1590,'Données-péréquation'!$B$2:$B$301,'Données-péréquation'!$A$2:$A$301)</f>
        <v>5486</v>
      </c>
      <c r="B1590" s="108" t="s">
        <v>259</v>
      </c>
      <c r="C1590" s="107">
        <v>2016</v>
      </c>
      <c r="D1590" s="105">
        <v>49499.578658912003</v>
      </c>
      <c r="E1590" s="105">
        <v>103397.03680032201</v>
      </c>
      <c r="F1590" s="107" t="s">
        <v>458</v>
      </c>
      <c r="G1590">
        <v>0</v>
      </c>
      <c r="H1590" t="e">
        <f t="shared" si="24"/>
        <v>#VALUE!</v>
      </c>
    </row>
    <row r="1591" spans="1:8" x14ac:dyDescent="0.25">
      <c r="A1591">
        <f>_xlfn.XLOOKUP(B1591,'Données-péréquation'!$B$2:$B$301,'Données-péréquation'!$A$2:$A$301)</f>
        <v>5486</v>
      </c>
      <c r="B1591" s="108" t="s">
        <v>259</v>
      </c>
      <c r="C1591" s="107">
        <v>2017</v>
      </c>
      <c r="D1591" s="105">
        <v>48238.421226207</v>
      </c>
      <c r="E1591" s="105">
        <v>91734.730958073997</v>
      </c>
      <c r="F1591" s="105">
        <v>525031.75685676595</v>
      </c>
      <c r="G1591">
        <v>0</v>
      </c>
      <c r="H1591">
        <f t="shared" si="24"/>
        <v>525031.75685676595</v>
      </c>
    </row>
    <row r="1592" spans="1:8" x14ac:dyDescent="0.25">
      <c r="A1592">
        <f>_xlfn.XLOOKUP(B1592,'Données-péréquation'!$B$2:$B$301,'Données-péréquation'!$A$2:$A$301)</f>
        <v>5486</v>
      </c>
      <c r="B1592" s="108" t="s">
        <v>259</v>
      </c>
      <c r="C1592" s="107">
        <v>2018</v>
      </c>
      <c r="D1592" s="105">
        <v>43791.143926666002</v>
      </c>
      <c r="E1592" s="105">
        <v>88045.596360537005</v>
      </c>
      <c r="F1592" s="105">
        <v>273787.68686745502</v>
      </c>
      <c r="G1592">
        <v>0</v>
      </c>
      <c r="H1592">
        <f t="shared" si="24"/>
        <v>273787.68686745502</v>
      </c>
    </row>
    <row r="1593" spans="1:8" x14ac:dyDescent="0.25">
      <c r="A1593">
        <f>_xlfn.XLOOKUP(B1593,'Données-péréquation'!$B$2:$B$301,'Données-péréquation'!$A$2:$A$301)</f>
        <v>5486</v>
      </c>
      <c r="B1593" s="108" t="s">
        <v>259</v>
      </c>
      <c r="C1593" s="107">
        <v>2019</v>
      </c>
      <c r="D1593" s="105">
        <v>308524.28300283302</v>
      </c>
      <c r="E1593" s="105">
        <v>469387.81368445797</v>
      </c>
      <c r="F1593" s="105">
        <v>-118407.811985548</v>
      </c>
      <c r="G1593">
        <v>14377.1</v>
      </c>
      <c r="H1593">
        <f t="shared" si="24"/>
        <v>-104030.711985548</v>
      </c>
    </row>
    <row r="1594" spans="1:8" x14ac:dyDescent="0.25">
      <c r="A1594">
        <f>_xlfn.XLOOKUP(B1594,'Données-péréquation'!$B$2:$B$301,'Données-péréquation'!$A$2:$A$301)</f>
        <v>5486</v>
      </c>
      <c r="B1594" s="108" t="s">
        <v>259</v>
      </c>
      <c r="C1594" s="107">
        <v>2020</v>
      </c>
      <c r="D1594" s="105">
        <v>1542600.05855897</v>
      </c>
      <c r="E1594" s="105">
        <v>1624106.2527256601</v>
      </c>
      <c r="F1594" s="105">
        <v>265561.29185146402</v>
      </c>
      <c r="G1594">
        <v>2375.4499999999998</v>
      </c>
      <c r="H1594">
        <f t="shared" si="24"/>
        <v>267936.74185146403</v>
      </c>
    </row>
    <row r="1595" spans="1:8" x14ac:dyDescent="0.25">
      <c r="A1595">
        <f>_xlfn.XLOOKUP(B1595,'Données-péréquation'!$B$2:$B$301,'Données-péréquation'!$A$2:$A$301)</f>
        <v>5486</v>
      </c>
      <c r="B1595" s="108" t="s">
        <v>259</v>
      </c>
      <c r="C1595" s="107">
        <v>2021</v>
      </c>
      <c r="D1595" s="105">
        <v>1762110.1618544101</v>
      </c>
      <c r="E1595" s="105">
        <v>1904200.7522972799</v>
      </c>
      <c r="F1595" s="105">
        <v>631292.925130883</v>
      </c>
      <c r="G1595">
        <v>5117.83</v>
      </c>
      <c r="H1595">
        <f t="shared" si="24"/>
        <v>636410.75513088296</v>
      </c>
    </row>
    <row r="1596" spans="1:8" x14ac:dyDescent="0.25">
      <c r="A1596">
        <f>_xlfn.XLOOKUP(B1596,'Données-péréquation'!$B$2:$B$301,'Données-péréquation'!$A$2:$A$301)</f>
        <v>5486</v>
      </c>
      <c r="B1596" s="108" t="s">
        <v>259</v>
      </c>
      <c r="C1596" s="107">
        <v>2022</v>
      </c>
      <c r="D1596" s="105">
        <v>1754644.9456180099</v>
      </c>
      <c r="E1596" s="105">
        <v>1942620.1123229701</v>
      </c>
      <c r="F1596" s="105">
        <v>343196.03858690301</v>
      </c>
      <c r="G1596">
        <v>6686.47</v>
      </c>
      <c r="H1596">
        <f t="shared" si="24"/>
        <v>349882.50858690299</v>
      </c>
    </row>
    <row r="1597" spans="1:8" x14ac:dyDescent="0.25">
      <c r="A1597">
        <f>_xlfn.XLOOKUP(B1597,'Données-péréquation'!$B$2:$B$301,'Données-péréquation'!$A$2:$A$301)</f>
        <v>5474</v>
      </c>
      <c r="B1597" s="108" t="s">
        <v>258</v>
      </c>
      <c r="C1597" s="107">
        <v>2012</v>
      </c>
      <c r="D1597" s="107" t="s">
        <v>458</v>
      </c>
      <c r="E1597" s="107" t="s">
        <v>458</v>
      </c>
      <c r="F1597" s="107" t="s">
        <v>458</v>
      </c>
      <c r="G1597">
        <v>0</v>
      </c>
      <c r="H1597" t="e">
        <f t="shared" si="24"/>
        <v>#VALUE!</v>
      </c>
    </row>
    <row r="1598" spans="1:8" x14ac:dyDescent="0.25">
      <c r="A1598">
        <f>_xlfn.XLOOKUP(B1598,'Données-péréquation'!$B$2:$B$301,'Données-péréquation'!$A$2:$A$301)</f>
        <v>5474</v>
      </c>
      <c r="B1598" s="108" t="s">
        <v>258</v>
      </c>
      <c r="C1598" s="107">
        <v>2013</v>
      </c>
      <c r="D1598" s="107" t="s">
        <v>458</v>
      </c>
      <c r="E1598" s="107" t="s">
        <v>458</v>
      </c>
      <c r="F1598" s="107" t="s">
        <v>458</v>
      </c>
      <c r="G1598">
        <v>0</v>
      </c>
      <c r="H1598" t="e">
        <f t="shared" si="24"/>
        <v>#VALUE!</v>
      </c>
    </row>
    <row r="1599" spans="1:8" x14ac:dyDescent="0.25">
      <c r="A1599">
        <f>_xlfn.XLOOKUP(B1599,'Données-péréquation'!$B$2:$B$301,'Données-péréquation'!$A$2:$A$301)</f>
        <v>5474</v>
      </c>
      <c r="B1599" s="108" t="s">
        <v>258</v>
      </c>
      <c r="C1599" s="107">
        <v>2014</v>
      </c>
      <c r="D1599" s="107" t="s">
        <v>458</v>
      </c>
      <c r="E1599" s="107" t="s">
        <v>458</v>
      </c>
      <c r="F1599" s="107" t="s">
        <v>458</v>
      </c>
      <c r="G1599">
        <v>0</v>
      </c>
      <c r="H1599" t="e">
        <f t="shared" si="24"/>
        <v>#VALUE!</v>
      </c>
    </row>
    <row r="1600" spans="1:8" x14ac:dyDescent="0.25">
      <c r="A1600">
        <f>_xlfn.XLOOKUP(B1600,'Données-péréquation'!$B$2:$B$301,'Données-péréquation'!$A$2:$A$301)</f>
        <v>5474</v>
      </c>
      <c r="B1600" s="108" t="s">
        <v>258</v>
      </c>
      <c r="C1600" s="107">
        <v>2015</v>
      </c>
      <c r="D1600" s="107" t="s">
        <v>458</v>
      </c>
      <c r="E1600" s="107" t="s">
        <v>458</v>
      </c>
      <c r="F1600" s="107" t="s">
        <v>458</v>
      </c>
      <c r="G1600">
        <v>0</v>
      </c>
      <c r="H1600" t="e">
        <f t="shared" si="24"/>
        <v>#VALUE!</v>
      </c>
    </row>
    <row r="1601" spans="1:8" x14ac:dyDescent="0.25">
      <c r="A1601">
        <f>_xlfn.XLOOKUP(B1601,'Données-péréquation'!$B$2:$B$301,'Données-péréquation'!$A$2:$A$301)</f>
        <v>5474</v>
      </c>
      <c r="B1601" s="108" t="s">
        <v>258</v>
      </c>
      <c r="C1601" s="107">
        <v>2016</v>
      </c>
      <c r="D1601" s="105">
        <v>206927.179807209</v>
      </c>
      <c r="E1601" s="105">
        <v>254940.96393091799</v>
      </c>
      <c r="F1601" s="107" t="s">
        <v>458</v>
      </c>
      <c r="G1601">
        <v>0</v>
      </c>
      <c r="H1601" t="e">
        <f t="shared" si="24"/>
        <v>#VALUE!</v>
      </c>
    </row>
    <row r="1602" spans="1:8" x14ac:dyDescent="0.25">
      <c r="A1602">
        <f>_xlfn.XLOOKUP(B1602,'Données-péréquation'!$B$2:$B$301,'Données-péréquation'!$A$2:$A$301)</f>
        <v>5474</v>
      </c>
      <c r="B1602" s="108" t="s">
        <v>258</v>
      </c>
      <c r="C1602" s="107">
        <v>2017</v>
      </c>
      <c r="D1602" s="105">
        <v>277936.639384682</v>
      </c>
      <c r="E1602" s="105">
        <v>293014.14814233402</v>
      </c>
      <c r="F1602" s="105">
        <v>19830.612797442001</v>
      </c>
      <c r="G1602">
        <v>0</v>
      </c>
      <c r="H1602">
        <f t="shared" si="24"/>
        <v>19830.612797442001</v>
      </c>
    </row>
    <row r="1603" spans="1:8" x14ac:dyDescent="0.25">
      <c r="A1603">
        <f>_xlfn.XLOOKUP(B1603,'Données-péréquation'!$B$2:$B$301,'Données-péréquation'!$A$2:$A$301)</f>
        <v>5474</v>
      </c>
      <c r="B1603" s="108" t="s">
        <v>258</v>
      </c>
      <c r="C1603" s="107">
        <v>2018</v>
      </c>
      <c r="D1603" s="105">
        <v>289562.803228351</v>
      </c>
      <c r="E1603" s="105">
        <v>300196.688391148</v>
      </c>
      <c r="F1603" s="105">
        <v>140457.153222917</v>
      </c>
      <c r="G1603">
        <v>0</v>
      </c>
      <c r="H1603">
        <f t="shared" ref="H1603:H1666" si="25">F1603+G1603</f>
        <v>140457.153222917</v>
      </c>
    </row>
    <row r="1604" spans="1:8" x14ac:dyDescent="0.25">
      <c r="A1604">
        <f>_xlfn.XLOOKUP(B1604,'Données-péréquation'!$B$2:$B$301,'Données-péréquation'!$A$2:$A$301)</f>
        <v>5474</v>
      </c>
      <c r="B1604" s="108" t="s">
        <v>258</v>
      </c>
      <c r="C1604" s="107">
        <v>2019</v>
      </c>
      <c r="D1604" s="105">
        <v>307360.36609745899</v>
      </c>
      <c r="E1604" s="105">
        <v>383567.38418989698</v>
      </c>
      <c r="F1604" s="105">
        <v>-51649.532480711998</v>
      </c>
      <c r="G1604">
        <v>814.3</v>
      </c>
      <c r="H1604">
        <f t="shared" si="25"/>
        <v>-50835.232480711995</v>
      </c>
    </row>
    <row r="1605" spans="1:8" x14ac:dyDescent="0.25">
      <c r="A1605">
        <f>_xlfn.XLOOKUP(B1605,'Données-péréquation'!$B$2:$B$301,'Données-péréquation'!$A$2:$A$301)</f>
        <v>5474</v>
      </c>
      <c r="B1605" s="108" t="s">
        <v>258</v>
      </c>
      <c r="C1605" s="107">
        <v>2020</v>
      </c>
      <c r="D1605" s="105">
        <v>786534.63830957899</v>
      </c>
      <c r="E1605" s="105">
        <v>817169.34839227702</v>
      </c>
      <c r="F1605" s="105">
        <v>102809.81446142599</v>
      </c>
      <c r="G1605">
        <v>367.06</v>
      </c>
      <c r="H1605">
        <f t="shared" si="25"/>
        <v>103176.87446142599</v>
      </c>
    </row>
    <row r="1606" spans="1:8" x14ac:dyDescent="0.25">
      <c r="A1606">
        <f>_xlfn.XLOOKUP(B1606,'Données-péréquation'!$B$2:$B$301,'Données-péréquation'!$A$2:$A$301)</f>
        <v>5474</v>
      </c>
      <c r="B1606" s="108" t="s">
        <v>258</v>
      </c>
      <c r="C1606" s="107">
        <v>2021</v>
      </c>
      <c r="D1606" s="105">
        <v>854878.69493411796</v>
      </c>
      <c r="E1606" s="105">
        <v>907109.23605510802</v>
      </c>
      <c r="F1606" s="105">
        <v>134989.86429049101</v>
      </c>
      <c r="G1606">
        <v>1629.88</v>
      </c>
      <c r="H1606">
        <f t="shared" si="25"/>
        <v>136619.74429049101</v>
      </c>
    </row>
    <row r="1607" spans="1:8" x14ac:dyDescent="0.25">
      <c r="A1607">
        <f>_xlfn.XLOOKUP(B1607,'Données-péréquation'!$B$2:$B$301,'Données-péréquation'!$A$2:$A$301)</f>
        <v>5474</v>
      </c>
      <c r="B1607" s="108" t="s">
        <v>258</v>
      </c>
      <c r="C1607" s="107">
        <v>2022</v>
      </c>
      <c r="D1607" s="105">
        <v>863676.37769624195</v>
      </c>
      <c r="E1607" s="105">
        <v>943183.44446508505</v>
      </c>
      <c r="F1607" s="105">
        <v>105562.557837353</v>
      </c>
      <c r="G1607">
        <v>1300.0899999999999</v>
      </c>
      <c r="H1607">
        <f t="shared" si="25"/>
        <v>106862.647837353</v>
      </c>
    </row>
    <row r="1608" spans="1:8" x14ac:dyDescent="0.25">
      <c r="A1608">
        <f>_xlfn.XLOOKUP(B1608,'Données-péréquation'!$B$2:$B$301,'Données-péréquation'!$A$2:$A$301)</f>
        <v>5758</v>
      </c>
      <c r="B1608" s="108" t="s">
        <v>257</v>
      </c>
      <c r="C1608" s="107">
        <v>2012</v>
      </c>
      <c r="D1608" s="107" t="s">
        <v>458</v>
      </c>
      <c r="E1608" s="107" t="s">
        <v>458</v>
      </c>
      <c r="F1608" s="107" t="s">
        <v>458</v>
      </c>
      <c r="G1608">
        <v>0</v>
      </c>
      <c r="H1608" t="e">
        <f t="shared" si="25"/>
        <v>#VALUE!</v>
      </c>
    </row>
    <row r="1609" spans="1:8" x14ac:dyDescent="0.25">
      <c r="A1609">
        <f>_xlfn.XLOOKUP(B1609,'Données-péréquation'!$B$2:$B$301,'Données-péréquation'!$A$2:$A$301)</f>
        <v>5758</v>
      </c>
      <c r="B1609" s="108" t="s">
        <v>257</v>
      </c>
      <c r="C1609" s="107">
        <v>2013</v>
      </c>
      <c r="D1609" s="107" t="s">
        <v>458</v>
      </c>
      <c r="E1609" s="107" t="s">
        <v>458</v>
      </c>
      <c r="F1609" s="107" t="s">
        <v>458</v>
      </c>
      <c r="G1609">
        <v>0</v>
      </c>
      <c r="H1609" t="e">
        <f t="shared" si="25"/>
        <v>#VALUE!</v>
      </c>
    </row>
    <row r="1610" spans="1:8" x14ac:dyDescent="0.25">
      <c r="A1610">
        <f>_xlfn.XLOOKUP(B1610,'Données-péréquation'!$B$2:$B$301,'Données-péréquation'!$A$2:$A$301)</f>
        <v>5758</v>
      </c>
      <c r="B1610" s="108" t="s">
        <v>257</v>
      </c>
      <c r="C1610" s="107">
        <v>2014</v>
      </c>
      <c r="D1610" s="107" t="s">
        <v>458</v>
      </c>
      <c r="E1610" s="107" t="s">
        <v>458</v>
      </c>
      <c r="F1610" s="107" t="s">
        <v>458</v>
      </c>
      <c r="G1610">
        <v>0</v>
      </c>
      <c r="H1610" t="e">
        <f t="shared" si="25"/>
        <v>#VALUE!</v>
      </c>
    </row>
    <row r="1611" spans="1:8" x14ac:dyDescent="0.25">
      <c r="A1611">
        <f>_xlfn.XLOOKUP(B1611,'Données-péréquation'!$B$2:$B$301,'Données-péréquation'!$A$2:$A$301)</f>
        <v>5758</v>
      </c>
      <c r="B1611" s="108" t="s">
        <v>257</v>
      </c>
      <c r="C1611" s="107">
        <v>2015</v>
      </c>
      <c r="D1611" s="107" t="s">
        <v>458</v>
      </c>
      <c r="E1611" s="107" t="s">
        <v>458</v>
      </c>
      <c r="F1611" s="107" t="s">
        <v>458</v>
      </c>
      <c r="G1611">
        <v>0</v>
      </c>
      <c r="H1611" t="e">
        <f t="shared" si="25"/>
        <v>#VALUE!</v>
      </c>
    </row>
    <row r="1612" spans="1:8" x14ac:dyDescent="0.25">
      <c r="A1612">
        <f>_xlfn.XLOOKUP(B1612,'Données-péréquation'!$B$2:$B$301,'Données-péréquation'!$A$2:$A$301)</f>
        <v>5758</v>
      </c>
      <c r="B1612" s="108" t="s">
        <v>257</v>
      </c>
      <c r="C1612" s="107">
        <v>2016</v>
      </c>
      <c r="D1612" s="105">
        <v>140625.200287538</v>
      </c>
      <c r="E1612" s="105">
        <v>149954.44083654799</v>
      </c>
      <c r="F1612" s="107" t="s">
        <v>458</v>
      </c>
      <c r="G1612">
        <v>0</v>
      </c>
      <c r="H1612" t="e">
        <f t="shared" si="25"/>
        <v>#VALUE!</v>
      </c>
    </row>
    <row r="1613" spans="1:8" x14ac:dyDescent="0.25">
      <c r="A1613">
        <f>_xlfn.XLOOKUP(B1613,'Données-péréquation'!$B$2:$B$301,'Données-péréquation'!$A$2:$A$301)</f>
        <v>5758</v>
      </c>
      <c r="B1613" s="108" t="s">
        <v>257</v>
      </c>
      <c r="C1613" s="107">
        <v>2017</v>
      </c>
      <c r="D1613" s="105">
        <v>155031.850638506</v>
      </c>
      <c r="E1613" s="105">
        <v>166602.88734219101</v>
      </c>
      <c r="F1613" s="105">
        <v>144502.01834329401</v>
      </c>
      <c r="G1613">
        <v>0</v>
      </c>
      <c r="H1613">
        <f t="shared" si="25"/>
        <v>144502.01834329401</v>
      </c>
    </row>
    <row r="1614" spans="1:8" x14ac:dyDescent="0.25">
      <c r="A1614">
        <f>_xlfn.XLOOKUP(B1614,'Données-péréquation'!$B$2:$B$301,'Données-péréquation'!$A$2:$A$301)</f>
        <v>5758</v>
      </c>
      <c r="B1614" s="108" t="s">
        <v>257</v>
      </c>
      <c r="C1614" s="107">
        <v>2018</v>
      </c>
      <c r="D1614" s="105">
        <v>150826.54189230199</v>
      </c>
      <c r="E1614" s="105">
        <v>152525.622995413</v>
      </c>
      <c r="F1614" s="105">
        <v>78681.518317380993</v>
      </c>
      <c r="G1614">
        <v>0</v>
      </c>
      <c r="H1614">
        <f t="shared" si="25"/>
        <v>78681.518317380993</v>
      </c>
    </row>
    <row r="1615" spans="1:8" x14ac:dyDescent="0.25">
      <c r="A1615">
        <f>_xlfn.XLOOKUP(B1615,'Données-péréquation'!$B$2:$B$301,'Données-péréquation'!$A$2:$A$301)</f>
        <v>5758</v>
      </c>
      <c r="B1615" s="108" t="s">
        <v>257</v>
      </c>
      <c r="C1615" s="107">
        <v>2019</v>
      </c>
      <c r="D1615" s="105">
        <v>138607.44019371699</v>
      </c>
      <c r="E1615" s="105">
        <v>149681.95841795299</v>
      </c>
      <c r="F1615" s="105">
        <v>92199.507968709993</v>
      </c>
      <c r="G1615">
        <v>446.75</v>
      </c>
      <c r="H1615">
        <f t="shared" si="25"/>
        <v>92646.257968709993</v>
      </c>
    </row>
    <row r="1616" spans="1:8" x14ac:dyDescent="0.25">
      <c r="A1616">
        <f>_xlfn.XLOOKUP(B1616,'Données-péréquation'!$B$2:$B$301,'Données-péréquation'!$A$2:$A$301)</f>
        <v>5758</v>
      </c>
      <c r="B1616" s="108" t="s">
        <v>257</v>
      </c>
      <c r="C1616" s="107">
        <v>2020</v>
      </c>
      <c r="D1616" s="105">
        <v>131041.43154299499</v>
      </c>
      <c r="E1616" s="105">
        <v>133643.579774385</v>
      </c>
      <c r="F1616" s="105">
        <v>163354.57068467999</v>
      </c>
      <c r="G1616">
        <v>752.65</v>
      </c>
      <c r="H1616">
        <f t="shared" si="25"/>
        <v>164107.22068467998</v>
      </c>
    </row>
    <row r="1617" spans="1:8" x14ac:dyDescent="0.25">
      <c r="A1617">
        <f>_xlfn.XLOOKUP(B1617,'Données-péréquation'!$B$2:$B$301,'Données-péréquation'!$A$2:$A$301)</f>
        <v>5758</v>
      </c>
      <c r="B1617" s="108" t="s">
        <v>257</v>
      </c>
      <c r="C1617" s="107">
        <v>2021</v>
      </c>
      <c r="D1617" s="105">
        <v>122498.287700912</v>
      </c>
      <c r="E1617" s="105">
        <v>128664.332417026</v>
      </c>
      <c r="F1617" s="105">
        <v>140312.85690925599</v>
      </c>
      <c r="G1617">
        <v>549.28</v>
      </c>
      <c r="H1617">
        <f t="shared" si="25"/>
        <v>140862.13690925599</v>
      </c>
    </row>
    <row r="1618" spans="1:8" x14ac:dyDescent="0.25">
      <c r="A1618">
        <f>_xlfn.XLOOKUP(B1618,'Données-péréquation'!$B$2:$B$301,'Données-péréquation'!$A$2:$A$301)</f>
        <v>5758</v>
      </c>
      <c r="B1618" s="108" t="s">
        <v>257</v>
      </c>
      <c r="C1618" s="107">
        <v>2022</v>
      </c>
      <c r="D1618" s="105">
        <v>121808.268522431</v>
      </c>
      <c r="E1618" s="105">
        <v>140062.97132114801</v>
      </c>
      <c r="F1618" s="105">
        <v>174517.00458179499</v>
      </c>
      <c r="G1618">
        <v>291.70999999999998</v>
      </c>
      <c r="H1618">
        <f t="shared" si="25"/>
        <v>174808.71458179498</v>
      </c>
    </row>
    <row r="1619" spans="1:8" x14ac:dyDescent="0.25">
      <c r="A1619">
        <f>_xlfn.XLOOKUP(B1619,'Données-péréquation'!$B$2:$B$301,'Données-péréquation'!$A$2:$A$301)</f>
        <v>5726</v>
      </c>
      <c r="B1619" s="108" t="s">
        <v>256</v>
      </c>
      <c r="C1619" s="107">
        <v>2012</v>
      </c>
      <c r="D1619" s="107" t="s">
        <v>458</v>
      </c>
      <c r="E1619" s="107" t="s">
        <v>458</v>
      </c>
      <c r="F1619" s="107" t="s">
        <v>458</v>
      </c>
      <c r="G1619">
        <v>0</v>
      </c>
      <c r="H1619" t="e">
        <f t="shared" si="25"/>
        <v>#VALUE!</v>
      </c>
    </row>
    <row r="1620" spans="1:8" x14ac:dyDescent="0.25">
      <c r="A1620">
        <f>_xlfn.XLOOKUP(B1620,'Données-péréquation'!$B$2:$B$301,'Données-péréquation'!$A$2:$A$301)</f>
        <v>5726</v>
      </c>
      <c r="B1620" s="108" t="s">
        <v>256</v>
      </c>
      <c r="C1620" s="107">
        <v>2013</v>
      </c>
      <c r="D1620" s="107" t="s">
        <v>458</v>
      </c>
      <c r="E1620" s="107" t="s">
        <v>458</v>
      </c>
      <c r="F1620" s="107" t="s">
        <v>458</v>
      </c>
      <c r="G1620">
        <v>0</v>
      </c>
      <c r="H1620" t="e">
        <f t="shared" si="25"/>
        <v>#VALUE!</v>
      </c>
    </row>
    <row r="1621" spans="1:8" x14ac:dyDescent="0.25">
      <c r="A1621">
        <f>_xlfn.XLOOKUP(B1621,'Données-péréquation'!$B$2:$B$301,'Données-péréquation'!$A$2:$A$301)</f>
        <v>5726</v>
      </c>
      <c r="B1621" s="108" t="s">
        <v>256</v>
      </c>
      <c r="C1621" s="107">
        <v>2014</v>
      </c>
      <c r="D1621" s="107" t="s">
        <v>458</v>
      </c>
      <c r="E1621" s="107" t="s">
        <v>458</v>
      </c>
      <c r="F1621" s="107" t="s">
        <v>458</v>
      </c>
      <c r="G1621">
        <v>0</v>
      </c>
      <c r="H1621" t="e">
        <f t="shared" si="25"/>
        <v>#VALUE!</v>
      </c>
    </row>
    <row r="1622" spans="1:8" x14ac:dyDescent="0.25">
      <c r="A1622">
        <f>_xlfn.XLOOKUP(B1622,'Données-péréquation'!$B$2:$B$301,'Données-péréquation'!$A$2:$A$301)</f>
        <v>5726</v>
      </c>
      <c r="B1622" s="108" t="s">
        <v>256</v>
      </c>
      <c r="C1622" s="107">
        <v>2015</v>
      </c>
      <c r="D1622" s="107" t="s">
        <v>458</v>
      </c>
      <c r="E1622" s="107" t="s">
        <v>458</v>
      </c>
      <c r="F1622" s="107" t="s">
        <v>458</v>
      </c>
      <c r="G1622">
        <v>0</v>
      </c>
      <c r="H1622" t="e">
        <f t="shared" si="25"/>
        <v>#VALUE!</v>
      </c>
    </row>
    <row r="1623" spans="1:8" x14ac:dyDescent="0.25">
      <c r="A1623">
        <f>_xlfn.XLOOKUP(B1623,'Données-péréquation'!$B$2:$B$301,'Données-péréquation'!$A$2:$A$301)</f>
        <v>5726</v>
      </c>
      <c r="B1623" s="108" t="s">
        <v>256</v>
      </c>
      <c r="C1623" s="107">
        <v>2016</v>
      </c>
      <c r="D1623" s="105">
        <v>5949816.6370850001</v>
      </c>
      <c r="E1623" s="105">
        <v>6360265.75</v>
      </c>
      <c r="F1623" s="107" t="s">
        <v>458</v>
      </c>
      <c r="G1623">
        <v>0</v>
      </c>
      <c r="H1623" t="e">
        <f t="shared" si="25"/>
        <v>#VALUE!</v>
      </c>
    </row>
    <row r="1624" spans="1:8" x14ac:dyDescent="0.25">
      <c r="A1624">
        <f>_xlfn.XLOOKUP(B1624,'Données-péréquation'!$B$2:$B$301,'Données-péréquation'!$A$2:$A$301)</f>
        <v>5726</v>
      </c>
      <c r="B1624" s="108" t="s">
        <v>256</v>
      </c>
      <c r="C1624" s="107">
        <v>2017</v>
      </c>
      <c r="D1624" s="105">
        <v>6077455.4963328596</v>
      </c>
      <c r="E1624" s="105">
        <v>6366080.7000000002</v>
      </c>
      <c r="F1624" s="105">
        <v>-790288.89536264597</v>
      </c>
      <c r="G1624">
        <v>0</v>
      </c>
      <c r="H1624">
        <f t="shared" si="25"/>
        <v>-790288.89536264597</v>
      </c>
    </row>
    <row r="1625" spans="1:8" x14ac:dyDescent="0.25">
      <c r="A1625">
        <f>_xlfn.XLOOKUP(B1625,'Données-péréquation'!$B$2:$B$301,'Données-péréquation'!$A$2:$A$301)</f>
        <v>5726</v>
      </c>
      <c r="B1625" s="108" t="s">
        <v>256</v>
      </c>
      <c r="C1625" s="107">
        <v>2018</v>
      </c>
      <c r="D1625" s="105">
        <v>6665265.4021066204</v>
      </c>
      <c r="E1625" s="105">
        <v>7064153.5999999996</v>
      </c>
      <c r="F1625" s="105">
        <v>-766673.85398779903</v>
      </c>
      <c r="G1625">
        <v>0</v>
      </c>
      <c r="H1625">
        <f t="shared" si="25"/>
        <v>-766673.85398779903</v>
      </c>
    </row>
    <row r="1626" spans="1:8" x14ac:dyDescent="0.25">
      <c r="A1626">
        <f>_xlfn.XLOOKUP(B1626,'Données-péréquation'!$B$2:$B$301,'Données-péréquation'!$A$2:$A$301)</f>
        <v>5726</v>
      </c>
      <c r="B1626" s="108" t="s">
        <v>256</v>
      </c>
      <c r="C1626" s="107">
        <v>2019</v>
      </c>
      <c r="D1626" s="105">
        <v>6442153.9632394901</v>
      </c>
      <c r="E1626" s="105">
        <v>6859597.5</v>
      </c>
      <c r="F1626" s="105">
        <v>-1025410.321702</v>
      </c>
      <c r="G1626">
        <v>6176.35</v>
      </c>
      <c r="H1626">
        <f t="shared" si="25"/>
        <v>-1019233.971702</v>
      </c>
    </row>
    <row r="1627" spans="1:8" x14ac:dyDescent="0.25">
      <c r="A1627">
        <f>_xlfn.XLOOKUP(B1627,'Données-péréquation'!$B$2:$B$301,'Données-péréquation'!$A$2:$A$301)</f>
        <v>5726</v>
      </c>
      <c r="B1627" s="108" t="s">
        <v>256</v>
      </c>
      <c r="C1627" s="107">
        <v>2020</v>
      </c>
      <c r="D1627" s="105">
        <v>6017562.9331932496</v>
      </c>
      <c r="E1627" s="105">
        <v>6504496.6503653796</v>
      </c>
      <c r="F1627" s="105">
        <v>-1262617.29175051</v>
      </c>
      <c r="G1627">
        <v>3502.4</v>
      </c>
      <c r="H1627">
        <f t="shared" si="25"/>
        <v>-1259114.8917505101</v>
      </c>
    </row>
    <row r="1628" spans="1:8" x14ac:dyDescent="0.25">
      <c r="A1628">
        <f>_xlfn.XLOOKUP(B1628,'Données-péréquation'!$B$2:$B$301,'Données-péréquation'!$A$2:$A$301)</f>
        <v>5726</v>
      </c>
      <c r="B1628" s="108" t="s">
        <v>256</v>
      </c>
      <c r="C1628" s="107">
        <v>2021</v>
      </c>
      <c r="D1628" s="105">
        <v>5604772.0879079802</v>
      </c>
      <c r="E1628" s="105">
        <v>5988315.8399999999</v>
      </c>
      <c r="F1628" s="105">
        <v>-1307133.10831531</v>
      </c>
      <c r="G1628">
        <v>4807.6099999999997</v>
      </c>
      <c r="H1628">
        <f t="shared" si="25"/>
        <v>-1302325.4983153099</v>
      </c>
    </row>
    <row r="1629" spans="1:8" x14ac:dyDescent="0.25">
      <c r="A1629">
        <f>_xlfn.XLOOKUP(B1629,'Données-péréquation'!$B$2:$B$301,'Données-péréquation'!$A$2:$A$301)</f>
        <v>5726</v>
      </c>
      <c r="B1629" s="108" t="s">
        <v>256</v>
      </c>
      <c r="C1629" s="107">
        <v>2022</v>
      </c>
      <c r="D1629" s="105">
        <v>5387033.9413979901</v>
      </c>
      <c r="E1629" s="106">
        <v>5807430</v>
      </c>
      <c r="F1629" s="105">
        <v>-1196903.881904</v>
      </c>
      <c r="G1629">
        <v>5842.44</v>
      </c>
      <c r="H1629">
        <f t="shared" si="25"/>
        <v>-1191061.441904</v>
      </c>
    </row>
    <row r="1630" spans="1:8" x14ac:dyDescent="0.25">
      <c r="A1630">
        <f>_xlfn.XLOOKUP(B1630,'Données-péréquation'!$B$2:$B$301,'Données-péréquation'!$A$2:$A$301)</f>
        <v>5498</v>
      </c>
      <c r="B1630" s="108" t="s">
        <v>255</v>
      </c>
      <c r="C1630" s="107">
        <v>2012</v>
      </c>
      <c r="D1630" s="107" t="s">
        <v>458</v>
      </c>
      <c r="E1630" s="107" t="s">
        <v>458</v>
      </c>
      <c r="F1630" s="107" t="s">
        <v>458</v>
      </c>
      <c r="G1630">
        <v>0</v>
      </c>
      <c r="H1630" t="e">
        <f t="shared" si="25"/>
        <v>#VALUE!</v>
      </c>
    </row>
    <row r="1631" spans="1:8" x14ac:dyDescent="0.25">
      <c r="A1631">
        <f>_xlfn.XLOOKUP(B1631,'Données-péréquation'!$B$2:$B$301,'Données-péréquation'!$A$2:$A$301)</f>
        <v>5498</v>
      </c>
      <c r="B1631" s="108" t="s">
        <v>255</v>
      </c>
      <c r="C1631" s="107">
        <v>2013</v>
      </c>
      <c r="D1631" s="107" t="s">
        <v>458</v>
      </c>
      <c r="E1631" s="107" t="s">
        <v>458</v>
      </c>
      <c r="F1631" s="107" t="s">
        <v>458</v>
      </c>
      <c r="G1631">
        <v>0</v>
      </c>
      <c r="H1631" t="e">
        <f t="shared" si="25"/>
        <v>#VALUE!</v>
      </c>
    </row>
    <row r="1632" spans="1:8" x14ac:dyDescent="0.25">
      <c r="A1632">
        <f>_xlfn.XLOOKUP(B1632,'Données-péréquation'!$B$2:$B$301,'Données-péréquation'!$A$2:$A$301)</f>
        <v>5498</v>
      </c>
      <c r="B1632" s="108" t="s">
        <v>255</v>
      </c>
      <c r="C1632" s="107">
        <v>2014</v>
      </c>
      <c r="D1632" s="107" t="s">
        <v>458</v>
      </c>
      <c r="E1632" s="107" t="s">
        <v>458</v>
      </c>
      <c r="F1632" s="107" t="s">
        <v>458</v>
      </c>
      <c r="G1632">
        <v>0</v>
      </c>
      <c r="H1632" t="e">
        <f t="shared" si="25"/>
        <v>#VALUE!</v>
      </c>
    </row>
    <row r="1633" spans="1:8" x14ac:dyDescent="0.25">
      <c r="A1633">
        <f>_xlfn.XLOOKUP(B1633,'Données-péréquation'!$B$2:$B$301,'Données-péréquation'!$A$2:$A$301)</f>
        <v>5498</v>
      </c>
      <c r="B1633" s="108" t="s">
        <v>255</v>
      </c>
      <c r="C1633" s="107">
        <v>2015</v>
      </c>
      <c r="D1633" s="107" t="s">
        <v>458</v>
      </c>
      <c r="E1633" s="107" t="s">
        <v>458</v>
      </c>
      <c r="F1633" s="107" t="s">
        <v>458</v>
      </c>
      <c r="G1633">
        <v>0</v>
      </c>
      <c r="H1633" t="e">
        <f t="shared" si="25"/>
        <v>#VALUE!</v>
      </c>
    </row>
    <row r="1634" spans="1:8" x14ac:dyDescent="0.25">
      <c r="A1634">
        <f>_xlfn.XLOOKUP(B1634,'Données-péréquation'!$B$2:$B$301,'Données-péréquation'!$A$2:$A$301)</f>
        <v>5498</v>
      </c>
      <c r="B1634" s="108" t="s">
        <v>255</v>
      </c>
      <c r="C1634" s="107">
        <v>2016</v>
      </c>
      <c r="D1634" s="105">
        <v>1692499.6893328701</v>
      </c>
      <c r="E1634" s="105">
        <v>2312791.8937610602</v>
      </c>
      <c r="F1634" s="107" t="s">
        <v>458</v>
      </c>
      <c r="G1634">
        <v>0</v>
      </c>
      <c r="H1634" t="e">
        <f t="shared" si="25"/>
        <v>#VALUE!</v>
      </c>
    </row>
    <row r="1635" spans="1:8" x14ac:dyDescent="0.25">
      <c r="A1635">
        <f>_xlfn.XLOOKUP(B1635,'Données-péréquation'!$B$2:$B$301,'Données-péréquation'!$A$2:$A$301)</f>
        <v>5498</v>
      </c>
      <c r="B1635" s="108" t="s">
        <v>255</v>
      </c>
      <c r="C1635" s="107">
        <v>2017</v>
      </c>
      <c r="D1635" s="105">
        <v>3129779.0441245702</v>
      </c>
      <c r="E1635" s="105">
        <v>3353964.7787810098</v>
      </c>
      <c r="F1635" s="105">
        <v>1131707.04848945</v>
      </c>
      <c r="G1635">
        <v>0</v>
      </c>
      <c r="H1635">
        <f t="shared" si="25"/>
        <v>1131707.04848945</v>
      </c>
    </row>
    <row r="1636" spans="1:8" x14ac:dyDescent="0.25">
      <c r="A1636">
        <f>_xlfn.XLOOKUP(B1636,'Données-péréquation'!$B$2:$B$301,'Données-péréquation'!$A$2:$A$301)</f>
        <v>5498</v>
      </c>
      <c r="B1636" s="108" t="s">
        <v>255</v>
      </c>
      <c r="C1636" s="107">
        <v>2018</v>
      </c>
      <c r="D1636" s="105">
        <v>4760173.23568644</v>
      </c>
      <c r="E1636" s="105">
        <v>5937766.1835901299</v>
      </c>
      <c r="F1636" s="105">
        <v>1068190.5297415601</v>
      </c>
      <c r="G1636">
        <v>0</v>
      </c>
      <c r="H1636">
        <f t="shared" si="25"/>
        <v>1068190.5297415601</v>
      </c>
    </row>
    <row r="1637" spans="1:8" x14ac:dyDescent="0.25">
      <c r="A1637">
        <f>_xlfn.XLOOKUP(B1637,'Données-péréquation'!$B$2:$B$301,'Données-péréquation'!$A$2:$A$301)</f>
        <v>5498</v>
      </c>
      <c r="B1637" s="108" t="s">
        <v>255</v>
      </c>
      <c r="C1637" s="107">
        <v>2019</v>
      </c>
      <c r="D1637" s="105">
        <v>8498890.9806241207</v>
      </c>
      <c r="E1637" s="105">
        <v>9009545.1107806005</v>
      </c>
      <c r="F1637" s="105">
        <v>1260822.2416805101</v>
      </c>
      <c r="G1637">
        <v>24219.8</v>
      </c>
      <c r="H1637">
        <f t="shared" si="25"/>
        <v>1285042.0416805102</v>
      </c>
    </row>
    <row r="1638" spans="1:8" x14ac:dyDescent="0.25">
      <c r="A1638">
        <f>_xlfn.XLOOKUP(B1638,'Données-péréquation'!$B$2:$B$301,'Données-péréquation'!$A$2:$A$301)</f>
        <v>5498</v>
      </c>
      <c r="B1638" s="108" t="s">
        <v>255</v>
      </c>
      <c r="C1638" s="107">
        <v>2020</v>
      </c>
      <c r="D1638" s="105">
        <v>8266421.7016843697</v>
      </c>
      <c r="E1638" s="105">
        <v>8522479.1121161003</v>
      </c>
      <c r="F1638" s="105">
        <v>1498522.9219680999</v>
      </c>
      <c r="G1638">
        <v>6705.83</v>
      </c>
      <c r="H1638">
        <f t="shared" si="25"/>
        <v>1505228.7519681</v>
      </c>
    </row>
    <row r="1639" spans="1:8" x14ac:dyDescent="0.25">
      <c r="A1639">
        <f>_xlfn.XLOOKUP(B1639,'Données-péréquation'!$B$2:$B$301,'Données-péréquation'!$A$2:$A$301)</f>
        <v>5498</v>
      </c>
      <c r="B1639" s="108" t="s">
        <v>255</v>
      </c>
      <c r="C1639" s="107">
        <v>2021</v>
      </c>
      <c r="D1639" s="105">
        <v>7971069.0342690796</v>
      </c>
      <c r="E1639" s="105">
        <v>8222221.2094303397</v>
      </c>
      <c r="F1639" s="105">
        <v>1675303.8924124599</v>
      </c>
      <c r="G1639">
        <v>11806.36</v>
      </c>
      <c r="H1639">
        <f t="shared" si="25"/>
        <v>1687110.25241246</v>
      </c>
    </row>
    <row r="1640" spans="1:8" x14ac:dyDescent="0.25">
      <c r="A1640">
        <f>_xlfn.XLOOKUP(B1640,'Données-péréquation'!$B$2:$B$301,'Données-péréquation'!$A$2:$A$301)</f>
        <v>5498</v>
      </c>
      <c r="B1640" s="108" t="s">
        <v>255</v>
      </c>
      <c r="C1640" s="107">
        <v>2022</v>
      </c>
      <c r="D1640" s="105">
        <v>7676345.0805747798</v>
      </c>
      <c r="E1640" s="105">
        <v>8007151.3110409798</v>
      </c>
      <c r="F1640" s="105">
        <v>1630726.15441662</v>
      </c>
      <c r="G1640">
        <v>11119.95</v>
      </c>
      <c r="H1640">
        <f t="shared" si="25"/>
        <v>1641846.10441662</v>
      </c>
    </row>
    <row r="1641" spans="1:8" x14ac:dyDescent="0.25">
      <c r="A1641">
        <f>_xlfn.XLOOKUP(B1641,'Données-péréquation'!$B$2:$B$301,'Données-péréquation'!$A$2:$A$301)</f>
        <v>5889</v>
      </c>
      <c r="B1641" s="108" t="s">
        <v>254</v>
      </c>
      <c r="C1641" s="107">
        <v>2012</v>
      </c>
      <c r="D1641" s="107" t="s">
        <v>458</v>
      </c>
      <c r="E1641" s="107" t="s">
        <v>458</v>
      </c>
      <c r="F1641" s="107" t="s">
        <v>458</v>
      </c>
      <c r="G1641">
        <v>0</v>
      </c>
      <c r="H1641" t="e">
        <f t="shared" si="25"/>
        <v>#VALUE!</v>
      </c>
    </row>
    <row r="1642" spans="1:8" x14ac:dyDescent="0.25">
      <c r="A1642">
        <f>_xlfn.XLOOKUP(B1642,'Données-péréquation'!$B$2:$B$301,'Données-péréquation'!$A$2:$A$301)</f>
        <v>5889</v>
      </c>
      <c r="B1642" s="108" t="s">
        <v>254</v>
      </c>
      <c r="C1642" s="107">
        <v>2013</v>
      </c>
      <c r="D1642" s="107" t="s">
        <v>458</v>
      </c>
      <c r="E1642" s="107" t="s">
        <v>458</v>
      </c>
      <c r="F1642" s="107" t="s">
        <v>458</v>
      </c>
      <c r="G1642">
        <v>0</v>
      </c>
      <c r="H1642" t="e">
        <f t="shared" si="25"/>
        <v>#VALUE!</v>
      </c>
    </row>
    <row r="1643" spans="1:8" x14ac:dyDescent="0.25">
      <c r="A1643">
        <f>_xlfn.XLOOKUP(B1643,'Données-péréquation'!$B$2:$B$301,'Données-péréquation'!$A$2:$A$301)</f>
        <v>5889</v>
      </c>
      <c r="B1643" s="108" t="s">
        <v>254</v>
      </c>
      <c r="C1643" s="107">
        <v>2014</v>
      </c>
      <c r="D1643" s="107" t="s">
        <v>458</v>
      </c>
      <c r="E1643" s="107" t="s">
        <v>458</v>
      </c>
      <c r="F1643" s="107" t="s">
        <v>458</v>
      </c>
      <c r="G1643">
        <v>0</v>
      </c>
      <c r="H1643" t="e">
        <f t="shared" si="25"/>
        <v>#VALUE!</v>
      </c>
    </row>
    <row r="1644" spans="1:8" x14ac:dyDescent="0.25">
      <c r="A1644">
        <f>_xlfn.XLOOKUP(B1644,'Données-péréquation'!$B$2:$B$301,'Données-péréquation'!$A$2:$A$301)</f>
        <v>5889</v>
      </c>
      <c r="B1644" s="108" t="s">
        <v>254</v>
      </c>
      <c r="C1644" s="107">
        <v>2015</v>
      </c>
      <c r="D1644" s="107" t="s">
        <v>458</v>
      </c>
      <c r="E1644" s="107" t="s">
        <v>458</v>
      </c>
      <c r="F1644" s="107" t="s">
        <v>458</v>
      </c>
      <c r="G1644">
        <v>0</v>
      </c>
      <c r="H1644" t="e">
        <f t="shared" si="25"/>
        <v>#VALUE!</v>
      </c>
    </row>
    <row r="1645" spans="1:8" x14ac:dyDescent="0.25">
      <c r="A1645">
        <f>_xlfn.XLOOKUP(B1645,'Données-péréquation'!$B$2:$B$301,'Données-péréquation'!$A$2:$A$301)</f>
        <v>5889</v>
      </c>
      <c r="B1645" s="108" t="s">
        <v>254</v>
      </c>
      <c r="C1645" s="107">
        <v>2016</v>
      </c>
      <c r="D1645" s="105">
        <v>-18118.273785513</v>
      </c>
      <c r="E1645" s="105">
        <v>196972.517998633</v>
      </c>
      <c r="F1645" s="107" t="s">
        <v>458</v>
      </c>
      <c r="G1645">
        <v>0</v>
      </c>
      <c r="H1645" t="e">
        <f t="shared" si="25"/>
        <v>#VALUE!</v>
      </c>
    </row>
    <row r="1646" spans="1:8" x14ac:dyDescent="0.25">
      <c r="A1646">
        <f>_xlfn.XLOOKUP(B1646,'Données-péréquation'!$B$2:$B$301,'Données-péréquation'!$A$2:$A$301)</f>
        <v>5889</v>
      </c>
      <c r="B1646" s="108" t="s">
        <v>254</v>
      </c>
      <c r="C1646" s="107">
        <v>2017</v>
      </c>
      <c r="D1646" s="105">
        <v>-59380.295637923999</v>
      </c>
      <c r="E1646" s="105">
        <v>167447.296923855</v>
      </c>
      <c r="F1646" s="105">
        <v>-6357538.2021582704</v>
      </c>
      <c r="G1646">
        <v>0</v>
      </c>
      <c r="H1646">
        <f t="shared" si="25"/>
        <v>-6357538.2021582704</v>
      </c>
    </row>
    <row r="1647" spans="1:8" x14ac:dyDescent="0.25">
      <c r="A1647">
        <f>_xlfn.XLOOKUP(B1647,'Données-péréquation'!$B$2:$B$301,'Données-péréquation'!$A$2:$A$301)</f>
        <v>5889</v>
      </c>
      <c r="B1647" s="108" t="s">
        <v>254</v>
      </c>
      <c r="C1647" s="107">
        <v>2018</v>
      </c>
      <c r="D1647" s="105">
        <v>-91089.731821303998</v>
      </c>
      <c r="E1647" s="105">
        <v>94039.618387245006</v>
      </c>
      <c r="F1647" s="105">
        <v>-7454865.0720513603</v>
      </c>
      <c r="G1647">
        <v>0</v>
      </c>
      <c r="H1647">
        <f t="shared" si="25"/>
        <v>-7454865.0720513603</v>
      </c>
    </row>
    <row r="1648" spans="1:8" x14ac:dyDescent="0.25">
      <c r="A1648">
        <f>_xlfn.XLOOKUP(B1648,'Données-péréquation'!$B$2:$B$301,'Données-péréquation'!$A$2:$A$301)</f>
        <v>5889</v>
      </c>
      <c r="B1648" s="108" t="s">
        <v>254</v>
      </c>
      <c r="C1648" s="107">
        <v>2019</v>
      </c>
      <c r="D1648" s="105">
        <v>-89716.339072057002</v>
      </c>
      <c r="E1648" s="105">
        <v>59886.081819428997</v>
      </c>
      <c r="F1648" s="105">
        <v>-8899950.4661310092</v>
      </c>
      <c r="G1648">
        <v>1160821.1499999999</v>
      </c>
      <c r="H1648">
        <f t="shared" si="25"/>
        <v>-7739129.3161310088</v>
      </c>
    </row>
    <row r="1649" spans="1:8" x14ac:dyDescent="0.25">
      <c r="A1649">
        <f>_xlfn.XLOOKUP(B1649,'Données-péréquation'!$B$2:$B$301,'Données-péréquation'!$A$2:$A$301)</f>
        <v>5889</v>
      </c>
      <c r="B1649" s="108" t="s">
        <v>254</v>
      </c>
      <c r="C1649" s="107">
        <v>2020</v>
      </c>
      <c r="D1649" s="105">
        <v>-97468.129903021996</v>
      </c>
      <c r="E1649" s="105">
        <v>29537.985211995001</v>
      </c>
      <c r="F1649" s="105">
        <v>-5664636.2297419598</v>
      </c>
      <c r="G1649">
        <v>526836.32999999996</v>
      </c>
      <c r="H1649">
        <f t="shared" si="25"/>
        <v>-5137799.8997419598</v>
      </c>
    </row>
    <row r="1650" spans="1:8" x14ac:dyDescent="0.25">
      <c r="A1650">
        <f>_xlfn.XLOOKUP(B1650,'Données-péréquation'!$B$2:$B$301,'Données-péréquation'!$A$2:$A$301)</f>
        <v>5889</v>
      </c>
      <c r="B1650" s="108" t="s">
        <v>254</v>
      </c>
      <c r="C1650" s="107">
        <v>2021</v>
      </c>
      <c r="D1650" s="105">
        <v>-137488.525690743</v>
      </c>
      <c r="E1650" s="107">
        <v>0</v>
      </c>
      <c r="F1650" s="105">
        <v>-8159116.4815630801</v>
      </c>
      <c r="G1650">
        <v>944412.67</v>
      </c>
      <c r="H1650">
        <f t="shared" si="25"/>
        <v>-7214703.8115630802</v>
      </c>
    </row>
    <row r="1651" spans="1:8" x14ac:dyDescent="0.25">
      <c r="A1651">
        <f>_xlfn.XLOOKUP(B1651,'Données-péréquation'!$B$2:$B$301,'Données-péréquation'!$A$2:$A$301)</f>
        <v>5889</v>
      </c>
      <c r="B1651" s="108" t="s">
        <v>254</v>
      </c>
      <c r="C1651" s="107">
        <v>2022</v>
      </c>
      <c r="D1651" s="105">
        <v>-82716.877746425002</v>
      </c>
      <c r="E1651" s="107">
        <v>0</v>
      </c>
      <c r="F1651" s="105">
        <v>-6546037.2143817004</v>
      </c>
      <c r="G1651">
        <v>693984.51</v>
      </c>
      <c r="H1651">
        <f t="shared" si="25"/>
        <v>-5852052.7043817006</v>
      </c>
    </row>
    <row r="1652" spans="1:8" x14ac:dyDescent="0.25">
      <c r="A1652">
        <f>_xlfn.XLOOKUP(B1652,'Données-péréquation'!$B$2:$B$301,'Données-péréquation'!$A$2:$A$301)</f>
        <v>5586</v>
      </c>
      <c r="B1652" s="108" t="s">
        <v>253</v>
      </c>
      <c r="C1652" s="107">
        <v>2012</v>
      </c>
      <c r="D1652" s="107" t="s">
        <v>458</v>
      </c>
      <c r="E1652" s="107" t="s">
        <v>458</v>
      </c>
      <c r="F1652" s="107" t="s">
        <v>458</v>
      </c>
      <c r="G1652">
        <v>0</v>
      </c>
      <c r="H1652" t="e">
        <f t="shared" si="25"/>
        <v>#VALUE!</v>
      </c>
    </row>
    <row r="1653" spans="1:8" x14ac:dyDescent="0.25">
      <c r="A1653">
        <f>_xlfn.XLOOKUP(B1653,'Données-péréquation'!$B$2:$B$301,'Données-péréquation'!$A$2:$A$301)</f>
        <v>5586</v>
      </c>
      <c r="B1653" s="108" t="s">
        <v>253</v>
      </c>
      <c r="C1653" s="107">
        <v>2013</v>
      </c>
      <c r="D1653" s="107" t="s">
        <v>458</v>
      </c>
      <c r="E1653" s="107" t="s">
        <v>458</v>
      </c>
      <c r="F1653" s="107" t="s">
        <v>458</v>
      </c>
      <c r="G1653">
        <v>0</v>
      </c>
      <c r="H1653" t="e">
        <f t="shared" si="25"/>
        <v>#VALUE!</v>
      </c>
    </row>
    <row r="1654" spans="1:8" x14ac:dyDescent="0.25">
      <c r="A1654">
        <f>_xlfn.XLOOKUP(B1654,'Données-péréquation'!$B$2:$B$301,'Données-péréquation'!$A$2:$A$301)</f>
        <v>5586</v>
      </c>
      <c r="B1654" s="108" t="s">
        <v>253</v>
      </c>
      <c r="C1654" s="107">
        <v>2014</v>
      </c>
      <c r="D1654" s="107" t="s">
        <v>458</v>
      </c>
      <c r="E1654" s="107" t="s">
        <v>458</v>
      </c>
      <c r="F1654" s="107" t="s">
        <v>458</v>
      </c>
      <c r="G1654">
        <v>0</v>
      </c>
      <c r="H1654" t="e">
        <f t="shared" si="25"/>
        <v>#VALUE!</v>
      </c>
    </row>
    <row r="1655" spans="1:8" x14ac:dyDescent="0.25">
      <c r="A1655">
        <f>_xlfn.XLOOKUP(B1655,'Données-péréquation'!$B$2:$B$301,'Données-péréquation'!$A$2:$A$301)</f>
        <v>5586</v>
      </c>
      <c r="B1655" s="108" t="s">
        <v>253</v>
      </c>
      <c r="C1655" s="107">
        <v>2015</v>
      </c>
      <c r="D1655" s="107" t="s">
        <v>458</v>
      </c>
      <c r="E1655" s="107" t="s">
        <v>458</v>
      </c>
      <c r="F1655" s="107" t="s">
        <v>458</v>
      </c>
      <c r="G1655">
        <v>0</v>
      </c>
      <c r="H1655" t="e">
        <f t="shared" si="25"/>
        <v>#VALUE!</v>
      </c>
    </row>
    <row r="1656" spans="1:8" x14ac:dyDescent="0.25">
      <c r="A1656">
        <f>_xlfn.XLOOKUP(B1656,'Données-péréquation'!$B$2:$B$301,'Données-péréquation'!$A$2:$A$301)</f>
        <v>5586</v>
      </c>
      <c r="B1656" s="108" t="s">
        <v>253</v>
      </c>
      <c r="C1656" s="107">
        <v>2016</v>
      </c>
      <c r="D1656" s="105">
        <v>-50788.754954229</v>
      </c>
      <c r="E1656" s="107">
        <v>0</v>
      </c>
      <c r="F1656" s="107" t="s">
        <v>458</v>
      </c>
      <c r="G1656">
        <v>0</v>
      </c>
      <c r="H1656" t="e">
        <f t="shared" si="25"/>
        <v>#VALUE!</v>
      </c>
    </row>
    <row r="1657" spans="1:8" x14ac:dyDescent="0.25">
      <c r="A1657">
        <f>_xlfn.XLOOKUP(B1657,'Données-péréquation'!$B$2:$B$301,'Données-péréquation'!$A$2:$A$301)</f>
        <v>5586</v>
      </c>
      <c r="B1657" s="108" t="s">
        <v>253</v>
      </c>
      <c r="C1657" s="107">
        <v>2017</v>
      </c>
      <c r="D1657" s="105">
        <v>-115003.513448103</v>
      </c>
      <c r="E1657" s="107">
        <v>0</v>
      </c>
      <c r="F1657" s="105">
        <v>46476305.212040298</v>
      </c>
      <c r="G1657">
        <v>0</v>
      </c>
      <c r="H1657">
        <f t="shared" si="25"/>
        <v>46476305.212040298</v>
      </c>
    </row>
    <row r="1658" spans="1:8" x14ac:dyDescent="0.25">
      <c r="A1658">
        <f>_xlfn.XLOOKUP(B1658,'Données-péréquation'!$B$2:$B$301,'Données-péréquation'!$A$2:$A$301)</f>
        <v>5586</v>
      </c>
      <c r="B1658" s="108" t="s">
        <v>253</v>
      </c>
      <c r="C1658" s="107">
        <v>2018</v>
      </c>
      <c r="D1658" s="105">
        <v>-142128.57046845401</v>
      </c>
      <c r="E1658" s="107">
        <v>0</v>
      </c>
      <c r="F1658" s="105">
        <v>61546791.615658097</v>
      </c>
      <c r="G1658">
        <v>0</v>
      </c>
      <c r="H1658">
        <f t="shared" si="25"/>
        <v>61546791.615658097</v>
      </c>
    </row>
    <row r="1659" spans="1:8" x14ac:dyDescent="0.25">
      <c r="A1659">
        <f>_xlfn.XLOOKUP(B1659,'Données-péréquation'!$B$2:$B$301,'Données-péréquation'!$A$2:$A$301)</f>
        <v>5586</v>
      </c>
      <c r="B1659" s="108" t="s">
        <v>253</v>
      </c>
      <c r="C1659" s="107">
        <v>2019</v>
      </c>
      <c r="D1659" s="105">
        <v>-200233.17481230601</v>
      </c>
      <c r="E1659" s="107">
        <v>0</v>
      </c>
      <c r="F1659" s="105">
        <v>68335902.074954793</v>
      </c>
      <c r="G1659">
        <v>15999839.1</v>
      </c>
      <c r="H1659">
        <f t="shared" si="25"/>
        <v>84335741.174954787</v>
      </c>
    </row>
    <row r="1660" spans="1:8" x14ac:dyDescent="0.25">
      <c r="A1660">
        <f>_xlfn.XLOOKUP(B1660,'Données-péréquation'!$B$2:$B$301,'Données-péréquation'!$A$2:$A$301)</f>
        <v>5586</v>
      </c>
      <c r="B1660" s="108" t="s">
        <v>253</v>
      </c>
      <c r="C1660" s="107">
        <v>2020</v>
      </c>
      <c r="D1660" s="105">
        <v>-195959.47021791199</v>
      </c>
      <c r="E1660" s="107">
        <v>0</v>
      </c>
      <c r="F1660" s="105">
        <v>70355608.657554805</v>
      </c>
      <c r="G1660">
        <v>9739038.2200000007</v>
      </c>
      <c r="H1660">
        <f t="shared" si="25"/>
        <v>80094646.877554804</v>
      </c>
    </row>
    <row r="1661" spans="1:8" x14ac:dyDescent="0.25">
      <c r="A1661">
        <f>_xlfn.XLOOKUP(B1661,'Données-péréquation'!$B$2:$B$301,'Données-péréquation'!$A$2:$A$301)</f>
        <v>5586</v>
      </c>
      <c r="B1661" s="108" t="s">
        <v>253</v>
      </c>
      <c r="C1661" s="107">
        <v>2021</v>
      </c>
      <c r="D1661" s="105">
        <v>-146449.71118145599</v>
      </c>
      <c r="E1661" s="107">
        <v>0</v>
      </c>
      <c r="F1661" s="105">
        <v>58777076.207838498</v>
      </c>
      <c r="G1661">
        <v>9308373.2599999998</v>
      </c>
      <c r="H1661">
        <f t="shared" si="25"/>
        <v>68085449.467838496</v>
      </c>
    </row>
    <row r="1662" spans="1:8" x14ac:dyDescent="0.25">
      <c r="A1662">
        <f>_xlfn.XLOOKUP(B1662,'Données-péréquation'!$B$2:$B$301,'Données-péréquation'!$A$2:$A$301)</f>
        <v>5586</v>
      </c>
      <c r="B1662" s="108" t="s">
        <v>253</v>
      </c>
      <c r="C1662" s="107">
        <v>2022</v>
      </c>
      <c r="D1662" s="105">
        <v>-148795.98183125601</v>
      </c>
      <c r="E1662" s="107">
        <v>0</v>
      </c>
      <c r="F1662" s="105">
        <v>54975341.951858103</v>
      </c>
      <c r="G1662">
        <v>10635256.25</v>
      </c>
      <c r="H1662">
        <f t="shared" si="25"/>
        <v>65610598.201858103</v>
      </c>
    </row>
    <row r="1663" spans="1:8" x14ac:dyDescent="0.25">
      <c r="A1663">
        <f>_xlfn.XLOOKUP(B1663,'Données-péréquation'!$B$2:$B$301,'Données-péréquation'!$A$2:$A$301)</f>
        <v>5406</v>
      </c>
      <c r="B1663" s="108" t="s">
        <v>252</v>
      </c>
      <c r="C1663" s="107">
        <v>2012</v>
      </c>
      <c r="D1663" s="107" t="s">
        <v>458</v>
      </c>
      <c r="E1663" s="107" t="s">
        <v>458</v>
      </c>
      <c r="F1663" s="107" t="s">
        <v>458</v>
      </c>
      <c r="G1663">
        <v>0</v>
      </c>
      <c r="H1663" t="e">
        <f t="shared" si="25"/>
        <v>#VALUE!</v>
      </c>
    </row>
    <row r="1664" spans="1:8" x14ac:dyDescent="0.25">
      <c r="A1664">
        <f>_xlfn.XLOOKUP(B1664,'Données-péréquation'!$B$2:$B$301,'Données-péréquation'!$A$2:$A$301)</f>
        <v>5406</v>
      </c>
      <c r="B1664" s="108" t="s">
        <v>252</v>
      </c>
      <c r="C1664" s="107">
        <v>2013</v>
      </c>
      <c r="D1664" s="107" t="s">
        <v>458</v>
      </c>
      <c r="E1664" s="107" t="s">
        <v>458</v>
      </c>
      <c r="F1664" s="107" t="s">
        <v>458</v>
      </c>
      <c r="G1664">
        <v>0</v>
      </c>
      <c r="H1664" t="e">
        <f t="shared" si="25"/>
        <v>#VALUE!</v>
      </c>
    </row>
    <row r="1665" spans="1:8" x14ac:dyDescent="0.25">
      <c r="A1665">
        <f>_xlfn.XLOOKUP(B1665,'Données-péréquation'!$B$2:$B$301,'Données-péréquation'!$A$2:$A$301)</f>
        <v>5406</v>
      </c>
      <c r="B1665" s="108" t="s">
        <v>252</v>
      </c>
      <c r="C1665" s="107">
        <v>2014</v>
      </c>
      <c r="D1665" s="107" t="s">
        <v>458</v>
      </c>
      <c r="E1665" s="107" t="s">
        <v>458</v>
      </c>
      <c r="F1665" s="107" t="s">
        <v>458</v>
      </c>
      <c r="G1665">
        <v>0</v>
      </c>
      <c r="H1665" t="e">
        <f t="shared" si="25"/>
        <v>#VALUE!</v>
      </c>
    </row>
    <row r="1666" spans="1:8" x14ac:dyDescent="0.25">
      <c r="A1666">
        <f>_xlfn.XLOOKUP(B1666,'Données-péréquation'!$B$2:$B$301,'Données-péréquation'!$A$2:$A$301)</f>
        <v>5406</v>
      </c>
      <c r="B1666" s="108" t="s">
        <v>252</v>
      </c>
      <c r="C1666" s="107">
        <v>2015</v>
      </c>
      <c r="D1666" s="107" t="s">
        <v>458</v>
      </c>
      <c r="E1666" s="107" t="s">
        <v>458</v>
      </c>
      <c r="F1666" s="107" t="s">
        <v>458</v>
      </c>
      <c r="G1666">
        <v>0</v>
      </c>
      <c r="H1666" t="e">
        <f t="shared" si="25"/>
        <v>#VALUE!</v>
      </c>
    </row>
    <row r="1667" spans="1:8" x14ac:dyDescent="0.25">
      <c r="A1667">
        <f>_xlfn.XLOOKUP(B1667,'Données-péréquation'!$B$2:$B$301,'Données-péréquation'!$A$2:$A$301)</f>
        <v>5406</v>
      </c>
      <c r="B1667" s="108" t="s">
        <v>252</v>
      </c>
      <c r="C1667" s="107">
        <v>2016</v>
      </c>
      <c r="D1667" s="105">
        <v>-22291.921290999999</v>
      </c>
      <c r="E1667" s="106">
        <v>27993</v>
      </c>
      <c r="F1667" s="107" t="s">
        <v>458</v>
      </c>
      <c r="G1667">
        <v>0</v>
      </c>
      <c r="H1667" t="e">
        <f t="shared" ref="H1667:H1730" si="26">F1667+G1667</f>
        <v>#VALUE!</v>
      </c>
    </row>
    <row r="1668" spans="1:8" x14ac:dyDescent="0.25">
      <c r="A1668">
        <f>_xlfn.XLOOKUP(B1668,'Données-péréquation'!$B$2:$B$301,'Données-péréquation'!$A$2:$A$301)</f>
        <v>5406</v>
      </c>
      <c r="B1668" s="108" t="s">
        <v>252</v>
      </c>
      <c r="C1668" s="107">
        <v>2017</v>
      </c>
      <c r="D1668" s="105">
        <v>-21738.784250000001</v>
      </c>
      <c r="E1668" s="106">
        <v>28905</v>
      </c>
      <c r="F1668" s="105">
        <v>556200.23538445495</v>
      </c>
      <c r="G1668">
        <v>0</v>
      </c>
      <c r="H1668">
        <f t="shared" si="26"/>
        <v>556200.23538445495</v>
      </c>
    </row>
    <row r="1669" spans="1:8" x14ac:dyDescent="0.25">
      <c r="A1669">
        <f>_xlfn.XLOOKUP(B1669,'Données-péréquation'!$B$2:$B$301,'Données-péréquation'!$A$2:$A$301)</f>
        <v>5406</v>
      </c>
      <c r="B1669" s="108" t="s">
        <v>252</v>
      </c>
      <c r="C1669" s="107">
        <v>2018</v>
      </c>
      <c r="D1669" s="105">
        <v>-15634.254632</v>
      </c>
      <c r="E1669" s="106">
        <v>26208</v>
      </c>
      <c r="F1669" s="105">
        <v>698906.85195607704</v>
      </c>
      <c r="G1669">
        <v>0</v>
      </c>
      <c r="H1669">
        <f t="shared" si="26"/>
        <v>698906.85195607704</v>
      </c>
    </row>
    <row r="1670" spans="1:8" x14ac:dyDescent="0.25">
      <c r="A1670">
        <f>_xlfn.XLOOKUP(B1670,'Données-péréquation'!$B$2:$B$301,'Données-péréquation'!$A$2:$A$301)</f>
        <v>5406</v>
      </c>
      <c r="B1670" s="108" t="s">
        <v>252</v>
      </c>
      <c r="C1670" s="107">
        <v>2019</v>
      </c>
      <c r="D1670" s="105">
        <v>-22676.931639999999</v>
      </c>
      <c r="E1670" s="106">
        <v>38016</v>
      </c>
      <c r="F1670" s="105">
        <v>566219.93066162604</v>
      </c>
      <c r="G1670">
        <v>23285.25</v>
      </c>
      <c r="H1670">
        <f t="shared" si="26"/>
        <v>589505.18066162604</v>
      </c>
    </row>
    <row r="1671" spans="1:8" x14ac:dyDescent="0.25">
      <c r="A1671">
        <f>_xlfn.XLOOKUP(B1671,'Données-péréquation'!$B$2:$B$301,'Données-péréquation'!$A$2:$A$301)</f>
        <v>5406</v>
      </c>
      <c r="B1671" s="108" t="s">
        <v>252</v>
      </c>
      <c r="C1671" s="107">
        <v>2020</v>
      </c>
      <c r="D1671" s="105">
        <v>-26426.979945999999</v>
      </c>
      <c r="E1671" s="106">
        <v>19845</v>
      </c>
      <c r="F1671" s="105">
        <v>760320.08997451002</v>
      </c>
      <c r="G1671">
        <v>6972.45</v>
      </c>
      <c r="H1671">
        <f t="shared" si="26"/>
        <v>767292.53997450997</v>
      </c>
    </row>
    <row r="1672" spans="1:8" x14ac:dyDescent="0.25">
      <c r="A1672">
        <f>_xlfn.XLOOKUP(B1672,'Données-péréquation'!$B$2:$B$301,'Données-péréquation'!$A$2:$A$301)</f>
        <v>5406</v>
      </c>
      <c r="B1672" s="108" t="s">
        <v>252</v>
      </c>
      <c r="C1672" s="107">
        <v>2021</v>
      </c>
      <c r="D1672" s="105">
        <v>-31441.201678000001</v>
      </c>
      <c r="E1672" s="106">
        <v>19530</v>
      </c>
      <c r="F1672" s="105">
        <v>853881.71870808699</v>
      </c>
      <c r="G1672">
        <v>4707.92</v>
      </c>
      <c r="H1672">
        <f t="shared" si="26"/>
        <v>858589.63870808703</v>
      </c>
    </row>
    <row r="1673" spans="1:8" x14ac:dyDescent="0.25">
      <c r="A1673">
        <f>_xlfn.XLOOKUP(B1673,'Données-péréquation'!$B$2:$B$301,'Données-péréquation'!$A$2:$A$301)</f>
        <v>5406</v>
      </c>
      <c r="B1673" s="108" t="s">
        <v>252</v>
      </c>
      <c r="C1673" s="107">
        <v>2022</v>
      </c>
      <c r="D1673" s="105">
        <v>-44588.624454999997</v>
      </c>
      <c r="E1673" s="107">
        <v>0</v>
      </c>
      <c r="F1673" s="105">
        <v>707350.62253144698</v>
      </c>
      <c r="G1673">
        <v>4565.75</v>
      </c>
      <c r="H1673">
        <f t="shared" si="26"/>
        <v>711916.37253144698</v>
      </c>
    </row>
    <row r="1674" spans="1:8" x14ac:dyDescent="0.25">
      <c r="A1674">
        <f>_xlfn.XLOOKUP(B1674,'Données-péréquation'!$B$2:$B$301,'Données-péréquation'!$A$2:$A$301)</f>
        <v>5637</v>
      </c>
      <c r="B1674" s="108" t="s">
        <v>251</v>
      </c>
      <c r="C1674" s="107">
        <v>2012</v>
      </c>
      <c r="D1674" s="107" t="s">
        <v>458</v>
      </c>
      <c r="E1674" s="107" t="s">
        <v>458</v>
      </c>
      <c r="F1674" s="107" t="s">
        <v>458</v>
      </c>
      <c r="G1674">
        <v>0</v>
      </c>
      <c r="H1674" t="e">
        <f t="shared" si="26"/>
        <v>#VALUE!</v>
      </c>
    </row>
    <row r="1675" spans="1:8" x14ac:dyDescent="0.25">
      <c r="A1675">
        <f>_xlfn.XLOOKUP(B1675,'Données-péréquation'!$B$2:$B$301,'Données-péréquation'!$A$2:$A$301)</f>
        <v>5637</v>
      </c>
      <c r="B1675" s="108" t="s">
        <v>251</v>
      </c>
      <c r="C1675" s="107">
        <v>2013</v>
      </c>
      <c r="D1675" s="107" t="s">
        <v>458</v>
      </c>
      <c r="E1675" s="107" t="s">
        <v>458</v>
      </c>
      <c r="F1675" s="107" t="s">
        <v>458</v>
      </c>
      <c r="G1675">
        <v>0</v>
      </c>
      <c r="H1675" t="e">
        <f t="shared" si="26"/>
        <v>#VALUE!</v>
      </c>
    </row>
    <row r="1676" spans="1:8" x14ac:dyDescent="0.25">
      <c r="A1676">
        <f>_xlfn.XLOOKUP(B1676,'Données-péréquation'!$B$2:$B$301,'Données-péréquation'!$A$2:$A$301)</f>
        <v>5637</v>
      </c>
      <c r="B1676" s="108" t="s">
        <v>251</v>
      </c>
      <c r="C1676" s="107">
        <v>2014</v>
      </c>
      <c r="D1676" s="107" t="s">
        <v>458</v>
      </c>
      <c r="E1676" s="107" t="s">
        <v>458</v>
      </c>
      <c r="F1676" s="107" t="s">
        <v>458</v>
      </c>
      <c r="G1676">
        <v>0</v>
      </c>
      <c r="H1676" t="e">
        <f t="shared" si="26"/>
        <v>#VALUE!</v>
      </c>
    </row>
    <row r="1677" spans="1:8" x14ac:dyDescent="0.25">
      <c r="A1677">
        <f>_xlfn.XLOOKUP(B1677,'Données-péréquation'!$B$2:$B$301,'Données-péréquation'!$A$2:$A$301)</f>
        <v>5637</v>
      </c>
      <c r="B1677" s="108" t="s">
        <v>251</v>
      </c>
      <c r="C1677" s="107">
        <v>2015</v>
      </c>
      <c r="D1677" s="107" t="s">
        <v>458</v>
      </c>
      <c r="E1677" s="107" t="s">
        <v>458</v>
      </c>
      <c r="F1677" s="107" t="s">
        <v>458</v>
      </c>
      <c r="G1677">
        <v>0</v>
      </c>
      <c r="H1677" t="e">
        <f t="shared" si="26"/>
        <v>#VALUE!</v>
      </c>
    </row>
    <row r="1678" spans="1:8" x14ac:dyDescent="0.25">
      <c r="A1678">
        <f>_xlfn.XLOOKUP(B1678,'Données-péréquation'!$B$2:$B$301,'Données-péréquation'!$A$2:$A$301)</f>
        <v>5637</v>
      </c>
      <c r="B1678" s="108" t="s">
        <v>251</v>
      </c>
      <c r="C1678" s="107">
        <v>2016</v>
      </c>
      <c r="D1678" s="105">
        <v>44257.787167412003</v>
      </c>
      <c r="E1678" s="105">
        <v>90112.633351893004</v>
      </c>
      <c r="F1678" s="107" t="s">
        <v>458</v>
      </c>
      <c r="G1678">
        <v>0</v>
      </c>
      <c r="H1678" t="e">
        <f t="shared" si="26"/>
        <v>#VALUE!</v>
      </c>
    </row>
    <row r="1679" spans="1:8" x14ac:dyDescent="0.25">
      <c r="A1679">
        <f>_xlfn.XLOOKUP(B1679,'Données-péréquation'!$B$2:$B$301,'Données-péréquation'!$A$2:$A$301)</f>
        <v>5637</v>
      </c>
      <c r="B1679" s="108" t="s">
        <v>251</v>
      </c>
      <c r="C1679" s="107">
        <v>2017</v>
      </c>
      <c r="D1679" s="105">
        <v>33743.367585802996</v>
      </c>
      <c r="E1679" s="105">
        <v>77038.538973515999</v>
      </c>
      <c r="F1679" s="105">
        <v>-57121.458599801001</v>
      </c>
      <c r="G1679">
        <v>0</v>
      </c>
      <c r="H1679">
        <f t="shared" si="26"/>
        <v>-57121.458599801001</v>
      </c>
    </row>
    <row r="1680" spans="1:8" x14ac:dyDescent="0.25">
      <c r="A1680">
        <f>_xlfn.XLOOKUP(B1680,'Données-péréquation'!$B$2:$B$301,'Données-péréquation'!$A$2:$A$301)</f>
        <v>5637</v>
      </c>
      <c r="B1680" s="108" t="s">
        <v>251</v>
      </c>
      <c r="C1680" s="107">
        <v>2018</v>
      </c>
      <c r="D1680" s="105">
        <v>37609.785769711998</v>
      </c>
      <c r="E1680" s="105">
        <v>63981.405865635003</v>
      </c>
      <c r="F1680" s="105">
        <v>-53341.803371235997</v>
      </c>
      <c r="G1680">
        <v>0</v>
      </c>
      <c r="H1680">
        <f t="shared" si="26"/>
        <v>-53341.803371235997</v>
      </c>
    </row>
    <row r="1681" spans="1:8" x14ac:dyDescent="0.25">
      <c r="A1681">
        <f>_xlfn.XLOOKUP(B1681,'Données-péréquation'!$B$2:$B$301,'Données-péréquation'!$A$2:$A$301)</f>
        <v>5637</v>
      </c>
      <c r="B1681" s="108" t="s">
        <v>251</v>
      </c>
      <c r="C1681" s="107">
        <v>2019</v>
      </c>
      <c r="D1681" s="105">
        <v>22190.867422489999</v>
      </c>
      <c r="E1681" s="105">
        <v>50949.116580743997</v>
      </c>
      <c r="F1681" s="105">
        <v>-59898.866182338003</v>
      </c>
      <c r="G1681">
        <v>8748.5499999999993</v>
      </c>
      <c r="H1681">
        <f t="shared" si="26"/>
        <v>-51150.316182338007</v>
      </c>
    </row>
    <row r="1682" spans="1:8" x14ac:dyDescent="0.25">
      <c r="A1682">
        <f>_xlfn.XLOOKUP(B1682,'Données-péréquation'!$B$2:$B$301,'Données-péréquation'!$A$2:$A$301)</f>
        <v>5637</v>
      </c>
      <c r="B1682" s="108" t="s">
        <v>251</v>
      </c>
      <c r="C1682" s="107">
        <v>2020</v>
      </c>
      <c r="D1682" s="105">
        <v>4050.5405379210001</v>
      </c>
      <c r="E1682" s="105">
        <v>33151.112954162003</v>
      </c>
      <c r="F1682" s="105">
        <v>-196907.41091749401</v>
      </c>
      <c r="G1682">
        <v>1445.74</v>
      </c>
      <c r="H1682">
        <f t="shared" si="26"/>
        <v>-195461.67091749402</v>
      </c>
    </row>
    <row r="1683" spans="1:8" x14ac:dyDescent="0.25">
      <c r="A1683">
        <f>_xlfn.XLOOKUP(B1683,'Données-péréquation'!$B$2:$B$301,'Données-péréquation'!$A$2:$A$301)</f>
        <v>5637</v>
      </c>
      <c r="B1683" s="108" t="s">
        <v>251</v>
      </c>
      <c r="C1683" s="107">
        <v>2021</v>
      </c>
      <c r="D1683" s="105">
        <v>-4309.1711472079996</v>
      </c>
      <c r="E1683" s="105">
        <v>23874.073338634</v>
      </c>
      <c r="F1683" s="105">
        <v>-38731.620235442002</v>
      </c>
      <c r="G1683">
        <v>3848.05</v>
      </c>
      <c r="H1683">
        <f t="shared" si="26"/>
        <v>-34883.570235441999</v>
      </c>
    </row>
    <row r="1684" spans="1:8" x14ac:dyDescent="0.25">
      <c r="A1684">
        <f>_xlfn.XLOOKUP(B1684,'Données-péréquation'!$B$2:$B$301,'Données-péréquation'!$A$2:$A$301)</f>
        <v>5637</v>
      </c>
      <c r="B1684" s="108" t="s">
        <v>251</v>
      </c>
      <c r="C1684" s="107">
        <v>2022</v>
      </c>
      <c r="D1684" s="105">
        <v>-11889.061578557999</v>
      </c>
      <c r="E1684" s="105">
        <v>11255.415767697999</v>
      </c>
      <c r="F1684" s="105">
        <v>97419.618397130005</v>
      </c>
      <c r="G1684">
        <v>4828.84</v>
      </c>
      <c r="H1684">
        <f t="shared" si="26"/>
        <v>102248.45839713</v>
      </c>
    </row>
    <row r="1685" spans="1:8" x14ac:dyDescent="0.25">
      <c r="A1685">
        <f>_xlfn.XLOOKUP(B1685,'Données-péréquation'!$B$2:$B$301,'Données-péréquation'!$A$2:$A$301)</f>
        <v>5872</v>
      </c>
      <c r="B1685" s="108" t="s">
        <v>250</v>
      </c>
      <c r="C1685" s="107">
        <v>2012</v>
      </c>
      <c r="D1685" s="107" t="s">
        <v>458</v>
      </c>
      <c r="E1685" s="107" t="s">
        <v>458</v>
      </c>
      <c r="F1685" s="107" t="s">
        <v>458</v>
      </c>
      <c r="G1685">
        <v>0</v>
      </c>
      <c r="H1685" t="e">
        <f t="shared" si="26"/>
        <v>#VALUE!</v>
      </c>
    </row>
    <row r="1686" spans="1:8" x14ac:dyDescent="0.25">
      <c r="A1686">
        <f>_xlfn.XLOOKUP(B1686,'Données-péréquation'!$B$2:$B$301,'Données-péréquation'!$A$2:$A$301)</f>
        <v>5872</v>
      </c>
      <c r="B1686" s="108" t="s">
        <v>250</v>
      </c>
      <c r="C1686" s="107">
        <v>2013</v>
      </c>
      <c r="D1686" s="107" t="s">
        <v>458</v>
      </c>
      <c r="E1686" s="107" t="s">
        <v>458</v>
      </c>
      <c r="F1686" s="107" t="s">
        <v>458</v>
      </c>
      <c r="G1686">
        <v>0</v>
      </c>
      <c r="H1686" t="e">
        <f t="shared" si="26"/>
        <v>#VALUE!</v>
      </c>
    </row>
    <row r="1687" spans="1:8" x14ac:dyDescent="0.25">
      <c r="A1687">
        <f>_xlfn.XLOOKUP(B1687,'Données-péréquation'!$B$2:$B$301,'Données-péréquation'!$A$2:$A$301)</f>
        <v>5872</v>
      </c>
      <c r="B1687" s="108" t="s">
        <v>250</v>
      </c>
      <c r="C1687" s="107">
        <v>2014</v>
      </c>
      <c r="D1687" s="107" t="s">
        <v>458</v>
      </c>
      <c r="E1687" s="107" t="s">
        <v>458</v>
      </c>
      <c r="F1687" s="107" t="s">
        <v>458</v>
      </c>
      <c r="G1687">
        <v>0</v>
      </c>
      <c r="H1687" t="e">
        <f t="shared" si="26"/>
        <v>#VALUE!</v>
      </c>
    </row>
    <row r="1688" spans="1:8" x14ac:dyDescent="0.25">
      <c r="A1688">
        <f>_xlfn.XLOOKUP(B1688,'Données-péréquation'!$B$2:$B$301,'Données-péréquation'!$A$2:$A$301)</f>
        <v>5872</v>
      </c>
      <c r="B1688" s="108" t="s">
        <v>250</v>
      </c>
      <c r="C1688" s="107">
        <v>2015</v>
      </c>
      <c r="D1688" s="107" t="s">
        <v>458</v>
      </c>
      <c r="E1688" s="107" t="s">
        <v>458</v>
      </c>
      <c r="F1688" s="107" t="s">
        <v>458</v>
      </c>
      <c r="G1688">
        <v>0</v>
      </c>
      <c r="H1688" t="e">
        <f t="shared" si="26"/>
        <v>#VALUE!</v>
      </c>
    </row>
    <row r="1689" spans="1:8" x14ac:dyDescent="0.25">
      <c r="A1689">
        <f>_xlfn.XLOOKUP(B1689,'Données-péréquation'!$B$2:$B$301,'Données-péréquation'!$A$2:$A$301)</f>
        <v>5872</v>
      </c>
      <c r="B1689" s="108" t="s">
        <v>250</v>
      </c>
      <c r="C1689" s="107">
        <v>2016</v>
      </c>
      <c r="D1689" s="105">
        <v>-282737.54975836002</v>
      </c>
      <c r="E1689" s="105">
        <v>324265.603055151</v>
      </c>
      <c r="F1689" s="107" t="s">
        <v>458</v>
      </c>
      <c r="G1689">
        <v>0</v>
      </c>
      <c r="H1689" t="e">
        <f t="shared" si="26"/>
        <v>#VALUE!</v>
      </c>
    </row>
    <row r="1690" spans="1:8" x14ac:dyDescent="0.25">
      <c r="A1690">
        <f>_xlfn.XLOOKUP(B1690,'Données-péréquation'!$B$2:$B$301,'Données-péréquation'!$A$2:$A$301)</f>
        <v>5872</v>
      </c>
      <c r="B1690" s="108" t="s">
        <v>250</v>
      </c>
      <c r="C1690" s="107">
        <v>2017</v>
      </c>
      <c r="D1690" s="105">
        <v>-228860.616857177</v>
      </c>
      <c r="E1690" s="105">
        <v>267869.15288622899</v>
      </c>
      <c r="F1690" s="105">
        <v>-3229417.85775781</v>
      </c>
      <c r="G1690">
        <v>0</v>
      </c>
      <c r="H1690">
        <f t="shared" si="26"/>
        <v>-3229417.85775781</v>
      </c>
    </row>
    <row r="1691" spans="1:8" x14ac:dyDescent="0.25">
      <c r="A1691">
        <f>_xlfn.XLOOKUP(B1691,'Données-péréquation'!$B$2:$B$301,'Données-péréquation'!$A$2:$A$301)</f>
        <v>5872</v>
      </c>
      <c r="B1691" s="108" t="s">
        <v>250</v>
      </c>
      <c r="C1691" s="107">
        <v>2018</v>
      </c>
      <c r="D1691" s="105">
        <v>-229324.794822258</v>
      </c>
      <c r="E1691" s="105">
        <v>250805.325545906</v>
      </c>
      <c r="F1691" s="105">
        <v>-2696184.2357705501</v>
      </c>
      <c r="G1691">
        <v>0</v>
      </c>
      <c r="H1691">
        <f t="shared" si="26"/>
        <v>-2696184.2357705501</v>
      </c>
    </row>
    <row r="1692" spans="1:8" x14ac:dyDescent="0.25">
      <c r="A1692">
        <f>_xlfn.XLOOKUP(B1692,'Données-péréquation'!$B$2:$B$301,'Données-péréquation'!$A$2:$A$301)</f>
        <v>5872</v>
      </c>
      <c r="B1692" s="108" t="s">
        <v>250</v>
      </c>
      <c r="C1692" s="107">
        <v>2019</v>
      </c>
      <c r="D1692" s="105">
        <v>-329883.21778855799</v>
      </c>
      <c r="E1692" s="105">
        <v>225219.98529424399</v>
      </c>
      <c r="F1692" s="105">
        <v>-6293255.88233486</v>
      </c>
      <c r="G1692">
        <v>1964717.75</v>
      </c>
      <c r="H1692">
        <f t="shared" si="26"/>
        <v>-4328538.13233486</v>
      </c>
    </row>
    <row r="1693" spans="1:8" x14ac:dyDescent="0.25">
      <c r="A1693">
        <f>_xlfn.XLOOKUP(B1693,'Données-péréquation'!$B$2:$B$301,'Données-péréquation'!$A$2:$A$301)</f>
        <v>5872</v>
      </c>
      <c r="B1693" s="108" t="s">
        <v>250</v>
      </c>
      <c r="C1693" s="107">
        <v>2020</v>
      </c>
      <c r="D1693" s="105">
        <v>-303324.96782067901</v>
      </c>
      <c r="E1693" s="105">
        <v>189149.94513697</v>
      </c>
      <c r="F1693" s="105">
        <v>-5338598.7784735998</v>
      </c>
      <c r="G1693">
        <v>714858.46</v>
      </c>
      <c r="H1693">
        <f t="shared" si="26"/>
        <v>-4623740.3184735999</v>
      </c>
    </row>
    <row r="1694" spans="1:8" x14ac:dyDescent="0.25">
      <c r="A1694">
        <f>_xlfn.XLOOKUP(B1694,'Données-péréquation'!$B$2:$B$301,'Données-péréquation'!$A$2:$A$301)</f>
        <v>5872</v>
      </c>
      <c r="B1694" s="108" t="s">
        <v>250</v>
      </c>
      <c r="C1694" s="107">
        <v>2021</v>
      </c>
      <c r="D1694" s="105">
        <v>-353371.14996827202</v>
      </c>
      <c r="E1694" s="105">
        <v>169310.77200739001</v>
      </c>
      <c r="F1694" s="105">
        <v>-2597575.3779583899</v>
      </c>
      <c r="G1694">
        <v>456698.38</v>
      </c>
      <c r="H1694">
        <f t="shared" si="26"/>
        <v>-2140876.99795839</v>
      </c>
    </row>
    <row r="1695" spans="1:8" x14ac:dyDescent="0.25">
      <c r="A1695">
        <f>_xlfn.XLOOKUP(B1695,'Données-péréquation'!$B$2:$B$301,'Données-péréquation'!$A$2:$A$301)</f>
        <v>5872</v>
      </c>
      <c r="B1695" s="108" t="s">
        <v>250</v>
      </c>
      <c r="C1695" s="107">
        <v>2022</v>
      </c>
      <c r="D1695" s="105">
        <v>-536614.45537677302</v>
      </c>
      <c r="E1695" s="105">
        <v>141761.728345312</v>
      </c>
      <c r="F1695" s="105">
        <v>-8109077.1001477502</v>
      </c>
      <c r="G1695">
        <v>1147216.6100000001</v>
      </c>
      <c r="H1695">
        <f t="shared" si="26"/>
        <v>-6961860.4901477499</v>
      </c>
    </row>
    <row r="1696" spans="1:8" x14ac:dyDescent="0.25">
      <c r="A1696">
        <f>_xlfn.XLOOKUP(B1696,'Données-péréquation'!$B$2:$B$301,'Données-péréquation'!$A$2:$A$301)</f>
        <v>5873</v>
      </c>
      <c r="B1696" s="108" t="s">
        <v>249</v>
      </c>
      <c r="C1696" s="107">
        <v>2012</v>
      </c>
      <c r="D1696" s="107" t="s">
        <v>458</v>
      </c>
      <c r="E1696" s="107" t="s">
        <v>458</v>
      </c>
      <c r="F1696" s="107" t="s">
        <v>458</v>
      </c>
      <c r="G1696">
        <v>0</v>
      </c>
      <c r="H1696" t="e">
        <f t="shared" si="26"/>
        <v>#VALUE!</v>
      </c>
    </row>
    <row r="1697" spans="1:8" x14ac:dyDescent="0.25">
      <c r="A1697">
        <f>_xlfn.XLOOKUP(B1697,'Données-péréquation'!$B$2:$B$301,'Données-péréquation'!$A$2:$A$301)</f>
        <v>5873</v>
      </c>
      <c r="B1697" s="108" t="s">
        <v>249</v>
      </c>
      <c r="C1697" s="107">
        <v>2013</v>
      </c>
      <c r="D1697" s="107" t="s">
        <v>458</v>
      </c>
      <c r="E1697" s="107" t="s">
        <v>458</v>
      </c>
      <c r="F1697" s="107" t="s">
        <v>458</v>
      </c>
      <c r="G1697">
        <v>0</v>
      </c>
      <c r="H1697" t="e">
        <f t="shared" si="26"/>
        <v>#VALUE!</v>
      </c>
    </row>
    <row r="1698" spans="1:8" x14ac:dyDescent="0.25">
      <c r="A1698">
        <f>_xlfn.XLOOKUP(B1698,'Données-péréquation'!$B$2:$B$301,'Données-péréquation'!$A$2:$A$301)</f>
        <v>5873</v>
      </c>
      <c r="B1698" s="108" t="s">
        <v>249</v>
      </c>
      <c r="C1698" s="107">
        <v>2014</v>
      </c>
      <c r="D1698" s="107" t="s">
        <v>458</v>
      </c>
      <c r="E1698" s="107" t="s">
        <v>458</v>
      </c>
      <c r="F1698" s="107" t="s">
        <v>458</v>
      </c>
      <c r="G1698">
        <v>0</v>
      </c>
      <c r="H1698" t="e">
        <f t="shared" si="26"/>
        <v>#VALUE!</v>
      </c>
    </row>
    <row r="1699" spans="1:8" x14ac:dyDescent="0.25">
      <c r="A1699">
        <f>_xlfn.XLOOKUP(B1699,'Données-péréquation'!$B$2:$B$301,'Données-péréquation'!$A$2:$A$301)</f>
        <v>5873</v>
      </c>
      <c r="B1699" s="108" t="s">
        <v>249</v>
      </c>
      <c r="C1699" s="107">
        <v>2015</v>
      </c>
      <c r="D1699" s="107" t="s">
        <v>458</v>
      </c>
      <c r="E1699" s="107" t="s">
        <v>458</v>
      </c>
      <c r="F1699" s="107" t="s">
        <v>458</v>
      </c>
      <c r="G1699">
        <v>0</v>
      </c>
      <c r="H1699" t="e">
        <f t="shared" si="26"/>
        <v>#VALUE!</v>
      </c>
    </row>
    <row r="1700" spans="1:8" x14ac:dyDescent="0.25">
      <c r="A1700">
        <f>_xlfn.XLOOKUP(B1700,'Données-péréquation'!$B$2:$B$301,'Données-péréquation'!$A$2:$A$301)</f>
        <v>5873</v>
      </c>
      <c r="B1700" s="108" t="s">
        <v>249</v>
      </c>
      <c r="C1700" s="107">
        <v>2016</v>
      </c>
      <c r="D1700" s="105">
        <v>-39531.36999893</v>
      </c>
      <c r="E1700" s="105">
        <v>61918.782776016997</v>
      </c>
      <c r="F1700" s="107" t="s">
        <v>458</v>
      </c>
      <c r="G1700">
        <v>0</v>
      </c>
      <c r="H1700" t="e">
        <f t="shared" si="26"/>
        <v>#VALUE!</v>
      </c>
    </row>
    <row r="1701" spans="1:8" x14ac:dyDescent="0.25">
      <c r="A1701">
        <f>_xlfn.XLOOKUP(B1701,'Données-péréquation'!$B$2:$B$301,'Données-péréquation'!$A$2:$A$301)</f>
        <v>5873</v>
      </c>
      <c r="B1701" s="108" t="s">
        <v>249</v>
      </c>
      <c r="C1701" s="107">
        <v>2017</v>
      </c>
      <c r="D1701" s="105">
        <v>-31281.313224760001</v>
      </c>
      <c r="E1701" s="105">
        <v>51113.168759808003</v>
      </c>
      <c r="F1701" s="105">
        <v>-379615.53519669198</v>
      </c>
      <c r="G1701">
        <v>0</v>
      </c>
      <c r="H1701">
        <f t="shared" si="26"/>
        <v>-379615.53519669198</v>
      </c>
    </row>
    <row r="1702" spans="1:8" x14ac:dyDescent="0.25">
      <c r="A1702">
        <f>_xlfn.XLOOKUP(B1702,'Données-péréquation'!$B$2:$B$301,'Données-péréquation'!$A$2:$A$301)</f>
        <v>5873</v>
      </c>
      <c r="B1702" s="108" t="s">
        <v>249</v>
      </c>
      <c r="C1702" s="107">
        <v>2018</v>
      </c>
      <c r="D1702" s="105">
        <v>-40410.794063442001</v>
      </c>
      <c r="E1702" s="105">
        <v>47918.074900264</v>
      </c>
      <c r="F1702" s="105">
        <v>-248420.54473405899</v>
      </c>
      <c r="G1702">
        <v>0</v>
      </c>
      <c r="H1702">
        <f t="shared" si="26"/>
        <v>-248420.54473405899</v>
      </c>
    </row>
    <row r="1703" spans="1:8" x14ac:dyDescent="0.25">
      <c r="A1703">
        <f>_xlfn.XLOOKUP(B1703,'Données-péréquation'!$B$2:$B$301,'Données-péréquation'!$A$2:$A$301)</f>
        <v>5873</v>
      </c>
      <c r="B1703" s="108" t="s">
        <v>249</v>
      </c>
      <c r="C1703" s="107">
        <v>2019</v>
      </c>
      <c r="D1703" s="105">
        <v>-57651.478012004001</v>
      </c>
      <c r="E1703" s="105">
        <v>39741.235988343004</v>
      </c>
      <c r="F1703" s="105">
        <v>6472.656406649</v>
      </c>
      <c r="G1703">
        <v>45655.9</v>
      </c>
      <c r="H1703">
        <f t="shared" si="26"/>
        <v>52128.556406649004</v>
      </c>
    </row>
    <row r="1704" spans="1:8" x14ac:dyDescent="0.25">
      <c r="A1704">
        <f>_xlfn.XLOOKUP(B1704,'Données-péréquation'!$B$2:$B$301,'Données-péréquation'!$A$2:$A$301)</f>
        <v>5873</v>
      </c>
      <c r="B1704" s="108" t="s">
        <v>249</v>
      </c>
      <c r="C1704" s="107">
        <v>2020</v>
      </c>
      <c r="D1704" s="105">
        <v>-56965.567580342999</v>
      </c>
      <c r="E1704" s="105">
        <v>33402.867771195</v>
      </c>
      <c r="F1704" s="105">
        <v>-92688.761146948993</v>
      </c>
      <c r="G1704">
        <v>10676.7</v>
      </c>
      <c r="H1704">
        <f t="shared" si="26"/>
        <v>-82012.061146948996</v>
      </c>
    </row>
    <row r="1705" spans="1:8" x14ac:dyDescent="0.25">
      <c r="A1705">
        <f>_xlfn.XLOOKUP(B1705,'Données-péréquation'!$B$2:$B$301,'Données-péréquation'!$A$2:$A$301)</f>
        <v>5873</v>
      </c>
      <c r="B1705" s="108" t="s">
        <v>249</v>
      </c>
      <c r="C1705" s="107">
        <v>2021</v>
      </c>
      <c r="D1705" s="105">
        <v>-67930.376495574004</v>
      </c>
      <c r="E1705" s="105">
        <v>32847.842531572001</v>
      </c>
      <c r="F1705" s="105">
        <v>-165271.24899381</v>
      </c>
      <c r="G1705">
        <v>27525.53</v>
      </c>
      <c r="H1705">
        <f t="shared" si="26"/>
        <v>-137745.71899381001</v>
      </c>
    </row>
    <row r="1706" spans="1:8" x14ac:dyDescent="0.25">
      <c r="A1706">
        <f>_xlfn.XLOOKUP(B1706,'Données-péréquation'!$B$2:$B$301,'Données-péréquation'!$A$2:$A$301)</f>
        <v>5873</v>
      </c>
      <c r="B1706" s="108" t="s">
        <v>249</v>
      </c>
      <c r="C1706" s="107">
        <v>2022</v>
      </c>
      <c r="D1706" s="105">
        <v>-95014.583512087993</v>
      </c>
      <c r="E1706" s="105">
        <v>25384.569623355001</v>
      </c>
      <c r="F1706" s="105">
        <v>-380745.181310452</v>
      </c>
      <c r="G1706">
        <v>29511.439999999999</v>
      </c>
      <c r="H1706">
        <f t="shared" si="26"/>
        <v>-351233.74131045199</v>
      </c>
    </row>
    <row r="1707" spans="1:8" x14ac:dyDescent="0.25">
      <c r="A1707">
        <f>_xlfn.XLOOKUP(B1707,'Données-péréquation'!$B$2:$B$301,'Données-péréquation'!$A$2:$A$301)</f>
        <v>5587</v>
      </c>
      <c r="B1707" s="108" t="s">
        <v>248</v>
      </c>
      <c r="C1707" s="107">
        <v>2012</v>
      </c>
      <c r="D1707" s="107" t="s">
        <v>458</v>
      </c>
      <c r="E1707" s="107" t="s">
        <v>458</v>
      </c>
      <c r="F1707" s="107" t="s">
        <v>458</v>
      </c>
      <c r="G1707">
        <v>0</v>
      </c>
      <c r="H1707" t="e">
        <f t="shared" si="26"/>
        <v>#VALUE!</v>
      </c>
    </row>
    <row r="1708" spans="1:8" x14ac:dyDescent="0.25">
      <c r="A1708">
        <f>_xlfn.XLOOKUP(B1708,'Données-péréquation'!$B$2:$B$301,'Données-péréquation'!$A$2:$A$301)</f>
        <v>5587</v>
      </c>
      <c r="B1708" s="108" t="s">
        <v>248</v>
      </c>
      <c r="C1708" s="107">
        <v>2013</v>
      </c>
      <c r="D1708" s="107" t="s">
        <v>458</v>
      </c>
      <c r="E1708" s="107" t="s">
        <v>458</v>
      </c>
      <c r="F1708" s="107" t="s">
        <v>458</v>
      </c>
      <c r="G1708">
        <v>0</v>
      </c>
      <c r="H1708" t="e">
        <f t="shared" si="26"/>
        <v>#VALUE!</v>
      </c>
    </row>
    <row r="1709" spans="1:8" x14ac:dyDescent="0.25">
      <c r="A1709">
        <f>_xlfn.XLOOKUP(B1709,'Données-péréquation'!$B$2:$B$301,'Données-péréquation'!$A$2:$A$301)</f>
        <v>5587</v>
      </c>
      <c r="B1709" s="108" t="s">
        <v>248</v>
      </c>
      <c r="C1709" s="107">
        <v>2014</v>
      </c>
      <c r="D1709" s="107" t="s">
        <v>458</v>
      </c>
      <c r="E1709" s="107" t="s">
        <v>458</v>
      </c>
      <c r="F1709" s="107" t="s">
        <v>458</v>
      </c>
      <c r="G1709">
        <v>0</v>
      </c>
      <c r="H1709" t="e">
        <f t="shared" si="26"/>
        <v>#VALUE!</v>
      </c>
    </row>
    <row r="1710" spans="1:8" x14ac:dyDescent="0.25">
      <c r="A1710">
        <f>_xlfn.XLOOKUP(B1710,'Données-péréquation'!$B$2:$B$301,'Données-péréquation'!$A$2:$A$301)</f>
        <v>5587</v>
      </c>
      <c r="B1710" s="108" t="s">
        <v>248</v>
      </c>
      <c r="C1710" s="107">
        <v>2015</v>
      </c>
      <c r="D1710" s="107" t="s">
        <v>458</v>
      </c>
      <c r="E1710" s="107" t="s">
        <v>458</v>
      </c>
      <c r="F1710" s="107" t="s">
        <v>458</v>
      </c>
      <c r="G1710">
        <v>0</v>
      </c>
      <c r="H1710" t="e">
        <f t="shared" si="26"/>
        <v>#VALUE!</v>
      </c>
    </row>
    <row r="1711" spans="1:8" x14ac:dyDescent="0.25">
      <c r="A1711">
        <f>_xlfn.XLOOKUP(B1711,'Données-péréquation'!$B$2:$B$301,'Données-péréquation'!$A$2:$A$301)</f>
        <v>5587</v>
      </c>
      <c r="B1711" s="108" t="s">
        <v>248</v>
      </c>
      <c r="C1711" s="107">
        <v>2016</v>
      </c>
      <c r="D1711" s="105">
        <v>-101221.211073402</v>
      </c>
      <c r="E1711" s="107">
        <v>0</v>
      </c>
      <c r="F1711" s="107" t="s">
        <v>458</v>
      </c>
      <c r="G1711">
        <v>0</v>
      </c>
      <c r="H1711" t="e">
        <f t="shared" si="26"/>
        <v>#VALUE!</v>
      </c>
    </row>
    <row r="1712" spans="1:8" x14ac:dyDescent="0.25">
      <c r="A1712">
        <f>_xlfn.XLOOKUP(B1712,'Données-péréquation'!$B$2:$B$301,'Données-péréquation'!$A$2:$A$301)</f>
        <v>5587</v>
      </c>
      <c r="B1712" s="108" t="s">
        <v>248</v>
      </c>
      <c r="C1712" s="107">
        <v>2017</v>
      </c>
      <c r="D1712" s="105">
        <v>-115350.108163746</v>
      </c>
      <c r="E1712" s="107">
        <v>0</v>
      </c>
      <c r="F1712" s="105">
        <v>-3628039.2593068299</v>
      </c>
      <c r="G1712">
        <v>0</v>
      </c>
      <c r="H1712">
        <f t="shared" si="26"/>
        <v>-3628039.2593068299</v>
      </c>
    </row>
    <row r="1713" spans="1:8" x14ac:dyDescent="0.25">
      <c r="A1713">
        <f>_xlfn.XLOOKUP(B1713,'Données-péréquation'!$B$2:$B$301,'Données-péréquation'!$A$2:$A$301)</f>
        <v>5587</v>
      </c>
      <c r="B1713" s="108" t="s">
        <v>248</v>
      </c>
      <c r="C1713" s="107">
        <v>2018</v>
      </c>
      <c r="D1713" s="105">
        <v>-109729.713781254</v>
      </c>
      <c r="E1713" s="107">
        <v>0</v>
      </c>
      <c r="F1713" s="105">
        <v>-3022892.7513872199</v>
      </c>
      <c r="G1713">
        <v>0</v>
      </c>
      <c r="H1713">
        <f t="shared" si="26"/>
        <v>-3022892.7513872199</v>
      </c>
    </row>
    <row r="1714" spans="1:8" x14ac:dyDescent="0.25">
      <c r="A1714">
        <f>_xlfn.XLOOKUP(B1714,'Données-péréquation'!$B$2:$B$301,'Données-péréquation'!$A$2:$A$301)</f>
        <v>5587</v>
      </c>
      <c r="B1714" s="108" t="s">
        <v>248</v>
      </c>
      <c r="C1714" s="107">
        <v>2019</v>
      </c>
      <c r="D1714" s="105">
        <v>-121376.259895619</v>
      </c>
      <c r="E1714" s="107">
        <v>0</v>
      </c>
      <c r="F1714" s="105">
        <v>-2857348.2590896799</v>
      </c>
      <c r="G1714">
        <v>458689.6</v>
      </c>
      <c r="H1714">
        <f t="shared" si="26"/>
        <v>-2398658.6590896798</v>
      </c>
    </row>
    <row r="1715" spans="1:8" x14ac:dyDescent="0.25">
      <c r="A1715">
        <f>_xlfn.XLOOKUP(B1715,'Données-péréquation'!$B$2:$B$301,'Données-péréquation'!$A$2:$A$301)</f>
        <v>5587</v>
      </c>
      <c r="B1715" s="108" t="s">
        <v>248</v>
      </c>
      <c r="C1715" s="107">
        <v>2020</v>
      </c>
      <c r="D1715" s="105">
        <v>-112142.297484724</v>
      </c>
      <c r="E1715" s="107">
        <v>0</v>
      </c>
      <c r="F1715" s="105">
        <v>-2487245.0594464899</v>
      </c>
      <c r="G1715">
        <v>233027.94</v>
      </c>
      <c r="H1715">
        <f t="shared" si="26"/>
        <v>-2254217.11944649</v>
      </c>
    </row>
    <row r="1716" spans="1:8" x14ac:dyDescent="0.25">
      <c r="A1716">
        <f>_xlfn.XLOOKUP(B1716,'Données-péréquation'!$B$2:$B$301,'Données-péréquation'!$A$2:$A$301)</f>
        <v>5587</v>
      </c>
      <c r="B1716" s="108" t="s">
        <v>248</v>
      </c>
      <c r="C1716" s="107">
        <v>2021</v>
      </c>
      <c r="D1716" s="105">
        <v>-147389.770880319</v>
      </c>
      <c r="E1716" s="107">
        <v>0</v>
      </c>
      <c r="F1716" s="105">
        <v>-5391680.9713325202</v>
      </c>
      <c r="G1716">
        <v>353615.2</v>
      </c>
      <c r="H1716">
        <f t="shared" si="26"/>
        <v>-5038065.7713325201</v>
      </c>
    </row>
    <row r="1717" spans="1:8" x14ac:dyDescent="0.25">
      <c r="A1717">
        <f>_xlfn.XLOOKUP(B1717,'Données-péréquation'!$B$2:$B$301,'Données-péréquation'!$A$2:$A$301)</f>
        <v>5587</v>
      </c>
      <c r="B1717" s="108" t="s">
        <v>248</v>
      </c>
      <c r="C1717" s="107">
        <v>2022</v>
      </c>
      <c r="D1717" s="105">
        <v>-180219.103228236</v>
      </c>
      <c r="E1717" s="107">
        <v>0</v>
      </c>
      <c r="F1717" s="105">
        <v>-4462455.3123352798</v>
      </c>
      <c r="G1717">
        <v>240700.4</v>
      </c>
      <c r="H1717">
        <f t="shared" si="26"/>
        <v>-4221754.9123352794</v>
      </c>
    </row>
    <row r="1718" spans="1:8" x14ac:dyDescent="0.25">
      <c r="A1718">
        <f>_xlfn.XLOOKUP(B1718,'Données-péréquation'!$B$2:$B$301,'Données-péréquation'!$A$2:$A$301)</f>
        <v>5731</v>
      </c>
      <c r="B1718" s="108" t="s">
        <v>247</v>
      </c>
      <c r="C1718" s="107">
        <v>2012</v>
      </c>
      <c r="D1718" s="107" t="s">
        <v>458</v>
      </c>
      <c r="E1718" s="107" t="s">
        <v>458</v>
      </c>
      <c r="F1718" s="107" t="s">
        <v>458</v>
      </c>
      <c r="G1718">
        <v>0</v>
      </c>
      <c r="H1718" t="e">
        <f t="shared" si="26"/>
        <v>#VALUE!</v>
      </c>
    </row>
    <row r="1719" spans="1:8" x14ac:dyDescent="0.25">
      <c r="A1719">
        <f>_xlfn.XLOOKUP(B1719,'Données-péréquation'!$B$2:$B$301,'Données-péréquation'!$A$2:$A$301)</f>
        <v>5731</v>
      </c>
      <c r="B1719" s="108" t="s">
        <v>247</v>
      </c>
      <c r="C1719" s="107">
        <v>2013</v>
      </c>
      <c r="D1719" s="107" t="s">
        <v>458</v>
      </c>
      <c r="E1719" s="107" t="s">
        <v>458</v>
      </c>
      <c r="F1719" s="107" t="s">
        <v>458</v>
      </c>
      <c r="G1719">
        <v>0</v>
      </c>
      <c r="H1719" t="e">
        <f t="shared" si="26"/>
        <v>#VALUE!</v>
      </c>
    </row>
    <row r="1720" spans="1:8" x14ac:dyDescent="0.25">
      <c r="A1720">
        <f>_xlfn.XLOOKUP(B1720,'Données-péréquation'!$B$2:$B$301,'Données-péréquation'!$A$2:$A$301)</f>
        <v>5731</v>
      </c>
      <c r="B1720" s="108" t="s">
        <v>247</v>
      </c>
      <c r="C1720" s="107">
        <v>2014</v>
      </c>
      <c r="D1720" s="107" t="s">
        <v>458</v>
      </c>
      <c r="E1720" s="107" t="s">
        <v>458</v>
      </c>
      <c r="F1720" s="107" t="s">
        <v>458</v>
      </c>
      <c r="G1720">
        <v>0</v>
      </c>
      <c r="H1720" t="e">
        <f t="shared" si="26"/>
        <v>#VALUE!</v>
      </c>
    </row>
    <row r="1721" spans="1:8" x14ac:dyDescent="0.25">
      <c r="A1721">
        <f>_xlfn.XLOOKUP(B1721,'Données-péréquation'!$B$2:$B$301,'Données-péréquation'!$A$2:$A$301)</f>
        <v>5731</v>
      </c>
      <c r="B1721" s="108" t="s">
        <v>247</v>
      </c>
      <c r="C1721" s="107">
        <v>2015</v>
      </c>
      <c r="D1721" s="107" t="s">
        <v>458</v>
      </c>
      <c r="E1721" s="107" t="s">
        <v>458</v>
      </c>
      <c r="F1721" s="107" t="s">
        <v>458</v>
      </c>
      <c r="G1721">
        <v>0</v>
      </c>
      <c r="H1721" t="e">
        <f t="shared" si="26"/>
        <v>#VALUE!</v>
      </c>
    </row>
    <row r="1722" spans="1:8" x14ac:dyDescent="0.25">
      <c r="A1722">
        <f>_xlfn.XLOOKUP(B1722,'Données-péréquation'!$B$2:$B$301,'Données-péréquation'!$A$2:$A$301)</f>
        <v>5731</v>
      </c>
      <c r="B1722" s="108" t="s">
        <v>247</v>
      </c>
      <c r="C1722" s="107">
        <v>2016</v>
      </c>
      <c r="D1722" s="105">
        <v>276274.30433568498</v>
      </c>
      <c r="E1722" s="105">
        <v>518346.17028417299</v>
      </c>
      <c r="F1722" s="107" t="s">
        <v>458</v>
      </c>
      <c r="G1722">
        <v>0</v>
      </c>
      <c r="H1722" t="e">
        <f t="shared" si="26"/>
        <v>#VALUE!</v>
      </c>
    </row>
    <row r="1723" spans="1:8" x14ac:dyDescent="0.25">
      <c r="A1723">
        <f>_xlfn.XLOOKUP(B1723,'Données-péréquation'!$B$2:$B$301,'Données-péréquation'!$A$2:$A$301)</f>
        <v>5731</v>
      </c>
      <c r="B1723" s="108" t="s">
        <v>247</v>
      </c>
      <c r="C1723" s="107">
        <v>2017</v>
      </c>
      <c r="D1723" s="105">
        <v>248149.368325597</v>
      </c>
      <c r="E1723" s="105">
        <v>427307.65903625003</v>
      </c>
      <c r="F1723" s="105">
        <v>-296349.52310846199</v>
      </c>
      <c r="G1723">
        <v>0</v>
      </c>
      <c r="H1723">
        <f t="shared" si="26"/>
        <v>-296349.52310846199</v>
      </c>
    </row>
    <row r="1724" spans="1:8" x14ac:dyDescent="0.25">
      <c r="A1724">
        <f>_xlfn.XLOOKUP(B1724,'Données-péréquation'!$B$2:$B$301,'Données-péréquation'!$A$2:$A$301)</f>
        <v>5731</v>
      </c>
      <c r="B1724" s="108" t="s">
        <v>247</v>
      </c>
      <c r="C1724" s="107">
        <v>2018</v>
      </c>
      <c r="D1724" s="105">
        <v>256544.01586702201</v>
      </c>
      <c r="E1724" s="105">
        <v>416157.39360000001</v>
      </c>
      <c r="F1724" s="105">
        <v>-486609.812827749</v>
      </c>
      <c r="G1724">
        <v>0</v>
      </c>
      <c r="H1724">
        <f t="shared" si="26"/>
        <v>-486609.812827749</v>
      </c>
    </row>
    <row r="1725" spans="1:8" x14ac:dyDescent="0.25">
      <c r="A1725">
        <f>_xlfn.XLOOKUP(B1725,'Données-péréquation'!$B$2:$B$301,'Données-péréquation'!$A$2:$A$301)</f>
        <v>5731</v>
      </c>
      <c r="B1725" s="108" t="s">
        <v>247</v>
      </c>
      <c r="C1725" s="107">
        <v>2019</v>
      </c>
      <c r="D1725" s="105">
        <v>205059.90699007799</v>
      </c>
      <c r="E1725" s="105">
        <v>385287.14399999997</v>
      </c>
      <c r="F1725" s="105">
        <v>-822401.96397417702</v>
      </c>
      <c r="G1725">
        <v>3167.65</v>
      </c>
      <c r="H1725">
        <f t="shared" si="26"/>
        <v>-819234.313974177</v>
      </c>
    </row>
    <row r="1726" spans="1:8" x14ac:dyDescent="0.25">
      <c r="A1726">
        <f>_xlfn.XLOOKUP(B1726,'Données-péréquation'!$B$2:$B$301,'Données-péréquation'!$A$2:$A$301)</f>
        <v>5731</v>
      </c>
      <c r="B1726" s="108" t="s">
        <v>247</v>
      </c>
      <c r="C1726" s="107">
        <v>2020</v>
      </c>
      <c r="D1726" s="105">
        <v>158510.52794342799</v>
      </c>
      <c r="E1726" s="105">
        <v>335378.308234572</v>
      </c>
      <c r="F1726" s="105">
        <v>-535081.59025568899</v>
      </c>
      <c r="G1726">
        <v>1184.25</v>
      </c>
      <c r="H1726">
        <f t="shared" si="26"/>
        <v>-533897.34025568899</v>
      </c>
    </row>
    <row r="1727" spans="1:8" x14ac:dyDescent="0.25">
      <c r="A1727">
        <f>_xlfn.XLOOKUP(B1727,'Données-péréquation'!$B$2:$B$301,'Données-péréquation'!$A$2:$A$301)</f>
        <v>5731</v>
      </c>
      <c r="B1727" s="108" t="s">
        <v>247</v>
      </c>
      <c r="C1727" s="107">
        <v>2021</v>
      </c>
      <c r="D1727" s="105">
        <v>172975.66947804001</v>
      </c>
      <c r="E1727" s="105">
        <v>361288.93300999998</v>
      </c>
      <c r="F1727" s="105">
        <v>-720558.00674306997</v>
      </c>
      <c r="G1727">
        <v>4484.99</v>
      </c>
      <c r="H1727">
        <f t="shared" si="26"/>
        <v>-716073.01674306998</v>
      </c>
    </row>
    <row r="1728" spans="1:8" x14ac:dyDescent="0.25">
      <c r="A1728">
        <f>_xlfn.XLOOKUP(B1728,'Données-péréquation'!$B$2:$B$301,'Données-péréquation'!$A$2:$A$301)</f>
        <v>5731</v>
      </c>
      <c r="B1728" s="108" t="s">
        <v>247</v>
      </c>
      <c r="C1728" s="107">
        <v>2022</v>
      </c>
      <c r="D1728" s="105">
        <v>108783.113658988</v>
      </c>
      <c r="E1728" s="105">
        <v>313225.22453000001</v>
      </c>
      <c r="F1728" s="105">
        <v>-694326.01932414796</v>
      </c>
      <c r="G1728">
        <v>2426.4899999999998</v>
      </c>
      <c r="H1728">
        <f t="shared" si="26"/>
        <v>-691899.52932414797</v>
      </c>
    </row>
    <row r="1729" spans="1:8" x14ac:dyDescent="0.25">
      <c r="A1729">
        <f>_xlfn.XLOOKUP(B1729,'Données-péréquation'!$B$2:$B$301,'Données-péréquation'!$A$2:$A$301)</f>
        <v>5750</v>
      </c>
      <c r="B1729" s="108" t="s">
        <v>246</v>
      </c>
      <c r="C1729" s="107">
        <v>2012</v>
      </c>
      <c r="D1729" s="107" t="s">
        <v>458</v>
      </c>
      <c r="E1729" s="107" t="s">
        <v>458</v>
      </c>
      <c r="F1729" s="107" t="s">
        <v>458</v>
      </c>
      <c r="G1729">
        <v>0</v>
      </c>
      <c r="H1729" t="e">
        <f t="shared" si="26"/>
        <v>#VALUE!</v>
      </c>
    </row>
    <row r="1730" spans="1:8" x14ac:dyDescent="0.25">
      <c r="A1730">
        <f>_xlfn.XLOOKUP(B1730,'Données-péréquation'!$B$2:$B$301,'Données-péréquation'!$A$2:$A$301)</f>
        <v>5750</v>
      </c>
      <c r="B1730" s="108" t="s">
        <v>246</v>
      </c>
      <c r="C1730" s="107">
        <v>2013</v>
      </c>
      <c r="D1730" s="107" t="s">
        <v>458</v>
      </c>
      <c r="E1730" s="107" t="s">
        <v>458</v>
      </c>
      <c r="F1730" s="107" t="s">
        <v>458</v>
      </c>
      <c r="G1730">
        <v>0</v>
      </c>
      <c r="H1730" t="e">
        <f t="shared" si="26"/>
        <v>#VALUE!</v>
      </c>
    </row>
    <row r="1731" spans="1:8" x14ac:dyDescent="0.25">
      <c r="A1731">
        <f>_xlfn.XLOOKUP(B1731,'Données-péréquation'!$B$2:$B$301,'Données-péréquation'!$A$2:$A$301)</f>
        <v>5750</v>
      </c>
      <c r="B1731" s="108" t="s">
        <v>246</v>
      </c>
      <c r="C1731" s="107">
        <v>2014</v>
      </c>
      <c r="D1731" s="107" t="s">
        <v>458</v>
      </c>
      <c r="E1731" s="107" t="s">
        <v>458</v>
      </c>
      <c r="F1731" s="107" t="s">
        <v>458</v>
      </c>
      <c r="G1731">
        <v>0</v>
      </c>
      <c r="H1731" t="e">
        <f t="shared" ref="H1731:H1794" si="27">F1731+G1731</f>
        <v>#VALUE!</v>
      </c>
    </row>
    <row r="1732" spans="1:8" x14ac:dyDescent="0.25">
      <c r="A1732">
        <f>_xlfn.XLOOKUP(B1732,'Données-péréquation'!$B$2:$B$301,'Données-péréquation'!$A$2:$A$301)</f>
        <v>5750</v>
      </c>
      <c r="B1732" s="108" t="s">
        <v>246</v>
      </c>
      <c r="C1732" s="107">
        <v>2015</v>
      </c>
      <c r="D1732" s="107" t="s">
        <v>458</v>
      </c>
      <c r="E1732" s="107" t="s">
        <v>458</v>
      </c>
      <c r="F1732" s="107" t="s">
        <v>458</v>
      </c>
      <c r="G1732">
        <v>0</v>
      </c>
      <c r="H1732" t="e">
        <f t="shared" si="27"/>
        <v>#VALUE!</v>
      </c>
    </row>
    <row r="1733" spans="1:8" x14ac:dyDescent="0.25">
      <c r="A1733">
        <f>_xlfn.XLOOKUP(B1733,'Données-péréquation'!$B$2:$B$301,'Données-péréquation'!$A$2:$A$301)</f>
        <v>5750</v>
      </c>
      <c r="B1733" s="108" t="s">
        <v>246</v>
      </c>
      <c r="C1733" s="107">
        <v>2016</v>
      </c>
      <c r="D1733" s="105">
        <v>9687.4937231210006</v>
      </c>
      <c r="E1733" s="105">
        <v>23383.677423164001</v>
      </c>
      <c r="F1733" s="107" t="s">
        <v>458</v>
      </c>
      <c r="G1733">
        <v>0</v>
      </c>
      <c r="H1733" t="e">
        <f t="shared" si="27"/>
        <v>#VALUE!</v>
      </c>
    </row>
    <row r="1734" spans="1:8" x14ac:dyDescent="0.25">
      <c r="A1734">
        <f>_xlfn.XLOOKUP(B1734,'Données-péréquation'!$B$2:$B$301,'Données-péréquation'!$A$2:$A$301)</f>
        <v>5750</v>
      </c>
      <c r="B1734" s="108" t="s">
        <v>246</v>
      </c>
      <c r="C1734" s="107">
        <v>2017</v>
      </c>
      <c r="D1734" s="105">
        <v>9275.3481184270004</v>
      </c>
      <c r="E1734" s="105">
        <v>20464.136078560001</v>
      </c>
      <c r="F1734" s="105">
        <v>91911.717553117007</v>
      </c>
      <c r="G1734">
        <v>0</v>
      </c>
      <c r="H1734">
        <f t="shared" si="27"/>
        <v>91911.717553117007</v>
      </c>
    </row>
    <row r="1735" spans="1:8" x14ac:dyDescent="0.25">
      <c r="A1735">
        <f>_xlfn.XLOOKUP(B1735,'Données-péréquation'!$B$2:$B$301,'Données-péréquation'!$A$2:$A$301)</f>
        <v>5750</v>
      </c>
      <c r="B1735" s="108" t="s">
        <v>246</v>
      </c>
      <c r="C1735" s="107">
        <v>2018</v>
      </c>
      <c r="D1735" s="105">
        <v>10432.912029994</v>
      </c>
      <c r="E1735" s="105">
        <v>19387.318636024</v>
      </c>
      <c r="F1735" s="105">
        <v>108599.757527162</v>
      </c>
      <c r="G1735">
        <v>0</v>
      </c>
      <c r="H1735">
        <f t="shared" si="27"/>
        <v>108599.757527162</v>
      </c>
    </row>
    <row r="1736" spans="1:8" x14ac:dyDescent="0.25">
      <c r="A1736">
        <f>_xlfn.XLOOKUP(B1736,'Données-péréquation'!$B$2:$B$301,'Données-péréquation'!$A$2:$A$301)</f>
        <v>5750</v>
      </c>
      <c r="B1736" s="108" t="s">
        <v>246</v>
      </c>
      <c r="C1736" s="107">
        <v>2019</v>
      </c>
      <c r="D1736" s="105">
        <v>7239.8943799939998</v>
      </c>
      <c r="E1736" s="105">
        <v>18063.788780329</v>
      </c>
      <c r="F1736" s="105">
        <v>126551.47036922599</v>
      </c>
      <c r="G1736">
        <v>584.04999999999995</v>
      </c>
      <c r="H1736">
        <f t="shared" si="27"/>
        <v>127135.520369226</v>
      </c>
    </row>
    <row r="1737" spans="1:8" x14ac:dyDescent="0.25">
      <c r="A1737">
        <f>_xlfn.XLOOKUP(B1737,'Données-péréquation'!$B$2:$B$301,'Données-péréquation'!$A$2:$A$301)</f>
        <v>5750</v>
      </c>
      <c r="B1737" s="108" t="s">
        <v>246</v>
      </c>
      <c r="C1737" s="107">
        <v>2020</v>
      </c>
      <c r="D1737" s="105">
        <v>8998.4510499019998</v>
      </c>
      <c r="E1737" s="105">
        <v>15754.44796313</v>
      </c>
      <c r="F1737" s="105">
        <v>92916.285150726006</v>
      </c>
      <c r="G1737">
        <v>-8.25</v>
      </c>
      <c r="H1737">
        <f t="shared" si="27"/>
        <v>92908.035150726006</v>
      </c>
    </row>
    <row r="1738" spans="1:8" x14ac:dyDescent="0.25">
      <c r="A1738">
        <f>_xlfn.XLOOKUP(B1738,'Données-péréquation'!$B$2:$B$301,'Données-péréquation'!$A$2:$A$301)</f>
        <v>5750</v>
      </c>
      <c r="B1738" s="108" t="s">
        <v>246</v>
      </c>
      <c r="C1738" s="107">
        <v>2021</v>
      </c>
      <c r="D1738" s="105">
        <v>1172.4817735449999</v>
      </c>
      <c r="E1738" s="105">
        <v>11007.216449858999</v>
      </c>
      <c r="F1738" s="105">
        <v>129059.85930085801</v>
      </c>
      <c r="G1738">
        <v>44.66</v>
      </c>
      <c r="H1738">
        <f t="shared" si="27"/>
        <v>129104.51930085801</v>
      </c>
    </row>
    <row r="1739" spans="1:8" x14ac:dyDescent="0.25">
      <c r="A1739">
        <f>_xlfn.XLOOKUP(B1739,'Données-péréquation'!$B$2:$B$301,'Données-péréquation'!$A$2:$A$301)</f>
        <v>5750</v>
      </c>
      <c r="B1739" s="108" t="s">
        <v>246</v>
      </c>
      <c r="C1739" s="107">
        <v>2022</v>
      </c>
      <c r="D1739" s="105">
        <v>25299.257158181001</v>
      </c>
      <c r="E1739" s="105">
        <v>35399.523274952997</v>
      </c>
      <c r="F1739" s="105">
        <v>89093.452744309994</v>
      </c>
      <c r="G1739">
        <v>65.17</v>
      </c>
      <c r="H1739">
        <f t="shared" si="27"/>
        <v>89158.622744309992</v>
      </c>
    </row>
    <row r="1740" spans="1:8" x14ac:dyDescent="0.25">
      <c r="A1740">
        <f>_xlfn.XLOOKUP(B1740,'Données-péréquation'!$B$2:$B$301,'Données-péréquation'!$A$2:$A$301)</f>
        <v>5407</v>
      </c>
      <c r="B1740" s="108" t="s">
        <v>245</v>
      </c>
      <c r="C1740" s="107">
        <v>2012</v>
      </c>
      <c r="D1740" s="107" t="s">
        <v>458</v>
      </c>
      <c r="E1740" s="107" t="s">
        <v>458</v>
      </c>
      <c r="F1740" s="107" t="s">
        <v>458</v>
      </c>
      <c r="G1740">
        <v>0</v>
      </c>
      <c r="H1740" t="e">
        <f t="shared" si="27"/>
        <v>#VALUE!</v>
      </c>
    </row>
    <row r="1741" spans="1:8" x14ac:dyDescent="0.25">
      <c r="A1741">
        <f>_xlfn.XLOOKUP(B1741,'Données-péréquation'!$B$2:$B$301,'Données-péréquation'!$A$2:$A$301)</f>
        <v>5407</v>
      </c>
      <c r="B1741" s="108" t="s">
        <v>245</v>
      </c>
      <c r="C1741" s="107">
        <v>2013</v>
      </c>
      <c r="D1741" s="107" t="s">
        <v>458</v>
      </c>
      <c r="E1741" s="107" t="s">
        <v>458</v>
      </c>
      <c r="F1741" s="107" t="s">
        <v>458</v>
      </c>
      <c r="G1741">
        <v>0</v>
      </c>
      <c r="H1741" t="e">
        <f t="shared" si="27"/>
        <v>#VALUE!</v>
      </c>
    </row>
    <row r="1742" spans="1:8" x14ac:dyDescent="0.25">
      <c r="A1742">
        <f>_xlfn.XLOOKUP(B1742,'Données-péréquation'!$B$2:$B$301,'Données-péréquation'!$A$2:$A$301)</f>
        <v>5407</v>
      </c>
      <c r="B1742" s="108" t="s">
        <v>245</v>
      </c>
      <c r="C1742" s="107">
        <v>2014</v>
      </c>
      <c r="D1742" s="107" t="s">
        <v>458</v>
      </c>
      <c r="E1742" s="107" t="s">
        <v>458</v>
      </c>
      <c r="F1742" s="107" t="s">
        <v>458</v>
      </c>
      <c r="G1742">
        <v>0</v>
      </c>
      <c r="H1742" t="e">
        <f t="shared" si="27"/>
        <v>#VALUE!</v>
      </c>
    </row>
    <row r="1743" spans="1:8" x14ac:dyDescent="0.25">
      <c r="A1743">
        <f>_xlfn.XLOOKUP(B1743,'Données-péréquation'!$B$2:$B$301,'Données-péréquation'!$A$2:$A$301)</f>
        <v>5407</v>
      </c>
      <c r="B1743" s="108" t="s">
        <v>245</v>
      </c>
      <c r="C1743" s="107">
        <v>2015</v>
      </c>
      <c r="D1743" s="107" t="s">
        <v>458</v>
      </c>
      <c r="E1743" s="107" t="s">
        <v>458</v>
      </c>
      <c r="F1743" s="107" t="s">
        <v>458</v>
      </c>
      <c r="G1743">
        <v>0</v>
      </c>
      <c r="H1743" t="e">
        <f t="shared" si="27"/>
        <v>#VALUE!</v>
      </c>
    </row>
    <row r="1744" spans="1:8" x14ac:dyDescent="0.25">
      <c r="A1744">
        <f>_xlfn.XLOOKUP(B1744,'Données-péréquation'!$B$2:$B$301,'Données-péréquation'!$A$2:$A$301)</f>
        <v>5407</v>
      </c>
      <c r="B1744" s="108" t="s">
        <v>245</v>
      </c>
      <c r="C1744" s="107">
        <v>2016</v>
      </c>
      <c r="D1744" s="105">
        <v>610710.80130000005</v>
      </c>
      <c r="E1744" s="106">
        <v>758601</v>
      </c>
      <c r="F1744" s="107" t="s">
        <v>458</v>
      </c>
      <c r="G1744">
        <v>0</v>
      </c>
      <c r="H1744" t="e">
        <f t="shared" si="27"/>
        <v>#VALUE!</v>
      </c>
    </row>
    <row r="1745" spans="1:8" x14ac:dyDescent="0.25">
      <c r="A1745">
        <f>_xlfn.XLOOKUP(B1745,'Données-péréquation'!$B$2:$B$301,'Données-péréquation'!$A$2:$A$301)</f>
        <v>5407</v>
      </c>
      <c r="B1745" s="108" t="s">
        <v>245</v>
      </c>
      <c r="C1745" s="107">
        <v>2017</v>
      </c>
      <c r="D1745" s="105">
        <v>539209.08912699996</v>
      </c>
      <c r="E1745" s="105">
        <v>676471.5</v>
      </c>
      <c r="F1745" s="105">
        <v>4063376.7570665302</v>
      </c>
      <c r="G1745">
        <v>0</v>
      </c>
      <c r="H1745">
        <f t="shared" si="27"/>
        <v>4063376.7570665302</v>
      </c>
    </row>
    <row r="1746" spans="1:8" x14ac:dyDescent="0.25">
      <c r="A1746">
        <f>_xlfn.XLOOKUP(B1746,'Données-péréquation'!$B$2:$B$301,'Données-péréquation'!$A$2:$A$301)</f>
        <v>5407</v>
      </c>
      <c r="B1746" s="108" t="s">
        <v>245</v>
      </c>
      <c r="C1746" s="107">
        <v>2018</v>
      </c>
      <c r="D1746" s="105">
        <v>474517.25035500003</v>
      </c>
      <c r="E1746" s="106">
        <v>595136</v>
      </c>
      <c r="F1746" s="105">
        <v>4044602.04433623</v>
      </c>
      <c r="G1746">
        <v>0</v>
      </c>
      <c r="H1746">
        <f t="shared" si="27"/>
        <v>4044602.04433623</v>
      </c>
    </row>
    <row r="1747" spans="1:8" x14ac:dyDescent="0.25">
      <c r="A1747">
        <f>_xlfn.XLOOKUP(B1747,'Données-péréquation'!$B$2:$B$301,'Données-péréquation'!$A$2:$A$301)</f>
        <v>5407</v>
      </c>
      <c r="B1747" s="108" t="s">
        <v>245</v>
      </c>
      <c r="C1747" s="107">
        <v>2019</v>
      </c>
      <c r="D1747" s="105">
        <v>578112.52093999996</v>
      </c>
      <c r="E1747" s="106">
        <v>746194</v>
      </c>
      <c r="F1747" s="105">
        <v>3647972.81522416</v>
      </c>
      <c r="G1747">
        <v>165392.20000000001</v>
      </c>
      <c r="H1747">
        <f t="shared" si="27"/>
        <v>3813365.0152241602</v>
      </c>
    </row>
    <row r="1748" spans="1:8" x14ac:dyDescent="0.25">
      <c r="A1748">
        <f>_xlfn.XLOOKUP(B1748,'Données-péréquation'!$B$2:$B$301,'Données-péréquation'!$A$2:$A$301)</f>
        <v>5407</v>
      </c>
      <c r="B1748" s="108" t="s">
        <v>245</v>
      </c>
      <c r="C1748" s="107">
        <v>2020</v>
      </c>
      <c r="D1748" s="105">
        <v>426898.478512</v>
      </c>
      <c r="E1748" s="106">
        <v>580710</v>
      </c>
      <c r="F1748" s="105">
        <v>3619871.0245270501</v>
      </c>
      <c r="G1748">
        <v>31741.45</v>
      </c>
      <c r="H1748">
        <f t="shared" si="27"/>
        <v>3651612.4745270503</v>
      </c>
    </row>
    <row r="1749" spans="1:8" x14ac:dyDescent="0.25">
      <c r="A1749">
        <f>_xlfn.XLOOKUP(B1749,'Données-péréquation'!$B$2:$B$301,'Données-péréquation'!$A$2:$A$301)</f>
        <v>5407</v>
      </c>
      <c r="B1749" s="108" t="s">
        <v>245</v>
      </c>
      <c r="C1749" s="107">
        <v>2021</v>
      </c>
      <c r="D1749" s="105">
        <v>300143.92942499998</v>
      </c>
      <c r="E1749" s="106">
        <v>466405</v>
      </c>
      <c r="F1749" s="105">
        <v>3350342.4671648098</v>
      </c>
      <c r="G1749">
        <v>25327.27</v>
      </c>
      <c r="H1749">
        <f t="shared" si="27"/>
        <v>3375669.7371648098</v>
      </c>
    </row>
    <row r="1750" spans="1:8" x14ac:dyDescent="0.25">
      <c r="A1750">
        <f>_xlfn.XLOOKUP(B1750,'Données-péréquation'!$B$2:$B$301,'Données-péréquation'!$A$2:$A$301)</f>
        <v>5407</v>
      </c>
      <c r="B1750" s="108" t="s">
        <v>245</v>
      </c>
      <c r="C1750" s="107">
        <v>2022</v>
      </c>
      <c r="D1750" s="105">
        <v>165769.708304</v>
      </c>
      <c r="E1750" s="106">
        <v>296960</v>
      </c>
      <c r="F1750" s="105">
        <v>3704810.0504989899</v>
      </c>
      <c r="G1750">
        <v>9188.34</v>
      </c>
      <c r="H1750">
        <f t="shared" si="27"/>
        <v>3713998.3904989897</v>
      </c>
    </row>
    <row r="1751" spans="1:8" x14ac:dyDescent="0.25">
      <c r="A1751">
        <f>_xlfn.XLOOKUP(B1751,'Données-péréquation'!$B$2:$B$301,'Données-péréquation'!$A$2:$A$301)</f>
        <v>5755</v>
      </c>
      <c r="B1751" s="108" t="s">
        <v>244</v>
      </c>
      <c r="C1751" s="107">
        <v>2012</v>
      </c>
      <c r="D1751" s="107" t="s">
        <v>458</v>
      </c>
      <c r="E1751" s="107" t="s">
        <v>458</v>
      </c>
      <c r="F1751" s="107" t="s">
        <v>458</v>
      </c>
      <c r="G1751">
        <v>0</v>
      </c>
      <c r="H1751" t="e">
        <f t="shared" si="27"/>
        <v>#VALUE!</v>
      </c>
    </row>
    <row r="1752" spans="1:8" x14ac:dyDescent="0.25">
      <c r="A1752">
        <f>_xlfn.XLOOKUP(B1752,'Données-péréquation'!$B$2:$B$301,'Données-péréquation'!$A$2:$A$301)</f>
        <v>5755</v>
      </c>
      <c r="B1752" s="108" t="s">
        <v>244</v>
      </c>
      <c r="C1752" s="107">
        <v>2013</v>
      </c>
      <c r="D1752" s="107" t="s">
        <v>458</v>
      </c>
      <c r="E1752" s="107" t="s">
        <v>458</v>
      </c>
      <c r="F1752" s="107" t="s">
        <v>458</v>
      </c>
      <c r="G1752">
        <v>0</v>
      </c>
      <c r="H1752" t="e">
        <f t="shared" si="27"/>
        <v>#VALUE!</v>
      </c>
    </row>
    <row r="1753" spans="1:8" x14ac:dyDescent="0.25">
      <c r="A1753">
        <f>_xlfn.XLOOKUP(B1753,'Données-péréquation'!$B$2:$B$301,'Données-péréquation'!$A$2:$A$301)</f>
        <v>5755</v>
      </c>
      <c r="B1753" s="108" t="s">
        <v>244</v>
      </c>
      <c r="C1753" s="107">
        <v>2014</v>
      </c>
      <c r="D1753" s="107" t="s">
        <v>458</v>
      </c>
      <c r="E1753" s="107" t="s">
        <v>458</v>
      </c>
      <c r="F1753" s="107" t="s">
        <v>458</v>
      </c>
      <c r="G1753">
        <v>0</v>
      </c>
      <c r="H1753" t="e">
        <f t="shared" si="27"/>
        <v>#VALUE!</v>
      </c>
    </row>
    <row r="1754" spans="1:8" x14ac:dyDescent="0.25">
      <c r="A1754">
        <f>_xlfn.XLOOKUP(B1754,'Données-péréquation'!$B$2:$B$301,'Données-péréquation'!$A$2:$A$301)</f>
        <v>5755</v>
      </c>
      <c r="B1754" s="108" t="s">
        <v>244</v>
      </c>
      <c r="C1754" s="107">
        <v>2015</v>
      </c>
      <c r="D1754" s="107" t="s">
        <v>458</v>
      </c>
      <c r="E1754" s="107" t="s">
        <v>458</v>
      </c>
      <c r="F1754" s="107" t="s">
        <v>458</v>
      </c>
      <c r="G1754">
        <v>0</v>
      </c>
      <c r="H1754" t="e">
        <f t="shared" si="27"/>
        <v>#VALUE!</v>
      </c>
    </row>
    <row r="1755" spans="1:8" x14ac:dyDescent="0.25">
      <c r="A1755">
        <f>_xlfn.XLOOKUP(B1755,'Données-péréquation'!$B$2:$B$301,'Données-péréquation'!$A$2:$A$301)</f>
        <v>5755</v>
      </c>
      <c r="B1755" s="108" t="s">
        <v>244</v>
      </c>
      <c r="C1755" s="107">
        <v>2016</v>
      </c>
      <c r="D1755" s="105">
        <v>25093.385613688999</v>
      </c>
      <c r="E1755" s="105">
        <v>49688.600962794997</v>
      </c>
      <c r="F1755" s="107" t="s">
        <v>458</v>
      </c>
      <c r="G1755">
        <v>0</v>
      </c>
      <c r="H1755" t="e">
        <f t="shared" si="27"/>
        <v>#VALUE!</v>
      </c>
    </row>
    <row r="1756" spans="1:8" x14ac:dyDescent="0.25">
      <c r="A1756">
        <f>_xlfn.XLOOKUP(B1756,'Données-péréquation'!$B$2:$B$301,'Données-péréquation'!$A$2:$A$301)</f>
        <v>5755</v>
      </c>
      <c r="B1756" s="108" t="s">
        <v>244</v>
      </c>
      <c r="C1756" s="107">
        <v>2017</v>
      </c>
      <c r="D1756" s="105">
        <v>17951.370924829</v>
      </c>
      <c r="E1756" s="105">
        <v>49319.883736919997</v>
      </c>
      <c r="F1756" s="105">
        <v>343512.07364123903</v>
      </c>
      <c r="G1756">
        <v>0</v>
      </c>
      <c r="H1756">
        <f t="shared" si="27"/>
        <v>343512.07364123903</v>
      </c>
    </row>
    <row r="1757" spans="1:8" x14ac:dyDescent="0.25">
      <c r="A1757">
        <f>_xlfn.XLOOKUP(B1757,'Données-péréquation'!$B$2:$B$301,'Données-péréquation'!$A$2:$A$301)</f>
        <v>5755</v>
      </c>
      <c r="B1757" s="108" t="s">
        <v>244</v>
      </c>
      <c r="C1757" s="107">
        <v>2018</v>
      </c>
      <c r="D1757" s="105">
        <v>18388.064471105001</v>
      </c>
      <c r="E1757" s="105">
        <v>45345.562935820002</v>
      </c>
      <c r="F1757" s="105">
        <v>355089.74434558098</v>
      </c>
      <c r="G1757">
        <v>0</v>
      </c>
      <c r="H1757">
        <f t="shared" si="27"/>
        <v>355089.74434558098</v>
      </c>
    </row>
    <row r="1758" spans="1:8" x14ac:dyDescent="0.25">
      <c r="A1758">
        <f>_xlfn.XLOOKUP(B1758,'Données-péréquation'!$B$2:$B$301,'Données-péréquation'!$A$2:$A$301)</f>
        <v>5755</v>
      </c>
      <c r="B1758" s="108" t="s">
        <v>244</v>
      </c>
      <c r="C1758" s="107">
        <v>2019</v>
      </c>
      <c r="D1758" s="105">
        <v>24846.491586690001</v>
      </c>
      <c r="E1758" s="105">
        <v>47603.283123888003</v>
      </c>
      <c r="F1758" s="105">
        <v>376156.46390207898</v>
      </c>
      <c r="G1758">
        <v>3355.25</v>
      </c>
      <c r="H1758">
        <f t="shared" si="27"/>
        <v>379511.71390207898</v>
      </c>
    </row>
    <row r="1759" spans="1:8" x14ac:dyDescent="0.25">
      <c r="A1759">
        <f>_xlfn.XLOOKUP(B1759,'Données-péréquation'!$B$2:$B$301,'Données-péréquation'!$A$2:$A$301)</f>
        <v>5755</v>
      </c>
      <c r="B1759" s="108" t="s">
        <v>244</v>
      </c>
      <c r="C1759" s="107">
        <v>2020</v>
      </c>
      <c r="D1759" s="105">
        <v>30635.340824362</v>
      </c>
      <c r="E1759" s="105">
        <v>46687.052352990999</v>
      </c>
      <c r="F1759" s="105">
        <v>359851.25716163398</v>
      </c>
      <c r="G1759">
        <v>909.11</v>
      </c>
      <c r="H1759">
        <f t="shared" si="27"/>
        <v>360760.36716163397</v>
      </c>
    </row>
    <row r="1760" spans="1:8" x14ac:dyDescent="0.25">
      <c r="A1760">
        <f>_xlfn.XLOOKUP(B1760,'Données-péréquation'!$B$2:$B$301,'Données-péréquation'!$A$2:$A$301)</f>
        <v>5755</v>
      </c>
      <c r="B1760" s="108" t="s">
        <v>244</v>
      </c>
      <c r="C1760" s="107">
        <v>2021</v>
      </c>
      <c r="D1760" s="105">
        <v>14700.553332273001</v>
      </c>
      <c r="E1760" s="105">
        <v>36632.965484822002</v>
      </c>
      <c r="F1760" s="105">
        <v>300245.499094492</v>
      </c>
      <c r="G1760">
        <v>2877.31</v>
      </c>
      <c r="H1760">
        <f t="shared" si="27"/>
        <v>303122.809094492</v>
      </c>
    </row>
    <row r="1761" spans="1:8" x14ac:dyDescent="0.25">
      <c r="A1761">
        <f>_xlfn.XLOOKUP(B1761,'Données-péréquation'!$B$2:$B$301,'Données-péréquation'!$A$2:$A$301)</f>
        <v>5755</v>
      </c>
      <c r="B1761" s="108" t="s">
        <v>244</v>
      </c>
      <c r="C1761" s="107">
        <v>2022</v>
      </c>
      <c r="D1761" s="105">
        <v>93860.955917251005</v>
      </c>
      <c r="E1761" s="105">
        <v>109296.526019998</v>
      </c>
      <c r="F1761" s="105">
        <v>350426.52944972599</v>
      </c>
      <c r="G1761">
        <v>1582.59</v>
      </c>
      <c r="H1761">
        <f t="shared" si="27"/>
        <v>352009.11944972601</v>
      </c>
    </row>
    <row r="1762" spans="1:8" x14ac:dyDescent="0.25">
      <c r="A1762">
        <f>_xlfn.XLOOKUP(B1762,'Données-péréquation'!$B$2:$B$301,'Données-péréquation'!$A$2:$A$301)</f>
        <v>5638</v>
      </c>
      <c r="B1762" s="108" t="s">
        <v>243</v>
      </c>
      <c r="C1762" s="107">
        <v>2012</v>
      </c>
      <c r="D1762" s="107" t="s">
        <v>458</v>
      </c>
      <c r="E1762" s="107" t="s">
        <v>458</v>
      </c>
      <c r="F1762" s="107" t="s">
        <v>458</v>
      </c>
      <c r="G1762">
        <v>0</v>
      </c>
      <c r="H1762" t="e">
        <f t="shared" si="27"/>
        <v>#VALUE!</v>
      </c>
    </row>
    <row r="1763" spans="1:8" x14ac:dyDescent="0.25">
      <c r="A1763">
        <f>_xlfn.XLOOKUP(B1763,'Données-péréquation'!$B$2:$B$301,'Données-péréquation'!$A$2:$A$301)</f>
        <v>5638</v>
      </c>
      <c r="B1763" s="108" t="s">
        <v>243</v>
      </c>
      <c r="C1763" s="107">
        <v>2013</v>
      </c>
      <c r="D1763" s="107" t="s">
        <v>458</v>
      </c>
      <c r="E1763" s="107" t="s">
        <v>458</v>
      </c>
      <c r="F1763" s="107" t="s">
        <v>458</v>
      </c>
      <c r="G1763">
        <v>0</v>
      </c>
      <c r="H1763" t="e">
        <f t="shared" si="27"/>
        <v>#VALUE!</v>
      </c>
    </row>
    <row r="1764" spans="1:8" x14ac:dyDescent="0.25">
      <c r="A1764">
        <f>_xlfn.XLOOKUP(B1764,'Données-péréquation'!$B$2:$B$301,'Données-péréquation'!$A$2:$A$301)</f>
        <v>5638</v>
      </c>
      <c r="B1764" s="108" t="s">
        <v>243</v>
      </c>
      <c r="C1764" s="107">
        <v>2014</v>
      </c>
      <c r="D1764" s="107" t="s">
        <v>458</v>
      </c>
      <c r="E1764" s="107" t="s">
        <v>458</v>
      </c>
      <c r="F1764" s="107" t="s">
        <v>458</v>
      </c>
      <c r="G1764">
        <v>0</v>
      </c>
      <c r="H1764" t="e">
        <f t="shared" si="27"/>
        <v>#VALUE!</v>
      </c>
    </row>
    <row r="1765" spans="1:8" x14ac:dyDescent="0.25">
      <c r="A1765">
        <f>_xlfn.XLOOKUP(B1765,'Données-péréquation'!$B$2:$B$301,'Données-péréquation'!$A$2:$A$301)</f>
        <v>5638</v>
      </c>
      <c r="B1765" s="108" t="s">
        <v>243</v>
      </c>
      <c r="C1765" s="107">
        <v>2015</v>
      </c>
      <c r="D1765" s="107" t="s">
        <v>458</v>
      </c>
      <c r="E1765" s="107" t="s">
        <v>458</v>
      </c>
      <c r="F1765" s="107" t="s">
        <v>458</v>
      </c>
      <c r="G1765">
        <v>0</v>
      </c>
      <c r="H1765" t="e">
        <f t="shared" si="27"/>
        <v>#VALUE!</v>
      </c>
    </row>
    <row r="1766" spans="1:8" x14ac:dyDescent="0.25">
      <c r="A1766">
        <f>_xlfn.XLOOKUP(B1766,'Données-péréquation'!$B$2:$B$301,'Données-péréquation'!$A$2:$A$301)</f>
        <v>5638</v>
      </c>
      <c r="B1766" s="108" t="s">
        <v>243</v>
      </c>
      <c r="C1766" s="107">
        <v>2016</v>
      </c>
      <c r="D1766" s="105">
        <v>-44357.659907137</v>
      </c>
      <c r="E1766" s="107">
        <v>332.532293987</v>
      </c>
      <c r="F1766" s="107" t="s">
        <v>458</v>
      </c>
      <c r="G1766">
        <v>0</v>
      </c>
      <c r="H1766" t="e">
        <f t="shared" si="27"/>
        <v>#VALUE!</v>
      </c>
    </row>
    <row r="1767" spans="1:8" x14ac:dyDescent="0.25">
      <c r="A1767">
        <f>_xlfn.XLOOKUP(B1767,'Données-péréquation'!$B$2:$B$301,'Données-péréquation'!$A$2:$A$301)</f>
        <v>5638</v>
      </c>
      <c r="B1767" s="108" t="s">
        <v>243</v>
      </c>
      <c r="C1767" s="107">
        <v>2017</v>
      </c>
      <c r="D1767" s="105">
        <v>-35581.288908019</v>
      </c>
      <c r="E1767" s="107">
        <v>277.99562921900002</v>
      </c>
      <c r="F1767" s="105">
        <v>-5320667.9664022503</v>
      </c>
      <c r="G1767">
        <v>0</v>
      </c>
      <c r="H1767">
        <f t="shared" si="27"/>
        <v>-5320667.9664022503</v>
      </c>
    </row>
    <row r="1768" spans="1:8" x14ac:dyDescent="0.25">
      <c r="A1768">
        <f>_xlfn.XLOOKUP(B1768,'Données-péréquation'!$B$2:$B$301,'Données-péréquation'!$A$2:$A$301)</f>
        <v>5638</v>
      </c>
      <c r="B1768" s="108" t="s">
        <v>243</v>
      </c>
      <c r="C1768" s="107">
        <v>2018</v>
      </c>
      <c r="D1768" s="105">
        <v>-25778.438647088999</v>
      </c>
      <c r="E1768" s="107">
        <v>270.74420770799998</v>
      </c>
      <c r="F1768" s="105">
        <v>-4014576.7534323498</v>
      </c>
      <c r="G1768">
        <v>0</v>
      </c>
      <c r="H1768">
        <f t="shared" si="27"/>
        <v>-4014576.7534323498</v>
      </c>
    </row>
    <row r="1769" spans="1:8" x14ac:dyDescent="0.25">
      <c r="A1769">
        <f>_xlfn.XLOOKUP(B1769,'Données-péréquation'!$B$2:$B$301,'Données-péréquation'!$A$2:$A$301)</f>
        <v>5638</v>
      </c>
      <c r="B1769" s="108" t="s">
        <v>243</v>
      </c>
      <c r="C1769" s="107">
        <v>2019</v>
      </c>
      <c r="D1769" s="105">
        <v>-29501.125079758</v>
      </c>
      <c r="E1769" s="107">
        <v>345.516810679</v>
      </c>
      <c r="F1769" s="105">
        <v>-4007605.0567572601</v>
      </c>
      <c r="G1769">
        <v>185365.9</v>
      </c>
      <c r="H1769">
        <f t="shared" si="27"/>
        <v>-3822239.1567572602</v>
      </c>
    </row>
    <row r="1770" spans="1:8" x14ac:dyDescent="0.25">
      <c r="A1770">
        <f>_xlfn.XLOOKUP(B1770,'Données-péréquation'!$B$2:$B$301,'Données-péréquation'!$A$2:$A$301)</f>
        <v>5638</v>
      </c>
      <c r="B1770" s="108" t="s">
        <v>243</v>
      </c>
      <c r="C1770" s="107">
        <v>2020</v>
      </c>
      <c r="D1770" s="105">
        <v>-38025.687376820002</v>
      </c>
      <c r="E1770" s="107">
        <v>299.73615457400001</v>
      </c>
      <c r="F1770" s="105">
        <v>-2601435.3591766101</v>
      </c>
      <c r="G1770">
        <v>5502.22</v>
      </c>
      <c r="H1770">
        <f t="shared" si="27"/>
        <v>-2595933.1391766099</v>
      </c>
    </row>
    <row r="1771" spans="1:8" x14ac:dyDescent="0.25">
      <c r="A1771">
        <f>_xlfn.XLOOKUP(B1771,'Données-péréquation'!$B$2:$B$301,'Données-péréquation'!$A$2:$A$301)</f>
        <v>5638</v>
      </c>
      <c r="B1771" s="108" t="s">
        <v>243</v>
      </c>
      <c r="C1771" s="107">
        <v>2021</v>
      </c>
      <c r="D1771" s="105">
        <v>-43611.328632076998</v>
      </c>
      <c r="E1771" s="107">
        <v>280.054519814</v>
      </c>
      <c r="F1771" s="105">
        <v>-6736663.4471661402</v>
      </c>
      <c r="G1771">
        <v>83966.18</v>
      </c>
      <c r="H1771">
        <f t="shared" si="27"/>
        <v>-6652697.2671661405</v>
      </c>
    </row>
    <row r="1772" spans="1:8" x14ac:dyDescent="0.25">
      <c r="A1772">
        <f>_xlfn.XLOOKUP(B1772,'Données-péréquation'!$B$2:$B$301,'Données-péréquation'!$A$2:$A$301)</f>
        <v>5638</v>
      </c>
      <c r="B1772" s="108" t="s">
        <v>243</v>
      </c>
      <c r="C1772" s="107">
        <v>2022</v>
      </c>
      <c r="D1772" s="105">
        <v>-43523.541278247998</v>
      </c>
      <c r="E1772" s="107">
        <v>148.84588487299999</v>
      </c>
      <c r="F1772" s="105">
        <v>-4926601.2126895199</v>
      </c>
      <c r="G1772">
        <v>54384.05</v>
      </c>
      <c r="H1772">
        <f t="shared" si="27"/>
        <v>-4872217.16268952</v>
      </c>
    </row>
    <row r="1773" spans="1:8" x14ac:dyDescent="0.25">
      <c r="A1773">
        <f>_xlfn.XLOOKUP(B1773,'Données-péréquation'!$B$2:$B$301,'Données-péréquation'!$A$2:$A$301)</f>
        <v>5429</v>
      </c>
      <c r="B1773" s="108" t="s">
        <v>242</v>
      </c>
      <c r="C1773" s="107">
        <v>2012</v>
      </c>
      <c r="D1773" s="107" t="s">
        <v>458</v>
      </c>
      <c r="E1773" s="107" t="s">
        <v>458</v>
      </c>
      <c r="F1773" s="107" t="s">
        <v>458</v>
      </c>
      <c r="G1773">
        <v>0</v>
      </c>
      <c r="H1773" t="e">
        <f t="shared" si="27"/>
        <v>#VALUE!</v>
      </c>
    </row>
    <row r="1774" spans="1:8" x14ac:dyDescent="0.25">
      <c r="A1774">
        <f>_xlfn.XLOOKUP(B1774,'Données-péréquation'!$B$2:$B$301,'Données-péréquation'!$A$2:$A$301)</f>
        <v>5429</v>
      </c>
      <c r="B1774" s="108" t="s">
        <v>242</v>
      </c>
      <c r="C1774" s="107">
        <v>2013</v>
      </c>
      <c r="D1774" s="107" t="s">
        <v>458</v>
      </c>
      <c r="E1774" s="107" t="s">
        <v>458</v>
      </c>
      <c r="F1774" s="107" t="s">
        <v>458</v>
      </c>
      <c r="G1774">
        <v>0</v>
      </c>
      <c r="H1774" t="e">
        <f t="shared" si="27"/>
        <v>#VALUE!</v>
      </c>
    </row>
    <row r="1775" spans="1:8" x14ac:dyDescent="0.25">
      <c r="A1775">
        <f>_xlfn.XLOOKUP(B1775,'Données-péréquation'!$B$2:$B$301,'Données-péréquation'!$A$2:$A$301)</f>
        <v>5429</v>
      </c>
      <c r="B1775" s="108" t="s">
        <v>242</v>
      </c>
      <c r="C1775" s="107">
        <v>2014</v>
      </c>
      <c r="D1775" s="107" t="s">
        <v>458</v>
      </c>
      <c r="E1775" s="107" t="s">
        <v>458</v>
      </c>
      <c r="F1775" s="107" t="s">
        <v>458</v>
      </c>
      <c r="G1775">
        <v>0</v>
      </c>
      <c r="H1775" t="e">
        <f t="shared" si="27"/>
        <v>#VALUE!</v>
      </c>
    </row>
    <row r="1776" spans="1:8" x14ac:dyDescent="0.25">
      <c r="A1776">
        <f>_xlfn.XLOOKUP(B1776,'Données-péréquation'!$B$2:$B$301,'Données-péréquation'!$A$2:$A$301)</f>
        <v>5429</v>
      </c>
      <c r="B1776" s="108" t="s">
        <v>242</v>
      </c>
      <c r="C1776" s="107">
        <v>2015</v>
      </c>
      <c r="D1776" s="107" t="s">
        <v>458</v>
      </c>
      <c r="E1776" s="107" t="s">
        <v>458</v>
      </c>
      <c r="F1776" s="107" t="s">
        <v>458</v>
      </c>
      <c r="G1776">
        <v>0</v>
      </c>
      <c r="H1776" t="e">
        <f t="shared" si="27"/>
        <v>#VALUE!</v>
      </c>
    </row>
    <row r="1777" spans="1:8" x14ac:dyDescent="0.25">
      <c r="A1777">
        <f>_xlfn.XLOOKUP(B1777,'Données-péréquation'!$B$2:$B$301,'Données-péréquation'!$A$2:$A$301)</f>
        <v>5429</v>
      </c>
      <c r="B1777" s="108" t="s">
        <v>242</v>
      </c>
      <c r="C1777" s="107">
        <v>2016</v>
      </c>
      <c r="D1777" s="105">
        <v>73805.971778898995</v>
      </c>
      <c r="E1777" s="105">
        <v>161600.80350000001</v>
      </c>
      <c r="F1777" s="107" t="s">
        <v>458</v>
      </c>
      <c r="G1777">
        <v>0</v>
      </c>
      <c r="H1777" t="e">
        <f t="shared" si="27"/>
        <v>#VALUE!</v>
      </c>
    </row>
    <row r="1778" spans="1:8" x14ac:dyDescent="0.25">
      <c r="A1778">
        <f>_xlfn.XLOOKUP(B1778,'Données-péréquation'!$B$2:$B$301,'Données-péréquation'!$A$2:$A$301)</f>
        <v>5429</v>
      </c>
      <c r="B1778" s="108" t="s">
        <v>242</v>
      </c>
      <c r="C1778" s="107">
        <v>2017</v>
      </c>
      <c r="D1778" s="105">
        <v>72273.450142460002</v>
      </c>
      <c r="E1778" s="105">
        <v>142201.90900000001</v>
      </c>
      <c r="F1778" s="105">
        <v>121163.446386396</v>
      </c>
      <c r="G1778">
        <v>0</v>
      </c>
      <c r="H1778">
        <f t="shared" si="27"/>
        <v>121163.446386396</v>
      </c>
    </row>
    <row r="1779" spans="1:8" x14ac:dyDescent="0.25">
      <c r="A1779">
        <f>_xlfn.XLOOKUP(B1779,'Données-péréquation'!$B$2:$B$301,'Données-péréquation'!$A$2:$A$301)</f>
        <v>5429</v>
      </c>
      <c r="B1779" s="108" t="s">
        <v>242</v>
      </c>
      <c r="C1779" s="107">
        <v>2018</v>
      </c>
      <c r="D1779" s="105">
        <v>74707.518394068</v>
      </c>
      <c r="E1779" s="105">
        <v>130049.18550000001</v>
      </c>
      <c r="F1779" s="105">
        <v>221456.96443145099</v>
      </c>
      <c r="G1779">
        <v>0</v>
      </c>
      <c r="H1779">
        <f t="shared" si="27"/>
        <v>221456.96443145099</v>
      </c>
    </row>
    <row r="1780" spans="1:8" x14ac:dyDescent="0.25">
      <c r="A1780">
        <f>_xlfn.XLOOKUP(B1780,'Données-péréquation'!$B$2:$B$301,'Données-péréquation'!$A$2:$A$301)</f>
        <v>5429</v>
      </c>
      <c r="B1780" s="108" t="s">
        <v>242</v>
      </c>
      <c r="C1780" s="107">
        <v>2019</v>
      </c>
      <c r="D1780" s="105">
        <v>64299.637090151002</v>
      </c>
      <c r="E1780" s="105">
        <v>128429.048</v>
      </c>
      <c r="F1780" s="105">
        <v>176813.57574744901</v>
      </c>
      <c r="G1780">
        <v>1449.35</v>
      </c>
      <c r="H1780">
        <f t="shared" si="27"/>
        <v>178262.92574744902</v>
      </c>
    </row>
    <row r="1781" spans="1:8" x14ac:dyDescent="0.25">
      <c r="A1781">
        <f>_xlfn.XLOOKUP(B1781,'Données-péréquation'!$B$2:$B$301,'Données-péréquation'!$A$2:$A$301)</f>
        <v>5429</v>
      </c>
      <c r="B1781" s="108" t="s">
        <v>242</v>
      </c>
      <c r="C1781" s="107">
        <v>2020</v>
      </c>
      <c r="D1781" s="105">
        <v>54511.543040775003</v>
      </c>
      <c r="E1781" s="105">
        <v>118817.067676858</v>
      </c>
      <c r="F1781" s="105">
        <v>183199.10189101601</v>
      </c>
      <c r="G1781">
        <v>1990.5</v>
      </c>
      <c r="H1781">
        <f t="shared" si="27"/>
        <v>185189.60189101601</v>
      </c>
    </row>
    <row r="1782" spans="1:8" x14ac:dyDescent="0.25">
      <c r="A1782">
        <f>_xlfn.XLOOKUP(B1782,'Données-péréquation'!$B$2:$B$301,'Données-péréquation'!$A$2:$A$301)</f>
        <v>5429</v>
      </c>
      <c r="B1782" s="108" t="s">
        <v>242</v>
      </c>
      <c r="C1782" s="107">
        <v>2021</v>
      </c>
      <c r="D1782" s="105">
        <v>55234.666815295997</v>
      </c>
      <c r="E1782" s="105">
        <v>123110.59243</v>
      </c>
      <c r="F1782" s="105">
        <v>57037.198125272997</v>
      </c>
      <c r="G1782">
        <v>1344.05</v>
      </c>
      <c r="H1782">
        <f t="shared" si="27"/>
        <v>58381.248125272999</v>
      </c>
    </row>
    <row r="1783" spans="1:8" x14ac:dyDescent="0.25">
      <c r="A1783">
        <f>_xlfn.XLOOKUP(B1783,'Données-péréquation'!$B$2:$B$301,'Données-péréquation'!$A$2:$A$301)</f>
        <v>5429</v>
      </c>
      <c r="B1783" s="108" t="s">
        <v>242</v>
      </c>
      <c r="C1783" s="107">
        <v>2022</v>
      </c>
      <c r="D1783" s="105">
        <v>33951.384901575002</v>
      </c>
      <c r="E1783" s="105">
        <v>111223.94721</v>
      </c>
      <c r="F1783" s="105">
        <v>202977.39823746899</v>
      </c>
      <c r="G1783">
        <v>3918.79</v>
      </c>
      <c r="H1783">
        <f t="shared" si="27"/>
        <v>206896.188237469</v>
      </c>
    </row>
    <row r="1784" spans="1:8" x14ac:dyDescent="0.25">
      <c r="A1784">
        <f>_xlfn.XLOOKUP(B1784,'Données-péréquation'!$B$2:$B$301,'Données-péréquation'!$A$2:$A$301)</f>
        <v>5674</v>
      </c>
      <c r="B1784" s="108" t="s">
        <v>241</v>
      </c>
      <c r="C1784" s="107">
        <v>2012</v>
      </c>
      <c r="D1784" s="107" t="s">
        <v>458</v>
      </c>
      <c r="E1784" s="107" t="s">
        <v>458</v>
      </c>
      <c r="F1784" s="107" t="s">
        <v>458</v>
      </c>
      <c r="G1784">
        <v>0</v>
      </c>
      <c r="H1784" t="e">
        <f t="shared" si="27"/>
        <v>#VALUE!</v>
      </c>
    </row>
    <row r="1785" spans="1:8" x14ac:dyDescent="0.25">
      <c r="A1785">
        <f>_xlfn.XLOOKUP(B1785,'Données-péréquation'!$B$2:$B$301,'Données-péréquation'!$A$2:$A$301)</f>
        <v>5674</v>
      </c>
      <c r="B1785" s="108" t="s">
        <v>241</v>
      </c>
      <c r="C1785" s="107">
        <v>2013</v>
      </c>
      <c r="D1785" s="107" t="s">
        <v>458</v>
      </c>
      <c r="E1785" s="107" t="s">
        <v>458</v>
      </c>
      <c r="F1785" s="107" t="s">
        <v>458</v>
      </c>
      <c r="G1785">
        <v>0</v>
      </c>
      <c r="H1785" t="e">
        <f t="shared" si="27"/>
        <v>#VALUE!</v>
      </c>
    </row>
    <row r="1786" spans="1:8" x14ac:dyDescent="0.25">
      <c r="A1786">
        <f>_xlfn.XLOOKUP(B1786,'Données-péréquation'!$B$2:$B$301,'Données-péréquation'!$A$2:$A$301)</f>
        <v>5674</v>
      </c>
      <c r="B1786" s="108" t="s">
        <v>241</v>
      </c>
      <c r="C1786" s="107">
        <v>2014</v>
      </c>
      <c r="D1786" s="107" t="s">
        <v>458</v>
      </c>
      <c r="E1786" s="107" t="s">
        <v>458</v>
      </c>
      <c r="F1786" s="107" t="s">
        <v>458</v>
      </c>
      <c r="G1786">
        <v>0</v>
      </c>
      <c r="H1786" t="e">
        <f t="shared" si="27"/>
        <v>#VALUE!</v>
      </c>
    </row>
    <row r="1787" spans="1:8" x14ac:dyDescent="0.25">
      <c r="A1787">
        <f>_xlfn.XLOOKUP(B1787,'Données-péréquation'!$B$2:$B$301,'Données-péréquation'!$A$2:$A$301)</f>
        <v>5674</v>
      </c>
      <c r="B1787" s="108" t="s">
        <v>241</v>
      </c>
      <c r="C1787" s="107">
        <v>2015</v>
      </c>
      <c r="D1787" s="107" t="s">
        <v>458</v>
      </c>
      <c r="E1787" s="107" t="s">
        <v>458</v>
      </c>
      <c r="F1787" s="107" t="s">
        <v>458</v>
      </c>
      <c r="G1787">
        <v>0</v>
      </c>
      <c r="H1787" t="e">
        <f t="shared" si="27"/>
        <v>#VALUE!</v>
      </c>
    </row>
    <row r="1788" spans="1:8" x14ac:dyDescent="0.25">
      <c r="A1788">
        <f>_xlfn.XLOOKUP(B1788,'Données-péréquation'!$B$2:$B$301,'Données-péréquation'!$A$2:$A$301)</f>
        <v>5674</v>
      </c>
      <c r="B1788" s="108" t="s">
        <v>241</v>
      </c>
      <c r="C1788" s="107">
        <v>2016</v>
      </c>
      <c r="D1788" s="105">
        <v>6833.4087578910003</v>
      </c>
      <c r="E1788" s="107">
        <v>0</v>
      </c>
      <c r="F1788" s="107" t="s">
        <v>458</v>
      </c>
      <c r="G1788">
        <v>0</v>
      </c>
      <c r="H1788" t="e">
        <f t="shared" si="27"/>
        <v>#VALUE!</v>
      </c>
    </row>
    <row r="1789" spans="1:8" x14ac:dyDescent="0.25">
      <c r="A1789">
        <f>_xlfn.XLOOKUP(B1789,'Données-péréquation'!$B$2:$B$301,'Données-péréquation'!$A$2:$A$301)</f>
        <v>5674</v>
      </c>
      <c r="B1789" s="108" t="s">
        <v>241</v>
      </c>
      <c r="C1789" s="107">
        <v>2017</v>
      </c>
      <c r="D1789" s="105">
        <v>154355.02873361399</v>
      </c>
      <c r="E1789" s="106">
        <v>145500</v>
      </c>
      <c r="F1789" s="105">
        <v>87188.877998241995</v>
      </c>
      <c r="G1789">
        <v>0</v>
      </c>
      <c r="H1789">
        <f t="shared" si="27"/>
        <v>87188.877998241995</v>
      </c>
    </row>
    <row r="1790" spans="1:8" x14ac:dyDescent="0.25">
      <c r="A1790">
        <f>_xlfn.XLOOKUP(B1790,'Données-péréquation'!$B$2:$B$301,'Données-péréquation'!$A$2:$A$301)</f>
        <v>5674</v>
      </c>
      <c r="B1790" s="108" t="s">
        <v>241</v>
      </c>
      <c r="C1790" s="107">
        <v>2018</v>
      </c>
      <c r="D1790" s="105">
        <v>264025.96782018401</v>
      </c>
      <c r="E1790" s="106">
        <v>254925</v>
      </c>
      <c r="F1790" s="105">
        <v>108766.782200305</v>
      </c>
      <c r="G1790">
        <v>0</v>
      </c>
      <c r="H1790">
        <f t="shared" si="27"/>
        <v>108766.782200305</v>
      </c>
    </row>
    <row r="1791" spans="1:8" x14ac:dyDescent="0.25">
      <c r="A1791">
        <f>_xlfn.XLOOKUP(B1791,'Données-péréquation'!$B$2:$B$301,'Données-péréquation'!$A$2:$A$301)</f>
        <v>5674</v>
      </c>
      <c r="B1791" s="108" t="s">
        <v>241</v>
      </c>
      <c r="C1791" s="107">
        <v>2019</v>
      </c>
      <c r="D1791" s="105">
        <v>144292.93663286901</v>
      </c>
      <c r="E1791" s="105">
        <v>139993.28</v>
      </c>
      <c r="F1791" s="105">
        <v>115870.75418005</v>
      </c>
      <c r="G1791">
        <v>174.8</v>
      </c>
      <c r="H1791">
        <f t="shared" si="27"/>
        <v>116045.55418005001</v>
      </c>
    </row>
    <row r="1792" spans="1:8" x14ac:dyDescent="0.25">
      <c r="A1792">
        <f>_xlfn.XLOOKUP(B1792,'Données-péréquation'!$B$2:$B$301,'Données-péréquation'!$A$2:$A$301)</f>
        <v>5674</v>
      </c>
      <c r="B1792" s="108" t="s">
        <v>241</v>
      </c>
      <c r="C1792" s="107">
        <v>2020</v>
      </c>
      <c r="D1792" s="105">
        <v>182851.489552352</v>
      </c>
      <c r="E1792" s="105">
        <v>183977.76</v>
      </c>
      <c r="F1792" s="105">
        <v>91732.185270496993</v>
      </c>
      <c r="G1792">
        <v>30.85</v>
      </c>
      <c r="H1792">
        <f t="shared" si="27"/>
        <v>91763.035270496999</v>
      </c>
    </row>
    <row r="1793" spans="1:8" x14ac:dyDescent="0.25">
      <c r="A1793">
        <f>_xlfn.XLOOKUP(B1793,'Données-péréquation'!$B$2:$B$301,'Données-péréquation'!$A$2:$A$301)</f>
        <v>5674</v>
      </c>
      <c r="B1793" s="108" t="s">
        <v>241</v>
      </c>
      <c r="C1793" s="107">
        <v>2021</v>
      </c>
      <c r="D1793" s="105">
        <v>214059.309589062</v>
      </c>
      <c r="E1793" s="105">
        <v>213089.24</v>
      </c>
      <c r="F1793" s="105">
        <v>73727.662559894001</v>
      </c>
      <c r="G1793">
        <v>41.35</v>
      </c>
      <c r="H1793">
        <f t="shared" si="27"/>
        <v>73769.012559894007</v>
      </c>
    </row>
    <row r="1794" spans="1:8" x14ac:dyDescent="0.25">
      <c r="A1794">
        <f>_xlfn.XLOOKUP(B1794,'Données-péréquation'!$B$2:$B$301,'Données-péréquation'!$A$2:$A$301)</f>
        <v>5674</v>
      </c>
      <c r="B1794" s="108" t="s">
        <v>241</v>
      </c>
      <c r="C1794" s="107">
        <v>2022</v>
      </c>
      <c r="D1794" s="105">
        <v>225615.06058321099</v>
      </c>
      <c r="E1794" s="105">
        <v>230424.48</v>
      </c>
      <c r="F1794" s="105">
        <v>99909.896993371003</v>
      </c>
      <c r="G1794">
        <v>35.92</v>
      </c>
      <c r="H1794">
        <f t="shared" si="27"/>
        <v>99945.816993371001</v>
      </c>
    </row>
    <row r="1795" spans="1:8" x14ac:dyDescent="0.25">
      <c r="A1795">
        <f>_xlfn.XLOOKUP(B1795,'Données-péréquation'!$B$2:$B$301,'Données-péréquation'!$A$2:$A$301)</f>
        <v>5675</v>
      </c>
      <c r="B1795" s="108" t="s">
        <v>240</v>
      </c>
      <c r="C1795" s="107">
        <v>2012</v>
      </c>
      <c r="D1795" s="107" t="s">
        <v>458</v>
      </c>
      <c r="E1795" s="107" t="s">
        <v>458</v>
      </c>
      <c r="F1795" s="107" t="s">
        <v>458</v>
      </c>
      <c r="G1795">
        <v>0</v>
      </c>
      <c r="H1795" t="e">
        <f t="shared" ref="H1795:H1858" si="28">F1795+G1795</f>
        <v>#VALUE!</v>
      </c>
    </row>
    <row r="1796" spans="1:8" x14ac:dyDescent="0.25">
      <c r="A1796">
        <f>_xlfn.XLOOKUP(B1796,'Données-péréquation'!$B$2:$B$301,'Données-péréquation'!$A$2:$A$301)</f>
        <v>5675</v>
      </c>
      <c r="B1796" s="108" t="s">
        <v>240</v>
      </c>
      <c r="C1796" s="107">
        <v>2013</v>
      </c>
      <c r="D1796" s="107" t="s">
        <v>458</v>
      </c>
      <c r="E1796" s="107" t="s">
        <v>458</v>
      </c>
      <c r="F1796" s="107" t="s">
        <v>458</v>
      </c>
      <c r="G1796">
        <v>0</v>
      </c>
      <c r="H1796" t="e">
        <f t="shared" si="28"/>
        <v>#VALUE!</v>
      </c>
    </row>
    <row r="1797" spans="1:8" x14ac:dyDescent="0.25">
      <c r="A1797">
        <f>_xlfn.XLOOKUP(B1797,'Données-péréquation'!$B$2:$B$301,'Données-péréquation'!$A$2:$A$301)</f>
        <v>5675</v>
      </c>
      <c r="B1797" s="108" t="s">
        <v>240</v>
      </c>
      <c r="C1797" s="107">
        <v>2014</v>
      </c>
      <c r="D1797" s="107" t="s">
        <v>458</v>
      </c>
      <c r="E1797" s="107" t="s">
        <v>458</v>
      </c>
      <c r="F1797" s="107" t="s">
        <v>458</v>
      </c>
      <c r="G1797">
        <v>0</v>
      </c>
      <c r="H1797" t="e">
        <f t="shared" si="28"/>
        <v>#VALUE!</v>
      </c>
    </row>
    <row r="1798" spans="1:8" x14ac:dyDescent="0.25">
      <c r="A1798">
        <f>_xlfn.XLOOKUP(B1798,'Données-péréquation'!$B$2:$B$301,'Données-péréquation'!$A$2:$A$301)</f>
        <v>5675</v>
      </c>
      <c r="B1798" s="108" t="s">
        <v>240</v>
      </c>
      <c r="C1798" s="107">
        <v>2015</v>
      </c>
      <c r="D1798" s="107" t="s">
        <v>458</v>
      </c>
      <c r="E1798" s="107" t="s">
        <v>458</v>
      </c>
      <c r="F1798" s="107" t="s">
        <v>458</v>
      </c>
      <c r="G1798">
        <v>0</v>
      </c>
      <c r="H1798" t="e">
        <f t="shared" si="28"/>
        <v>#VALUE!</v>
      </c>
    </row>
    <row r="1799" spans="1:8" x14ac:dyDescent="0.25">
      <c r="A1799">
        <f>_xlfn.XLOOKUP(B1799,'Données-péréquation'!$B$2:$B$301,'Données-péréquation'!$A$2:$A$301)</f>
        <v>5675</v>
      </c>
      <c r="B1799" s="108" t="s">
        <v>240</v>
      </c>
      <c r="C1799" s="107">
        <v>2016</v>
      </c>
      <c r="D1799" s="105">
        <v>271496.25330879301</v>
      </c>
      <c r="E1799" s="107">
        <v>0</v>
      </c>
      <c r="F1799" s="107" t="s">
        <v>458</v>
      </c>
      <c r="G1799">
        <v>0</v>
      </c>
      <c r="H1799" t="e">
        <f t="shared" si="28"/>
        <v>#VALUE!</v>
      </c>
    </row>
    <row r="1800" spans="1:8" x14ac:dyDescent="0.25">
      <c r="A1800">
        <f>_xlfn.XLOOKUP(B1800,'Données-péréquation'!$B$2:$B$301,'Données-péréquation'!$A$2:$A$301)</f>
        <v>5675</v>
      </c>
      <c r="B1800" s="108" t="s">
        <v>240</v>
      </c>
      <c r="C1800" s="107">
        <v>2017</v>
      </c>
      <c r="D1800" s="105">
        <v>5455754.1641287198</v>
      </c>
      <c r="E1800" s="106">
        <v>5092500</v>
      </c>
      <c r="F1800" s="105">
        <v>3916866.05602034</v>
      </c>
      <c r="G1800">
        <v>0</v>
      </c>
      <c r="H1800">
        <f t="shared" si="28"/>
        <v>3916866.05602034</v>
      </c>
    </row>
    <row r="1801" spans="1:8" x14ac:dyDescent="0.25">
      <c r="A1801">
        <f>_xlfn.XLOOKUP(B1801,'Données-péréquation'!$B$2:$B$301,'Données-péréquation'!$A$2:$A$301)</f>
        <v>5675</v>
      </c>
      <c r="B1801" s="108" t="s">
        <v>240</v>
      </c>
      <c r="C1801" s="107">
        <v>2018</v>
      </c>
      <c r="D1801" s="105">
        <v>8912489.4950592108</v>
      </c>
      <c r="E1801" s="106">
        <v>8568450</v>
      </c>
      <c r="F1801" s="105">
        <v>3936465.38714795</v>
      </c>
      <c r="G1801">
        <v>0</v>
      </c>
      <c r="H1801">
        <f t="shared" si="28"/>
        <v>3936465.38714795</v>
      </c>
    </row>
    <row r="1802" spans="1:8" x14ac:dyDescent="0.25">
      <c r="A1802">
        <f>_xlfn.XLOOKUP(B1802,'Données-péréquation'!$B$2:$B$301,'Données-péréquation'!$A$2:$A$301)</f>
        <v>5675</v>
      </c>
      <c r="B1802" s="108" t="s">
        <v>240</v>
      </c>
      <c r="C1802" s="107">
        <v>2019</v>
      </c>
      <c r="D1802" s="105">
        <v>9110170.1779807992</v>
      </c>
      <c r="E1802" s="105">
        <v>8642085.1600000001</v>
      </c>
      <c r="F1802" s="105">
        <v>3819185.2093701698</v>
      </c>
      <c r="G1802">
        <v>87253.25</v>
      </c>
      <c r="H1802">
        <f t="shared" si="28"/>
        <v>3906438.4593701698</v>
      </c>
    </row>
    <row r="1803" spans="1:8" x14ac:dyDescent="0.25">
      <c r="A1803">
        <f>_xlfn.XLOOKUP(B1803,'Données-péréquation'!$B$2:$B$301,'Données-péréquation'!$A$2:$A$301)</f>
        <v>5675</v>
      </c>
      <c r="B1803" s="108" t="s">
        <v>240</v>
      </c>
      <c r="C1803" s="107">
        <v>2020</v>
      </c>
      <c r="D1803" s="105">
        <v>8718759.3162301499</v>
      </c>
      <c r="E1803" s="105">
        <v>8637271.6799999997</v>
      </c>
      <c r="F1803" s="105">
        <v>4513673.7936311597</v>
      </c>
      <c r="G1803">
        <v>74950.55</v>
      </c>
      <c r="H1803">
        <f t="shared" si="28"/>
        <v>4588624.3436311595</v>
      </c>
    </row>
    <row r="1804" spans="1:8" x14ac:dyDescent="0.25">
      <c r="A1804">
        <f>_xlfn.XLOOKUP(B1804,'Données-péréquation'!$B$2:$B$301,'Données-péréquation'!$A$2:$A$301)</f>
        <v>5675</v>
      </c>
      <c r="B1804" s="108" t="s">
        <v>240</v>
      </c>
      <c r="C1804" s="107">
        <v>2021</v>
      </c>
      <c r="D1804" s="105">
        <v>8501708.5845803693</v>
      </c>
      <c r="E1804" s="105">
        <v>8397121.0399999991</v>
      </c>
      <c r="F1804" s="105">
        <v>3894942.4073113999</v>
      </c>
      <c r="G1804">
        <v>46254.94</v>
      </c>
      <c r="H1804">
        <f t="shared" si="28"/>
        <v>3941197.3473113999</v>
      </c>
    </row>
    <row r="1805" spans="1:8" x14ac:dyDescent="0.25">
      <c r="A1805">
        <f>_xlfn.XLOOKUP(B1805,'Données-péréquation'!$B$2:$B$301,'Données-péréquation'!$A$2:$A$301)</f>
        <v>5675</v>
      </c>
      <c r="B1805" s="108" t="s">
        <v>240</v>
      </c>
      <c r="C1805" s="107">
        <v>2022</v>
      </c>
      <c r="D1805" s="105">
        <v>8164610.0274669901</v>
      </c>
      <c r="E1805" s="105">
        <v>8292953.7599999998</v>
      </c>
      <c r="F1805" s="105">
        <v>4794496.34555801</v>
      </c>
      <c r="G1805">
        <v>34984.89</v>
      </c>
      <c r="H1805">
        <f t="shared" si="28"/>
        <v>4829481.2355580097</v>
      </c>
    </row>
    <row r="1806" spans="1:8" x14ac:dyDescent="0.25">
      <c r="A1806">
        <f>_xlfn.XLOOKUP(B1806,'Données-péréquation'!$B$2:$B$301,'Données-péréquation'!$A$2:$A$301)</f>
        <v>5858</v>
      </c>
      <c r="B1806" s="108" t="s">
        <v>239</v>
      </c>
      <c r="C1806" s="107">
        <v>2012</v>
      </c>
      <c r="D1806" s="107" t="s">
        <v>458</v>
      </c>
      <c r="E1806" s="107" t="s">
        <v>458</v>
      </c>
      <c r="F1806" s="107" t="s">
        <v>458</v>
      </c>
      <c r="G1806">
        <v>0</v>
      </c>
      <c r="H1806" t="e">
        <f t="shared" si="28"/>
        <v>#VALUE!</v>
      </c>
    </row>
    <row r="1807" spans="1:8" x14ac:dyDescent="0.25">
      <c r="A1807">
        <f>_xlfn.XLOOKUP(B1807,'Données-péréquation'!$B$2:$B$301,'Données-péréquation'!$A$2:$A$301)</f>
        <v>5858</v>
      </c>
      <c r="B1807" s="108" t="s">
        <v>239</v>
      </c>
      <c r="C1807" s="107">
        <v>2013</v>
      </c>
      <c r="D1807" s="107" t="s">
        <v>458</v>
      </c>
      <c r="E1807" s="107" t="s">
        <v>458</v>
      </c>
      <c r="F1807" s="107" t="s">
        <v>458</v>
      </c>
      <c r="G1807">
        <v>0</v>
      </c>
      <c r="H1807" t="e">
        <f t="shared" si="28"/>
        <v>#VALUE!</v>
      </c>
    </row>
    <row r="1808" spans="1:8" x14ac:dyDescent="0.25">
      <c r="A1808">
        <f>_xlfn.XLOOKUP(B1808,'Données-péréquation'!$B$2:$B$301,'Données-péréquation'!$A$2:$A$301)</f>
        <v>5858</v>
      </c>
      <c r="B1808" s="108" t="s">
        <v>239</v>
      </c>
      <c r="C1808" s="107">
        <v>2014</v>
      </c>
      <c r="D1808" s="107" t="s">
        <v>458</v>
      </c>
      <c r="E1808" s="107" t="s">
        <v>458</v>
      </c>
      <c r="F1808" s="107" t="s">
        <v>458</v>
      </c>
      <c r="G1808">
        <v>0</v>
      </c>
      <c r="H1808" t="e">
        <f t="shared" si="28"/>
        <v>#VALUE!</v>
      </c>
    </row>
    <row r="1809" spans="1:8" x14ac:dyDescent="0.25">
      <c r="A1809">
        <f>_xlfn.XLOOKUP(B1809,'Données-péréquation'!$B$2:$B$301,'Données-péréquation'!$A$2:$A$301)</f>
        <v>5858</v>
      </c>
      <c r="B1809" s="108" t="s">
        <v>239</v>
      </c>
      <c r="C1809" s="107">
        <v>2015</v>
      </c>
      <c r="D1809" s="107" t="s">
        <v>458</v>
      </c>
      <c r="E1809" s="107" t="s">
        <v>458</v>
      </c>
      <c r="F1809" s="107" t="s">
        <v>458</v>
      </c>
      <c r="G1809">
        <v>0</v>
      </c>
      <c r="H1809" t="e">
        <f t="shared" si="28"/>
        <v>#VALUE!</v>
      </c>
    </row>
    <row r="1810" spans="1:8" x14ac:dyDescent="0.25">
      <c r="A1810">
        <f>_xlfn.XLOOKUP(B1810,'Données-péréquation'!$B$2:$B$301,'Données-péréquation'!$A$2:$A$301)</f>
        <v>5858</v>
      </c>
      <c r="B1810" s="108" t="s">
        <v>239</v>
      </c>
      <c r="C1810" s="107">
        <v>2016</v>
      </c>
      <c r="D1810" s="105">
        <v>1858542.01781668</v>
      </c>
      <c r="E1810" s="105">
        <v>1822536.1309807999</v>
      </c>
      <c r="F1810" s="107" t="s">
        <v>458</v>
      </c>
      <c r="G1810">
        <v>0</v>
      </c>
      <c r="H1810" t="e">
        <f t="shared" si="28"/>
        <v>#VALUE!</v>
      </c>
    </row>
    <row r="1811" spans="1:8" x14ac:dyDescent="0.25">
      <c r="A1811">
        <f>_xlfn.XLOOKUP(B1811,'Données-péréquation'!$B$2:$B$301,'Données-péréquation'!$A$2:$A$301)</f>
        <v>5858</v>
      </c>
      <c r="B1811" s="108" t="s">
        <v>239</v>
      </c>
      <c r="C1811" s="107">
        <v>2017</v>
      </c>
      <c r="D1811" s="105">
        <v>2003579.2412171301</v>
      </c>
      <c r="E1811" s="105">
        <v>1963569.7077305999</v>
      </c>
      <c r="F1811" s="105">
        <v>-557417.34335607395</v>
      </c>
      <c r="G1811">
        <v>0</v>
      </c>
      <c r="H1811">
        <f t="shared" si="28"/>
        <v>-557417.34335607395</v>
      </c>
    </row>
    <row r="1812" spans="1:8" x14ac:dyDescent="0.25">
      <c r="A1812">
        <f>_xlfn.XLOOKUP(B1812,'Données-péréquation'!$B$2:$B$301,'Données-péréquation'!$A$2:$A$301)</f>
        <v>5858</v>
      </c>
      <c r="B1812" s="108" t="s">
        <v>239</v>
      </c>
      <c r="C1812" s="107">
        <v>2018</v>
      </c>
      <c r="D1812" s="105">
        <v>1961686.2892962301</v>
      </c>
      <c r="E1812" s="105">
        <v>1946937.17193144</v>
      </c>
      <c r="F1812" s="105">
        <v>-1055624.1338048</v>
      </c>
      <c r="G1812">
        <v>0</v>
      </c>
      <c r="H1812">
        <f t="shared" si="28"/>
        <v>-1055624.1338048</v>
      </c>
    </row>
    <row r="1813" spans="1:8" x14ac:dyDescent="0.25">
      <c r="A1813">
        <f>_xlfn.XLOOKUP(B1813,'Données-péréquation'!$B$2:$B$301,'Données-péréquation'!$A$2:$A$301)</f>
        <v>5858</v>
      </c>
      <c r="B1813" s="108" t="s">
        <v>239</v>
      </c>
      <c r="C1813" s="107">
        <v>2019</v>
      </c>
      <c r="D1813" s="105">
        <v>1882706.18868624</v>
      </c>
      <c r="E1813" s="105">
        <v>1903121.6725157599</v>
      </c>
      <c r="F1813" s="105">
        <v>-1226732.7624562599</v>
      </c>
      <c r="G1813">
        <v>2547.85</v>
      </c>
      <c r="H1813">
        <f t="shared" si="28"/>
        <v>-1224184.9124562598</v>
      </c>
    </row>
    <row r="1814" spans="1:8" x14ac:dyDescent="0.25">
      <c r="A1814">
        <f>_xlfn.XLOOKUP(B1814,'Données-péréquation'!$B$2:$B$301,'Données-péréquation'!$A$2:$A$301)</f>
        <v>5858</v>
      </c>
      <c r="B1814" s="108" t="s">
        <v>239</v>
      </c>
      <c r="C1814" s="107">
        <v>2020</v>
      </c>
      <c r="D1814" s="105">
        <v>1856645.2779159299</v>
      </c>
      <c r="E1814" s="105">
        <v>1726443.2837117</v>
      </c>
      <c r="F1814" s="105">
        <v>-806215.81315786496</v>
      </c>
      <c r="G1814">
        <v>4253.3900000000003</v>
      </c>
      <c r="H1814">
        <f t="shared" si="28"/>
        <v>-801962.42315786495</v>
      </c>
    </row>
    <row r="1815" spans="1:8" x14ac:dyDescent="0.25">
      <c r="A1815">
        <f>_xlfn.XLOOKUP(B1815,'Données-péréquation'!$B$2:$B$301,'Données-péréquation'!$A$2:$A$301)</f>
        <v>5858</v>
      </c>
      <c r="B1815" s="108" t="s">
        <v>239</v>
      </c>
      <c r="C1815" s="107">
        <v>2021</v>
      </c>
      <c r="D1815" s="105">
        <v>1885914.3192678499</v>
      </c>
      <c r="E1815" s="105">
        <v>1782831.34445622</v>
      </c>
      <c r="F1815" s="105">
        <v>-648236.53341642697</v>
      </c>
      <c r="G1815">
        <v>1629.33</v>
      </c>
      <c r="H1815">
        <f t="shared" si="28"/>
        <v>-646607.20341642702</v>
      </c>
    </row>
    <row r="1816" spans="1:8" x14ac:dyDescent="0.25">
      <c r="A1816">
        <f>_xlfn.XLOOKUP(B1816,'Données-péréquation'!$B$2:$B$301,'Données-péréquation'!$A$2:$A$301)</f>
        <v>5858</v>
      </c>
      <c r="B1816" s="108" t="s">
        <v>239</v>
      </c>
      <c r="C1816" s="107">
        <v>2022</v>
      </c>
      <c r="D1816" s="105">
        <v>1729160.7526936301</v>
      </c>
      <c r="E1816" s="105">
        <v>1651480.73117097</v>
      </c>
      <c r="F1816" s="105">
        <v>-963943.62025728903</v>
      </c>
      <c r="G1816">
        <v>-12.38</v>
      </c>
      <c r="H1816">
        <f t="shared" si="28"/>
        <v>-963956.00025728904</v>
      </c>
    </row>
    <row r="1817" spans="1:8" x14ac:dyDescent="0.25">
      <c r="A1817">
        <f>_xlfn.XLOOKUP(B1817,'Données-péréquation'!$B$2:$B$301,'Données-péréquation'!$A$2:$A$301)</f>
        <v>5639</v>
      </c>
      <c r="B1817" s="108" t="s">
        <v>238</v>
      </c>
      <c r="C1817" s="107">
        <v>2012</v>
      </c>
      <c r="D1817" s="107" t="s">
        <v>458</v>
      </c>
      <c r="E1817" s="107" t="s">
        <v>458</v>
      </c>
      <c r="F1817" s="107" t="s">
        <v>458</v>
      </c>
      <c r="G1817">
        <v>0</v>
      </c>
      <c r="H1817" t="e">
        <f t="shared" si="28"/>
        <v>#VALUE!</v>
      </c>
    </row>
    <row r="1818" spans="1:8" x14ac:dyDescent="0.25">
      <c r="A1818">
        <f>_xlfn.XLOOKUP(B1818,'Données-péréquation'!$B$2:$B$301,'Données-péréquation'!$A$2:$A$301)</f>
        <v>5639</v>
      </c>
      <c r="B1818" s="108" t="s">
        <v>238</v>
      </c>
      <c r="C1818" s="107">
        <v>2013</v>
      </c>
      <c r="D1818" s="107" t="s">
        <v>458</v>
      </c>
      <c r="E1818" s="107" t="s">
        <v>458</v>
      </c>
      <c r="F1818" s="107" t="s">
        <v>458</v>
      </c>
      <c r="G1818">
        <v>0</v>
      </c>
      <c r="H1818" t="e">
        <f t="shared" si="28"/>
        <v>#VALUE!</v>
      </c>
    </row>
    <row r="1819" spans="1:8" x14ac:dyDescent="0.25">
      <c r="A1819">
        <f>_xlfn.XLOOKUP(B1819,'Données-péréquation'!$B$2:$B$301,'Données-péréquation'!$A$2:$A$301)</f>
        <v>5639</v>
      </c>
      <c r="B1819" s="108" t="s">
        <v>238</v>
      </c>
      <c r="C1819" s="107">
        <v>2014</v>
      </c>
      <c r="D1819" s="107" t="s">
        <v>458</v>
      </c>
      <c r="E1819" s="107" t="s">
        <v>458</v>
      </c>
      <c r="F1819" s="107" t="s">
        <v>458</v>
      </c>
      <c r="G1819">
        <v>0</v>
      </c>
      <c r="H1819" t="e">
        <f t="shared" si="28"/>
        <v>#VALUE!</v>
      </c>
    </row>
    <row r="1820" spans="1:8" x14ac:dyDescent="0.25">
      <c r="A1820">
        <f>_xlfn.XLOOKUP(B1820,'Données-péréquation'!$B$2:$B$301,'Données-péréquation'!$A$2:$A$301)</f>
        <v>5639</v>
      </c>
      <c r="B1820" s="108" t="s">
        <v>238</v>
      </c>
      <c r="C1820" s="107">
        <v>2015</v>
      </c>
      <c r="D1820" s="107" t="s">
        <v>458</v>
      </c>
      <c r="E1820" s="107" t="s">
        <v>458</v>
      </c>
      <c r="F1820" s="107" t="s">
        <v>458</v>
      </c>
      <c r="G1820">
        <v>0</v>
      </c>
      <c r="H1820" t="e">
        <f t="shared" si="28"/>
        <v>#VALUE!</v>
      </c>
    </row>
    <row r="1821" spans="1:8" x14ac:dyDescent="0.25">
      <c r="A1821">
        <f>_xlfn.XLOOKUP(B1821,'Données-péréquation'!$B$2:$B$301,'Données-péréquation'!$A$2:$A$301)</f>
        <v>5639</v>
      </c>
      <c r="B1821" s="108" t="s">
        <v>238</v>
      </c>
      <c r="C1821" s="107">
        <v>2016</v>
      </c>
      <c r="D1821" s="105">
        <v>-13302.437934146999</v>
      </c>
      <c r="E1821" s="107">
        <v>99.654788418999999</v>
      </c>
      <c r="F1821" s="107" t="s">
        <v>458</v>
      </c>
      <c r="G1821">
        <v>0</v>
      </c>
      <c r="H1821" t="e">
        <f t="shared" si="28"/>
        <v>#VALUE!</v>
      </c>
    </row>
    <row r="1822" spans="1:8" x14ac:dyDescent="0.25">
      <c r="A1822">
        <f>_xlfn.XLOOKUP(B1822,'Données-péréquation'!$B$2:$B$301,'Données-péréquation'!$A$2:$A$301)</f>
        <v>5639</v>
      </c>
      <c r="B1822" s="108" t="s">
        <v>238</v>
      </c>
      <c r="C1822" s="107">
        <v>2017</v>
      </c>
      <c r="D1822" s="105">
        <v>-11006.095969827</v>
      </c>
      <c r="E1822" s="107">
        <v>86.255560845000005</v>
      </c>
      <c r="F1822" s="105">
        <v>-1082913.5981201699</v>
      </c>
      <c r="G1822">
        <v>0</v>
      </c>
      <c r="H1822">
        <f t="shared" si="28"/>
        <v>-1082913.5981201699</v>
      </c>
    </row>
    <row r="1823" spans="1:8" x14ac:dyDescent="0.25">
      <c r="A1823">
        <f>_xlfn.XLOOKUP(B1823,'Données-péréquation'!$B$2:$B$301,'Données-péréquation'!$A$2:$A$301)</f>
        <v>5639</v>
      </c>
      <c r="B1823" s="108" t="s">
        <v>238</v>
      </c>
      <c r="C1823" s="107">
        <v>2018</v>
      </c>
      <c r="D1823" s="105">
        <v>62212.038668898</v>
      </c>
      <c r="E1823" s="105">
        <v>77420.295851817005</v>
      </c>
      <c r="F1823" s="105">
        <v>-862297.81810346595</v>
      </c>
      <c r="G1823">
        <v>0</v>
      </c>
      <c r="H1823">
        <f t="shared" si="28"/>
        <v>-862297.81810346595</v>
      </c>
    </row>
    <row r="1824" spans="1:8" x14ac:dyDescent="0.25">
      <c r="A1824">
        <f>_xlfn.XLOOKUP(B1824,'Données-péréquation'!$B$2:$B$301,'Données-péréquation'!$A$2:$A$301)</f>
        <v>5639</v>
      </c>
      <c r="B1824" s="108" t="s">
        <v>238</v>
      </c>
      <c r="C1824" s="107">
        <v>2019</v>
      </c>
      <c r="D1824" s="105">
        <v>64967.684341503998</v>
      </c>
      <c r="E1824" s="105">
        <v>74754.885366154005</v>
      </c>
      <c r="F1824" s="105">
        <v>-872318.96465281199</v>
      </c>
      <c r="G1824">
        <v>11942.8</v>
      </c>
      <c r="H1824">
        <f t="shared" si="28"/>
        <v>-860376.16465281195</v>
      </c>
    </row>
    <row r="1825" spans="1:8" x14ac:dyDescent="0.25">
      <c r="A1825">
        <f>_xlfn.XLOOKUP(B1825,'Données-péréquation'!$B$2:$B$301,'Données-péréquation'!$A$2:$A$301)</f>
        <v>5639</v>
      </c>
      <c r="B1825" s="108" t="s">
        <v>238</v>
      </c>
      <c r="C1825" s="107">
        <v>2020</v>
      </c>
      <c r="D1825" s="105">
        <v>51749.577806993999</v>
      </c>
      <c r="E1825" s="105">
        <v>64805.797583573003</v>
      </c>
      <c r="F1825" s="105">
        <v>-686692.01552049804</v>
      </c>
      <c r="G1825">
        <v>-6955.42</v>
      </c>
      <c r="H1825">
        <f t="shared" si="28"/>
        <v>-693647.43552049808</v>
      </c>
    </row>
    <row r="1826" spans="1:8" x14ac:dyDescent="0.25">
      <c r="A1826">
        <f>_xlfn.XLOOKUP(B1826,'Données-péréquation'!$B$2:$B$301,'Données-péréquation'!$A$2:$A$301)</f>
        <v>5639</v>
      </c>
      <c r="B1826" s="108" t="s">
        <v>238</v>
      </c>
      <c r="C1826" s="107">
        <v>2021</v>
      </c>
      <c r="D1826" s="105">
        <v>46223.699630549003</v>
      </c>
      <c r="E1826" s="105">
        <v>62342.230993224002</v>
      </c>
      <c r="F1826" s="105">
        <v>-1051880.45367737</v>
      </c>
      <c r="G1826">
        <v>9938.7199999999993</v>
      </c>
      <c r="H1826">
        <f t="shared" si="28"/>
        <v>-1041941.73367737</v>
      </c>
    </row>
    <row r="1827" spans="1:8" x14ac:dyDescent="0.25">
      <c r="A1827">
        <f>_xlfn.XLOOKUP(B1827,'Données-péréquation'!$B$2:$B$301,'Données-péréquation'!$A$2:$A$301)</f>
        <v>5639</v>
      </c>
      <c r="B1827" s="108" t="s">
        <v>238</v>
      </c>
      <c r="C1827" s="107">
        <v>2022</v>
      </c>
      <c r="D1827" s="105">
        <v>43366.554553421003</v>
      </c>
      <c r="E1827" s="105">
        <v>59853.970647287999</v>
      </c>
      <c r="F1827" s="105">
        <v>-1026052.22993879</v>
      </c>
      <c r="G1827">
        <v>6807.52</v>
      </c>
      <c r="H1827">
        <f t="shared" si="28"/>
        <v>-1019244.70993879</v>
      </c>
    </row>
    <row r="1828" spans="1:8" x14ac:dyDescent="0.25">
      <c r="A1828">
        <f>_xlfn.XLOOKUP(B1828,'Données-péréquation'!$B$2:$B$301,'Données-péréquation'!$A$2:$A$301)</f>
        <v>5487</v>
      </c>
      <c r="B1828" s="108" t="s">
        <v>237</v>
      </c>
      <c r="C1828" s="107">
        <v>2012</v>
      </c>
      <c r="D1828" s="107" t="s">
        <v>458</v>
      </c>
      <c r="E1828" s="107" t="s">
        <v>458</v>
      </c>
      <c r="F1828" s="107" t="s">
        <v>458</v>
      </c>
      <c r="G1828">
        <v>0</v>
      </c>
      <c r="H1828" t="e">
        <f t="shared" si="28"/>
        <v>#VALUE!</v>
      </c>
    </row>
    <row r="1829" spans="1:8" x14ac:dyDescent="0.25">
      <c r="A1829">
        <f>_xlfn.XLOOKUP(B1829,'Données-péréquation'!$B$2:$B$301,'Données-péréquation'!$A$2:$A$301)</f>
        <v>5487</v>
      </c>
      <c r="B1829" s="108" t="s">
        <v>237</v>
      </c>
      <c r="C1829" s="107">
        <v>2013</v>
      </c>
      <c r="D1829" s="107" t="s">
        <v>458</v>
      </c>
      <c r="E1829" s="107" t="s">
        <v>458</v>
      </c>
      <c r="F1829" s="107" t="s">
        <v>458</v>
      </c>
      <c r="G1829">
        <v>0</v>
      </c>
      <c r="H1829" t="e">
        <f t="shared" si="28"/>
        <v>#VALUE!</v>
      </c>
    </row>
    <row r="1830" spans="1:8" x14ac:dyDescent="0.25">
      <c r="A1830">
        <f>_xlfn.XLOOKUP(B1830,'Données-péréquation'!$B$2:$B$301,'Données-péréquation'!$A$2:$A$301)</f>
        <v>5487</v>
      </c>
      <c r="B1830" s="108" t="s">
        <v>237</v>
      </c>
      <c r="C1830" s="107">
        <v>2014</v>
      </c>
      <c r="D1830" s="107" t="s">
        <v>458</v>
      </c>
      <c r="E1830" s="107" t="s">
        <v>458</v>
      </c>
      <c r="F1830" s="107" t="s">
        <v>458</v>
      </c>
      <c r="G1830">
        <v>0</v>
      </c>
      <c r="H1830" t="e">
        <f t="shared" si="28"/>
        <v>#VALUE!</v>
      </c>
    </row>
    <row r="1831" spans="1:8" x14ac:dyDescent="0.25">
      <c r="A1831">
        <f>_xlfn.XLOOKUP(B1831,'Données-péréquation'!$B$2:$B$301,'Données-péréquation'!$A$2:$A$301)</f>
        <v>5487</v>
      </c>
      <c r="B1831" s="108" t="s">
        <v>237</v>
      </c>
      <c r="C1831" s="107">
        <v>2015</v>
      </c>
      <c r="D1831" s="107" t="s">
        <v>458</v>
      </c>
      <c r="E1831" s="107" t="s">
        <v>458</v>
      </c>
      <c r="F1831" s="107" t="s">
        <v>458</v>
      </c>
      <c r="G1831">
        <v>0</v>
      </c>
      <c r="H1831" t="e">
        <f t="shared" si="28"/>
        <v>#VALUE!</v>
      </c>
    </row>
    <row r="1832" spans="1:8" x14ac:dyDescent="0.25">
      <c r="A1832">
        <f>_xlfn.XLOOKUP(B1832,'Données-péréquation'!$B$2:$B$301,'Données-péréquation'!$A$2:$A$301)</f>
        <v>5487</v>
      </c>
      <c r="B1832" s="108" t="s">
        <v>237</v>
      </c>
      <c r="C1832" s="107">
        <v>2016</v>
      </c>
      <c r="D1832" s="105">
        <v>147673.61004493799</v>
      </c>
      <c r="E1832" s="105">
        <v>185079.806527304</v>
      </c>
      <c r="F1832" s="107" t="s">
        <v>458</v>
      </c>
      <c r="G1832">
        <v>0</v>
      </c>
      <c r="H1832" t="e">
        <f t="shared" si="28"/>
        <v>#VALUE!</v>
      </c>
    </row>
    <row r="1833" spans="1:8" x14ac:dyDescent="0.25">
      <c r="A1833">
        <f>_xlfn.XLOOKUP(B1833,'Données-péréquation'!$B$2:$B$301,'Données-péréquation'!$A$2:$A$301)</f>
        <v>5487</v>
      </c>
      <c r="B1833" s="108" t="s">
        <v>237</v>
      </c>
      <c r="C1833" s="107">
        <v>2017</v>
      </c>
      <c r="D1833" s="105">
        <v>185534.33880107501</v>
      </c>
      <c r="E1833" s="105">
        <v>208792.11255556601</v>
      </c>
      <c r="F1833" s="105">
        <v>92555.014395505001</v>
      </c>
      <c r="G1833">
        <v>0</v>
      </c>
      <c r="H1833">
        <f t="shared" si="28"/>
        <v>92555.014395505001</v>
      </c>
    </row>
    <row r="1834" spans="1:8" x14ac:dyDescent="0.25">
      <c r="A1834">
        <f>_xlfn.XLOOKUP(B1834,'Données-péréquation'!$B$2:$B$301,'Données-péréquation'!$A$2:$A$301)</f>
        <v>5487</v>
      </c>
      <c r="B1834" s="108" t="s">
        <v>237</v>
      </c>
      <c r="C1834" s="107">
        <v>2018</v>
      </c>
      <c r="D1834" s="105">
        <v>196684.327867621</v>
      </c>
      <c r="E1834" s="105">
        <v>214988.23067183801</v>
      </c>
      <c r="F1834" s="105">
        <v>129807.481314149</v>
      </c>
      <c r="G1834">
        <v>0</v>
      </c>
      <c r="H1834">
        <f t="shared" si="28"/>
        <v>129807.481314149</v>
      </c>
    </row>
    <row r="1835" spans="1:8" x14ac:dyDescent="0.25">
      <c r="A1835">
        <f>_xlfn.XLOOKUP(B1835,'Données-péréquation'!$B$2:$B$301,'Données-péréquation'!$A$2:$A$301)</f>
        <v>5487</v>
      </c>
      <c r="B1835" s="108" t="s">
        <v>237</v>
      </c>
      <c r="C1835" s="107">
        <v>2019</v>
      </c>
      <c r="D1835" s="105">
        <v>225747.191394475</v>
      </c>
      <c r="E1835" s="105">
        <v>308876.3540772</v>
      </c>
      <c r="F1835" s="105">
        <v>91180.067670238001</v>
      </c>
      <c r="G1835">
        <v>1148.5999999999999</v>
      </c>
      <c r="H1835">
        <f t="shared" si="28"/>
        <v>92328.667670238006</v>
      </c>
    </row>
    <row r="1836" spans="1:8" x14ac:dyDescent="0.25">
      <c r="A1836">
        <f>_xlfn.XLOOKUP(B1836,'Données-péréquation'!$B$2:$B$301,'Données-péréquation'!$A$2:$A$301)</f>
        <v>5487</v>
      </c>
      <c r="B1836" s="108" t="s">
        <v>237</v>
      </c>
      <c r="C1836" s="107">
        <v>2020</v>
      </c>
      <c r="D1836" s="105">
        <v>379044.07840449299</v>
      </c>
      <c r="E1836" s="105">
        <v>423954.71630370402</v>
      </c>
      <c r="F1836" s="105">
        <v>303612.41322247102</v>
      </c>
      <c r="G1836">
        <v>-49.77</v>
      </c>
      <c r="H1836">
        <f t="shared" si="28"/>
        <v>303562.643222471</v>
      </c>
    </row>
    <row r="1837" spans="1:8" x14ac:dyDescent="0.25">
      <c r="A1837">
        <f>_xlfn.XLOOKUP(B1837,'Données-péréquation'!$B$2:$B$301,'Données-péréquation'!$A$2:$A$301)</f>
        <v>5487</v>
      </c>
      <c r="B1837" s="108" t="s">
        <v>237</v>
      </c>
      <c r="C1837" s="107">
        <v>2021</v>
      </c>
      <c r="D1837" s="105">
        <v>436779.70182272099</v>
      </c>
      <c r="E1837" s="105">
        <v>491360.52315380902</v>
      </c>
      <c r="F1837" s="105">
        <v>130371.59162172599</v>
      </c>
      <c r="G1837">
        <v>632.20000000000005</v>
      </c>
      <c r="H1837">
        <f t="shared" si="28"/>
        <v>131003.79162172599</v>
      </c>
    </row>
    <row r="1838" spans="1:8" x14ac:dyDescent="0.25">
      <c r="A1838">
        <f>_xlfn.XLOOKUP(B1838,'Données-péréquation'!$B$2:$B$301,'Données-péréquation'!$A$2:$A$301)</f>
        <v>5487</v>
      </c>
      <c r="B1838" s="108" t="s">
        <v>237</v>
      </c>
      <c r="C1838" s="107">
        <v>2022</v>
      </c>
      <c r="D1838" s="105">
        <v>511225.05263238301</v>
      </c>
      <c r="E1838" s="105">
        <v>582906.51554403198</v>
      </c>
      <c r="F1838" s="105">
        <v>352486.233718239</v>
      </c>
      <c r="G1838">
        <v>370.53</v>
      </c>
      <c r="H1838">
        <f t="shared" si="28"/>
        <v>352856.76371823903</v>
      </c>
    </row>
    <row r="1839" spans="1:8" x14ac:dyDescent="0.25">
      <c r="A1839">
        <f>_xlfn.XLOOKUP(B1839,'Données-péréquation'!$B$2:$B$301,'Données-péréquation'!$A$2:$A$301)</f>
        <v>5640</v>
      </c>
      <c r="B1839" s="108" t="s">
        <v>236</v>
      </c>
      <c r="C1839" s="107">
        <v>2012</v>
      </c>
      <c r="D1839" s="107" t="s">
        <v>458</v>
      </c>
      <c r="E1839" s="107" t="s">
        <v>458</v>
      </c>
      <c r="F1839" s="107" t="s">
        <v>458</v>
      </c>
      <c r="G1839">
        <v>0</v>
      </c>
      <c r="H1839" t="e">
        <f t="shared" si="28"/>
        <v>#VALUE!</v>
      </c>
    </row>
    <row r="1840" spans="1:8" x14ac:dyDescent="0.25">
      <c r="A1840">
        <f>_xlfn.XLOOKUP(B1840,'Données-péréquation'!$B$2:$B$301,'Données-péréquation'!$A$2:$A$301)</f>
        <v>5640</v>
      </c>
      <c r="B1840" s="108" t="s">
        <v>236</v>
      </c>
      <c r="C1840" s="107">
        <v>2013</v>
      </c>
      <c r="D1840" s="107" t="s">
        <v>458</v>
      </c>
      <c r="E1840" s="107" t="s">
        <v>458</v>
      </c>
      <c r="F1840" s="107" t="s">
        <v>458</v>
      </c>
      <c r="G1840">
        <v>0</v>
      </c>
      <c r="H1840" t="e">
        <f t="shared" si="28"/>
        <v>#VALUE!</v>
      </c>
    </row>
    <row r="1841" spans="1:8" x14ac:dyDescent="0.25">
      <c r="A1841">
        <f>_xlfn.XLOOKUP(B1841,'Données-péréquation'!$B$2:$B$301,'Données-péréquation'!$A$2:$A$301)</f>
        <v>5640</v>
      </c>
      <c r="B1841" s="108" t="s">
        <v>236</v>
      </c>
      <c r="C1841" s="107">
        <v>2014</v>
      </c>
      <c r="D1841" s="107" t="s">
        <v>458</v>
      </c>
      <c r="E1841" s="107" t="s">
        <v>458</v>
      </c>
      <c r="F1841" s="107" t="s">
        <v>458</v>
      </c>
      <c r="G1841">
        <v>0</v>
      </c>
      <c r="H1841" t="e">
        <f t="shared" si="28"/>
        <v>#VALUE!</v>
      </c>
    </row>
    <row r="1842" spans="1:8" x14ac:dyDescent="0.25">
      <c r="A1842">
        <f>_xlfn.XLOOKUP(B1842,'Données-péréquation'!$B$2:$B$301,'Données-péréquation'!$A$2:$A$301)</f>
        <v>5640</v>
      </c>
      <c r="B1842" s="108" t="s">
        <v>236</v>
      </c>
      <c r="C1842" s="107">
        <v>2015</v>
      </c>
      <c r="D1842" s="107" t="s">
        <v>458</v>
      </c>
      <c r="E1842" s="107" t="s">
        <v>458</v>
      </c>
      <c r="F1842" s="107" t="s">
        <v>458</v>
      </c>
      <c r="G1842">
        <v>0</v>
      </c>
      <c r="H1842" t="e">
        <f t="shared" si="28"/>
        <v>#VALUE!</v>
      </c>
    </row>
    <row r="1843" spans="1:8" x14ac:dyDescent="0.25">
      <c r="A1843">
        <f>_xlfn.XLOOKUP(B1843,'Données-péréquation'!$B$2:$B$301,'Données-péréquation'!$A$2:$A$301)</f>
        <v>5640</v>
      </c>
      <c r="B1843" s="108" t="s">
        <v>236</v>
      </c>
      <c r="C1843" s="107">
        <v>2016</v>
      </c>
      <c r="D1843" s="105">
        <v>22511.470811334999</v>
      </c>
      <c r="E1843" s="105">
        <v>30014.382737298001</v>
      </c>
      <c r="F1843" s="107" t="s">
        <v>458</v>
      </c>
      <c r="G1843">
        <v>0</v>
      </c>
      <c r="H1843" t="e">
        <f t="shared" si="28"/>
        <v>#VALUE!</v>
      </c>
    </row>
    <row r="1844" spans="1:8" x14ac:dyDescent="0.25">
      <c r="A1844">
        <f>_xlfn.XLOOKUP(B1844,'Données-péréquation'!$B$2:$B$301,'Données-péréquation'!$A$2:$A$301)</f>
        <v>5640</v>
      </c>
      <c r="B1844" s="108" t="s">
        <v>236</v>
      </c>
      <c r="C1844" s="107">
        <v>2017</v>
      </c>
      <c r="D1844" s="105">
        <v>32956.687431990998</v>
      </c>
      <c r="E1844" s="105">
        <v>47452.123863653003</v>
      </c>
      <c r="F1844" s="105">
        <v>-2213270.9331495501</v>
      </c>
      <c r="G1844">
        <v>0</v>
      </c>
      <c r="H1844">
        <f t="shared" si="28"/>
        <v>-2213270.9331495501</v>
      </c>
    </row>
    <row r="1845" spans="1:8" x14ac:dyDescent="0.25">
      <c r="A1845">
        <f>_xlfn.XLOOKUP(B1845,'Données-péréquation'!$B$2:$B$301,'Données-péréquation'!$A$2:$A$301)</f>
        <v>5640</v>
      </c>
      <c r="B1845" s="108" t="s">
        <v>236</v>
      </c>
      <c r="C1845" s="107">
        <v>2018</v>
      </c>
      <c r="D1845" s="105">
        <v>37143.587880594001</v>
      </c>
      <c r="E1845" s="105">
        <v>45999.433954118998</v>
      </c>
      <c r="F1845" s="105">
        <v>-1493717.9012850299</v>
      </c>
      <c r="G1845">
        <v>0</v>
      </c>
      <c r="H1845">
        <f t="shared" si="28"/>
        <v>-1493717.9012850299</v>
      </c>
    </row>
    <row r="1846" spans="1:8" x14ac:dyDescent="0.25">
      <c r="A1846">
        <f>_xlfn.XLOOKUP(B1846,'Données-péréquation'!$B$2:$B$301,'Données-péréquation'!$A$2:$A$301)</f>
        <v>5640</v>
      </c>
      <c r="B1846" s="108" t="s">
        <v>236</v>
      </c>
      <c r="C1846" s="107">
        <v>2019</v>
      </c>
      <c r="D1846" s="105">
        <v>32809.860835719999</v>
      </c>
      <c r="E1846" s="105">
        <v>50628.914701262998</v>
      </c>
      <c r="F1846" s="105">
        <v>-2164720.5122580002</v>
      </c>
      <c r="G1846">
        <v>31888.9</v>
      </c>
      <c r="H1846">
        <f t="shared" si="28"/>
        <v>-2132831.6122580003</v>
      </c>
    </row>
    <row r="1847" spans="1:8" x14ac:dyDescent="0.25">
      <c r="A1847">
        <f>_xlfn.XLOOKUP(B1847,'Données-péréquation'!$B$2:$B$301,'Données-péréquation'!$A$2:$A$301)</f>
        <v>5640</v>
      </c>
      <c r="B1847" s="108" t="s">
        <v>236</v>
      </c>
      <c r="C1847" s="107">
        <v>2020</v>
      </c>
      <c r="D1847" s="105">
        <v>25097.705109441002</v>
      </c>
      <c r="E1847" s="105">
        <v>38371.373675802002</v>
      </c>
      <c r="F1847" s="105">
        <v>-1629107.46253544</v>
      </c>
      <c r="G1847">
        <v>3161.76</v>
      </c>
      <c r="H1847">
        <f t="shared" si="28"/>
        <v>-1625945.70253544</v>
      </c>
    </row>
    <row r="1848" spans="1:8" x14ac:dyDescent="0.25">
      <c r="A1848">
        <f>_xlfn.XLOOKUP(B1848,'Données-péréquation'!$B$2:$B$301,'Données-péréquation'!$A$2:$A$301)</f>
        <v>5640</v>
      </c>
      <c r="B1848" s="108" t="s">
        <v>236</v>
      </c>
      <c r="C1848" s="107">
        <v>2021</v>
      </c>
      <c r="D1848" s="105">
        <v>20008.444565241</v>
      </c>
      <c r="E1848" s="105">
        <v>14187.501528467001</v>
      </c>
      <c r="F1848" s="105">
        <v>-2478165.13542003</v>
      </c>
      <c r="G1848">
        <v>5819.46</v>
      </c>
      <c r="H1848">
        <f t="shared" si="28"/>
        <v>-2472345.67542003</v>
      </c>
    </row>
    <row r="1849" spans="1:8" x14ac:dyDescent="0.25">
      <c r="A1849">
        <f>_xlfn.XLOOKUP(B1849,'Données-péréquation'!$B$2:$B$301,'Données-péréquation'!$A$2:$A$301)</f>
        <v>5640</v>
      </c>
      <c r="B1849" s="108" t="s">
        <v>236</v>
      </c>
      <c r="C1849" s="107">
        <v>2022</v>
      </c>
      <c r="D1849" s="105">
        <v>11437.382522079</v>
      </c>
      <c r="E1849" s="105">
        <v>5299.3054819299996</v>
      </c>
      <c r="F1849" s="105">
        <v>-3569463.04730041</v>
      </c>
      <c r="G1849">
        <v>7249.32</v>
      </c>
      <c r="H1849">
        <f t="shared" si="28"/>
        <v>-3562213.7273004102</v>
      </c>
    </row>
    <row r="1850" spans="1:8" x14ac:dyDescent="0.25">
      <c r="A1850">
        <f>_xlfn.XLOOKUP(B1850,'Données-péréquation'!$B$2:$B$301,'Données-péréquation'!$A$2:$A$301)</f>
        <v>5606</v>
      </c>
      <c r="B1850" s="108" t="s">
        <v>235</v>
      </c>
      <c r="C1850" s="107">
        <v>2012</v>
      </c>
      <c r="D1850" s="107" t="s">
        <v>458</v>
      </c>
      <c r="E1850" s="107" t="s">
        <v>458</v>
      </c>
      <c r="F1850" s="107" t="s">
        <v>458</v>
      </c>
      <c r="G1850">
        <v>0</v>
      </c>
      <c r="H1850" t="e">
        <f t="shared" si="28"/>
        <v>#VALUE!</v>
      </c>
    </row>
    <row r="1851" spans="1:8" x14ac:dyDescent="0.25">
      <c r="A1851">
        <f>_xlfn.XLOOKUP(B1851,'Données-péréquation'!$B$2:$B$301,'Données-péréquation'!$A$2:$A$301)</f>
        <v>5606</v>
      </c>
      <c r="B1851" s="108" t="s">
        <v>235</v>
      </c>
      <c r="C1851" s="107">
        <v>2013</v>
      </c>
      <c r="D1851" s="107" t="s">
        <v>458</v>
      </c>
      <c r="E1851" s="107" t="s">
        <v>458</v>
      </c>
      <c r="F1851" s="107" t="s">
        <v>458</v>
      </c>
      <c r="G1851">
        <v>0</v>
      </c>
      <c r="H1851" t="e">
        <f t="shared" si="28"/>
        <v>#VALUE!</v>
      </c>
    </row>
    <row r="1852" spans="1:8" x14ac:dyDescent="0.25">
      <c r="A1852">
        <f>_xlfn.XLOOKUP(B1852,'Données-péréquation'!$B$2:$B$301,'Données-péréquation'!$A$2:$A$301)</f>
        <v>5606</v>
      </c>
      <c r="B1852" s="108" t="s">
        <v>235</v>
      </c>
      <c r="C1852" s="107">
        <v>2014</v>
      </c>
      <c r="D1852" s="107" t="s">
        <v>458</v>
      </c>
      <c r="E1852" s="107" t="s">
        <v>458</v>
      </c>
      <c r="F1852" s="107" t="s">
        <v>458</v>
      </c>
      <c r="G1852">
        <v>0</v>
      </c>
      <c r="H1852" t="e">
        <f t="shared" si="28"/>
        <v>#VALUE!</v>
      </c>
    </row>
    <row r="1853" spans="1:8" x14ac:dyDescent="0.25">
      <c r="A1853">
        <f>_xlfn.XLOOKUP(B1853,'Données-péréquation'!$B$2:$B$301,'Données-péréquation'!$A$2:$A$301)</f>
        <v>5606</v>
      </c>
      <c r="B1853" s="108" t="s">
        <v>235</v>
      </c>
      <c r="C1853" s="107">
        <v>2015</v>
      </c>
      <c r="D1853" s="107" t="s">
        <v>458</v>
      </c>
      <c r="E1853" s="107" t="s">
        <v>458</v>
      </c>
      <c r="F1853" s="107" t="s">
        <v>458</v>
      </c>
      <c r="G1853">
        <v>0</v>
      </c>
      <c r="H1853" t="e">
        <f t="shared" si="28"/>
        <v>#VALUE!</v>
      </c>
    </row>
    <row r="1854" spans="1:8" x14ac:dyDescent="0.25">
      <c r="A1854">
        <f>_xlfn.XLOOKUP(B1854,'Données-péréquation'!$B$2:$B$301,'Données-péréquation'!$A$2:$A$301)</f>
        <v>5606</v>
      </c>
      <c r="B1854" s="108" t="s">
        <v>235</v>
      </c>
      <c r="C1854" s="107">
        <v>2016</v>
      </c>
      <c r="D1854" s="105">
        <v>246397.61499999999</v>
      </c>
      <c r="E1854" s="107">
        <v>0</v>
      </c>
      <c r="F1854" s="107" t="s">
        <v>458</v>
      </c>
      <c r="G1854">
        <v>0</v>
      </c>
      <c r="H1854" t="e">
        <f t="shared" si="28"/>
        <v>#VALUE!</v>
      </c>
    </row>
    <row r="1855" spans="1:8" x14ac:dyDescent="0.25">
      <c r="A1855">
        <f>_xlfn.XLOOKUP(B1855,'Données-péréquation'!$B$2:$B$301,'Données-péréquation'!$A$2:$A$301)</f>
        <v>5606</v>
      </c>
      <c r="B1855" s="108" t="s">
        <v>235</v>
      </c>
      <c r="C1855" s="107">
        <v>2017</v>
      </c>
      <c r="D1855" s="105">
        <v>-1463.7194999999999</v>
      </c>
      <c r="E1855" s="107">
        <v>0</v>
      </c>
      <c r="F1855" s="105">
        <v>-20173001.0535267</v>
      </c>
      <c r="G1855">
        <v>0</v>
      </c>
      <c r="H1855">
        <f t="shared" si="28"/>
        <v>-20173001.0535267</v>
      </c>
    </row>
    <row r="1856" spans="1:8" x14ac:dyDescent="0.25">
      <c r="A1856">
        <f>_xlfn.XLOOKUP(B1856,'Données-péréquation'!$B$2:$B$301,'Données-péréquation'!$A$2:$A$301)</f>
        <v>5606</v>
      </c>
      <c r="B1856" s="108" t="s">
        <v>235</v>
      </c>
      <c r="C1856" s="107">
        <v>2018</v>
      </c>
      <c r="D1856" s="105">
        <v>-40161.699249999998</v>
      </c>
      <c r="E1856" s="105">
        <v>206641.6925</v>
      </c>
      <c r="F1856" s="105">
        <v>-20492597.6836611</v>
      </c>
      <c r="G1856">
        <v>0</v>
      </c>
      <c r="H1856">
        <f t="shared" si="28"/>
        <v>-20492597.6836611</v>
      </c>
    </row>
    <row r="1857" spans="1:8" x14ac:dyDescent="0.25">
      <c r="A1857">
        <f>_xlfn.XLOOKUP(B1857,'Données-péréquation'!$B$2:$B$301,'Données-péréquation'!$A$2:$A$301)</f>
        <v>5606</v>
      </c>
      <c r="B1857" s="108" t="s">
        <v>235</v>
      </c>
      <c r="C1857" s="107">
        <v>2019</v>
      </c>
      <c r="D1857" s="105">
        <v>-6463.017854017</v>
      </c>
      <c r="E1857" s="105">
        <v>131864.29199999999</v>
      </c>
      <c r="F1857" s="105">
        <v>-20853064.550795101</v>
      </c>
      <c r="G1857">
        <v>224640.8</v>
      </c>
      <c r="H1857">
        <f t="shared" si="28"/>
        <v>-20628423.7507951</v>
      </c>
    </row>
    <row r="1858" spans="1:8" x14ac:dyDescent="0.25">
      <c r="A1858">
        <f>_xlfn.XLOOKUP(B1858,'Données-péréquation'!$B$2:$B$301,'Données-péréquation'!$A$2:$A$301)</f>
        <v>5606</v>
      </c>
      <c r="B1858" s="108" t="s">
        <v>235</v>
      </c>
      <c r="C1858" s="107">
        <v>2020</v>
      </c>
      <c r="D1858" s="105">
        <v>-77223.420544309003</v>
      </c>
      <c r="E1858" s="105">
        <v>66105.017999999996</v>
      </c>
      <c r="F1858" s="105">
        <v>-21287178.376375999</v>
      </c>
      <c r="G1858">
        <v>307729.27</v>
      </c>
      <c r="H1858">
        <f t="shared" si="28"/>
        <v>-20979449.106376</v>
      </c>
    </row>
    <row r="1859" spans="1:8" x14ac:dyDescent="0.25">
      <c r="A1859">
        <f>_xlfn.XLOOKUP(B1859,'Données-péréquation'!$B$2:$B$301,'Données-péréquation'!$A$2:$A$301)</f>
        <v>5606</v>
      </c>
      <c r="B1859" s="108" t="s">
        <v>235</v>
      </c>
      <c r="C1859" s="107">
        <v>2021</v>
      </c>
      <c r="D1859" s="105">
        <v>-206368.12756666</v>
      </c>
      <c r="E1859" s="107">
        <v>0</v>
      </c>
      <c r="F1859" s="105">
        <v>-26237018.497846</v>
      </c>
      <c r="G1859">
        <v>479909.14</v>
      </c>
      <c r="H1859">
        <f t="shared" ref="H1859:H1922" si="29">F1859+G1859</f>
        <v>-25757109.357845999</v>
      </c>
    </row>
    <row r="1860" spans="1:8" x14ac:dyDescent="0.25">
      <c r="A1860">
        <f>_xlfn.XLOOKUP(B1860,'Données-péréquation'!$B$2:$B$301,'Données-péréquation'!$A$2:$A$301)</f>
        <v>5606</v>
      </c>
      <c r="B1860" s="108" t="s">
        <v>235</v>
      </c>
      <c r="C1860" s="107">
        <v>2022</v>
      </c>
      <c r="D1860" s="105">
        <v>-257430.18584399999</v>
      </c>
      <c r="E1860" s="105">
        <v>50500.768913307002</v>
      </c>
      <c r="F1860" s="105">
        <v>-38638120.979981102</v>
      </c>
      <c r="G1860">
        <v>1540290.63</v>
      </c>
      <c r="H1860">
        <f t="shared" si="29"/>
        <v>-37097830.349981099</v>
      </c>
    </row>
    <row r="1861" spans="1:8" x14ac:dyDescent="0.25">
      <c r="A1861">
        <f>_xlfn.XLOOKUP(B1861,'Données-péréquation'!$B$2:$B$301,'Données-péréquation'!$A$2:$A$301)</f>
        <v>5790</v>
      </c>
      <c r="B1861" s="108" t="s">
        <v>234</v>
      </c>
      <c r="C1861" s="107">
        <v>2012</v>
      </c>
      <c r="D1861" s="107" t="s">
        <v>458</v>
      </c>
      <c r="E1861" s="107" t="s">
        <v>458</v>
      </c>
      <c r="F1861" s="107" t="s">
        <v>458</v>
      </c>
      <c r="G1861">
        <v>0</v>
      </c>
      <c r="H1861" t="e">
        <f t="shared" si="29"/>
        <v>#VALUE!</v>
      </c>
    </row>
    <row r="1862" spans="1:8" x14ac:dyDescent="0.25">
      <c r="A1862">
        <f>_xlfn.XLOOKUP(B1862,'Données-péréquation'!$B$2:$B$301,'Données-péréquation'!$A$2:$A$301)</f>
        <v>5790</v>
      </c>
      <c r="B1862" s="108" t="s">
        <v>234</v>
      </c>
      <c r="C1862" s="107">
        <v>2013</v>
      </c>
      <c r="D1862" s="107" t="s">
        <v>458</v>
      </c>
      <c r="E1862" s="107" t="s">
        <v>458</v>
      </c>
      <c r="F1862" s="107" t="s">
        <v>458</v>
      </c>
      <c r="G1862">
        <v>0</v>
      </c>
      <c r="H1862" t="e">
        <f t="shared" si="29"/>
        <v>#VALUE!</v>
      </c>
    </row>
    <row r="1863" spans="1:8" x14ac:dyDescent="0.25">
      <c r="A1863">
        <f>_xlfn.XLOOKUP(B1863,'Données-péréquation'!$B$2:$B$301,'Données-péréquation'!$A$2:$A$301)</f>
        <v>5790</v>
      </c>
      <c r="B1863" s="108" t="s">
        <v>234</v>
      </c>
      <c r="C1863" s="107">
        <v>2014</v>
      </c>
      <c r="D1863" s="107" t="s">
        <v>458</v>
      </c>
      <c r="E1863" s="107" t="s">
        <v>458</v>
      </c>
      <c r="F1863" s="107" t="s">
        <v>458</v>
      </c>
      <c r="G1863">
        <v>0</v>
      </c>
      <c r="H1863" t="e">
        <f t="shared" si="29"/>
        <v>#VALUE!</v>
      </c>
    </row>
    <row r="1864" spans="1:8" x14ac:dyDescent="0.25">
      <c r="A1864">
        <f>_xlfn.XLOOKUP(B1864,'Données-péréquation'!$B$2:$B$301,'Données-péréquation'!$A$2:$A$301)</f>
        <v>5790</v>
      </c>
      <c r="B1864" s="108" t="s">
        <v>234</v>
      </c>
      <c r="C1864" s="107">
        <v>2015</v>
      </c>
      <c r="D1864" s="107" t="s">
        <v>458</v>
      </c>
      <c r="E1864" s="107" t="s">
        <v>458</v>
      </c>
      <c r="F1864" s="107" t="s">
        <v>458</v>
      </c>
      <c r="G1864">
        <v>0</v>
      </c>
      <c r="H1864" t="e">
        <f t="shared" si="29"/>
        <v>#VALUE!</v>
      </c>
    </row>
    <row r="1865" spans="1:8" x14ac:dyDescent="0.25">
      <c r="A1865">
        <f>_xlfn.XLOOKUP(B1865,'Données-péréquation'!$B$2:$B$301,'Données-péréquation'!$A$2:$A$301)</f>
        <v>5790</v>
      </c>
      <c r="B1865" s="108" t="s">
        <v>234</v>
      </c>
      <c r="C1865" s="107">
        <v>2016</v>
      </c>
      <c r="D1865" s="105">
        <v>-14550.789482146</v>
      </c>
      <c r="E1865" s="107">
        <v>0</v>
      </c>
      <c r="F1865" s="107" t="s">
        <v>458</v>
      </c>
      <c r="G1865">
        <v>0</v>
      </c>
      <c r="H1865" t="e">
        <f t="shared" si="29"/>
        <v>#VALUE!</v>
      </c>
    </row>
    <row r="1866" spans="1:8" x14ac:dyDescent="0.25">
      <c r="A1866">
        <f>_xlfn.XLOOKUP(B1866,'Données-péréquation'!$B$2:$B$301,'Données-péréquation'!$A$2:$A$301)</f>
        <v>5790</v>
      </c>
      <c r="B1866" s="108" t="s">
        <v>234</v>
      </c>
      <c r="C1866" s="107">
        <v>2017</v>
      </c>
      <c r="D1866" s="105">
        <v>-25087.511337576001</v>
      </c>
      <c r="E1866" s="107">
        <v>0</v>
      </c>
      <c r="F1866" s="105">
        <v>261991.37430456901</v>
      </c>
      <c r="G1866">
        <v>0</v>
      </c>
      <c r="H1866">
        <f t="shared" si="29"/>
        <v>261991.37430456901</v>
      </c>
    </row>
    <row r="1867" spans="1:8" x14ac:dyDescent="0.25">
      <c r="A1867">
        <f>_xlfn.XLOOKUP(B1867,'Données-péréquation'!$B$2:$B$301,'Données-péréquation'!$A$2:$A$301)</f>
        <v>5790</v>
      </c>
      <c r="B1867" s="108" t="s">
        <v>234</v>
      </c>
      <c r="C1867" s="107">
        <v>2018</v>
      </c>
      <c r="D1867" s="105">
        <v>-24828.599401907999</v>
      </c>
      <c r="E1867" s="107">
        <v>474.65757000000002</v>
      </c>
      <c r="F1867" s="105">
        <v>223390.414177414</v>
      </c>
      <c r="G1867">
        <v>0</v>
      </c>
      <c r="H1867">
        <f t="shared" si="29"/>
        <v>223390.414177414</v>
      </c>
    </row>
    <row r="1868" spans="1:8" x14ac:dyDescent="0.25">
      <c r="A1868">
        <f>_xlfn.XLOOKUP(B1868,'Données-péréquation'!$B$2:$B$301,'Données-péréquation'!$A$2:$A$301)</f>
        <v>5790</v>
      </c>
      <c r="B1868" s="108" t="s">
        <v>234</v>
      </c>
      <c r="C1868" s="107">
        <v>2019</v>
      </c>
      <c r="D1868" s="105">
        <v>-28721.316681804001</v>
      </c>
      <c r="E1868" s="107">
        <v>0</v>
      </c>
      <c r="F1868" s="105">
        <v>245862.906026112</v>
      </c>
      <c r="G1868">
        <v>572.20000000000005</v>
      </c>
      <c r="H1868">
        <f t="shared" si="29"/>
        <v>246435.10602611201</v>
      </c>
    </row>
    <row r="1869" spans="1:8" x14ac:dyDescent="0.25">
      <c r="A1869">
        <f>_xlfn.XLOOKUP(B1869,'Données-péréquation'!$B$2:$B$301,'Données-péréquation'!$A$2:$A$301)</f>
        <v>5790</v>
      </c>
      <c r="B1869" s="108" t="s">
        <v>234</v>
      </c>
      <c r="C1869" s="107">
        <v>2020</v>
      </c>
      <c r="D1869" s="105">
        <v>-26423.670925083999</v>
      </c>
      <c r="E1869" s="107">
        <v>0</v>
      </c>
      <c r="F1869" s="105">
        <v>434099.09998581302</v>
      </c>
      <c r="G1869">
        <v>968.15</v>
      </c>
      <c r="H1869">
        <f t="shared" si="29"/>
        <v>435067.24998581305</v>
      </c>
    </row>
    <row r="1870" spans="1:8" x14ac:dyDescent="0.25">
      <c r="A1870">
        <f>_xlfn.XLOOKUP(B1870,'Données-péréquation'!$B$2:$B$301,'Données-péréquation'!$A$2:$A$301)</f>
        <v>5790</v>
      </c>
      <c r="B1870" s="108" t="s">
        <v>234</v>
      </c>
      <c r="C1870" s="107">
        <v>2021</v>
      </c>
      <c r="D1870" s="105">
        <v>-25052.565005208999</v>
      </c>
      <c r="E1870" s="107">
        <v>0</v>
      </c>
      <c r="F1870" s="105">
        <v>345463.02046340698</v>
      </c>
      <c r="G1870">
        <v>900.01</v>
      </c>
      <c r="H1870">
        <f t="shared" si="29"/>
        <v>346363.03046340699</v>
      </c>
    </row>
    <row r="1871" spans="1:8" x14ac:dyDescent="0.25">
      <c r="A1871">
        <f>_xlfn.XLOOKUP(B1871,'Données-péréquation'!$B$2:$B$301,'Données-péréquation'!$A$2:$A$301)</f>
        <v>5790</v>
      </c>
      <c r="B1871" s="108" t="s">
        <v>234</v>
      </c>
      <c r="C1871" s="107">
        <v>2022</v>
      </c>
      <c r="D1871" s="105">
        <v>-23083.627092007999</v>
      </c>
      <c r="E1871" s="105">
        <v>2569.6351244090001</v>
      </c>
      <c r="F1871" s="105">
        <v>283547.50538635801</v>
      </c>
      <c r="G1871">
        <v>3277.45</v>
      </c>
      <c r="H1871">
        <f t="shared" si="29"/>
        <v>286824.95538635802</v>
      </c>
    </row>
    <row r="1872" spans="1:8" x14ac:dyDescent="0.25">
      <c r="A1872">
        <f>_xlfn.XLOOKUP(B1872,'Données-péréquation'!$B$2:$B$301,'Données-péréquation'!$A$2:$A$301)</f>
        <v>5430</v>
      </c>
      <c r="B1872" s="108" t="s">
        <v>233</v>
      </c>
      <c r="C1872" s="107">
        <v>2012</v>
      </c>
      <c r="D1872" s="107" t="s">
        <v>458</v>
      </c>
      <c r="E1872" s="107" t="s">
        <v>458</v>
      </c>
      <c r="F1872" s="107" t="s">
        <v>458</v>
      </c>
      <c r="G1872">
        <v>0</v>
      </c>
      <c r="H1872" t="e">
        <f t="shared" si="29"/>
        <v>#VALUE!</v>
      </c>
    </row>
    <row r="1873" spans="1:8" x14ac:dyDescent="0.25">
      <c r="A1873">
        <f>_xlfn.XLOOKUP(B1873,'Données-péréquation'!$B$2:$B$301,'Données-péréquation'!$A$2:$A$301)</f>
        <v>5430</v>
      </c>
      <c r="B1873" s="108" t="s">
        <v>233</v>
      </c>
      <c r="C1873" s="107">
        <v>2013</v>
      </c>
      <c r="D1873" s="107" t="s">
        <v>458</v>
      </c>
      <c r="E1873" s="107" t="s">
        <v>458</v>
      </c>
      <c r="F1873" s="107" t="s">
        <v>458</v>
      </c>
      <c r="G1873">
        <v>0</v>
      </c>
      <c r="H1873" t="e">
        <f t="shared" si="29"/>
        <v>#VALUE!</v>
      </c>
    </row>
    <row r="1874" spans="1:8" x14ac:dyDescent="0.25">
      <c r="A1874">
        <f>_xlfn.XLOOKUP(B1874,'Données-péréquation'!$B$2:$B$301,'Données-péréquation'!$A$2:$A$301)</f>
        <v>5430</v>
      </c>
      <c r="B1874" s="108" t="s">
        <v>233</v>
      </c>
      <c r="C1874" s="107">
        <v>2014</v>
      </c>
      <c r="D1874" s="107" t="s">
        <v>458</v>
      </c>
      <c r="E1874" s="107" t="s">
        <v>458</v>
      </c>
      <c r="F1874" s="107" t="s">
        <v>458</v>
      </c>
      <c r="G1874">
        <v>0</v>
      </c>
      <c r="H1874" t="e">
        <f t="shared" si="29"/>
        <v>#VALUE!</v>
      </c>
    </row>
    <row r="1875" spans="1:8" x14ac:dyDescent="0.25">
      <c r="A1875">
        <f>_xlfn.XLOOKUP(B1875,'Données-péréquation'!$B$2:$B$301,'Données-péréquation'!$A$2:$A$301)</f>
        <v>5430</v>
      </c>
      <c r="B1875" s="108" t="s">
        <v>233</v>
      </c>
      <c r="C1875" s="107">
        <v>2015</v>
      </c>
      <c r="D1875" s="107" t="s">
        <v>458</v>
      </c>
      <c r="E1875" s="107" t="s">
        <v>458</v>
      </c>
      <c r="F1875" s="107" t="s">
        <v>458</v>
      </c>
      <c r="G1875">
        <v>0</v>
      </c>
      <c r="H1875" t="e">
        <f t="shared" si="29"/>
        <v>#VALUE!</v>
      </c>
    </row>
    <row r="1876" spans="1:8" x14ac:dyDescent="0.25">
      <c r="A1876">
        <f>_xlfn.XLOOKUP(B1876,'Données-péréquation'!$B$2:$B$301,'Données-péréquation'!$A$2:$A$301)</f>
        <v>5430</v>
      </c>
      <c r="B1876" s="108" t="s">
        <v>233</v>
      </c>
      <c r="C1876" s="107">
        <v>2016</v>
      </c>
      <c r="D1876" s="105">
        <v>-20539.034857892999</v>
      </c>
      <c r="E1876" s="105">
        <v>161600.80350000001</v>
      </c>
      <c r="F1876" s="107" t="s">
        <v>458</v>
      </c>
      <c r="G1876">
        <v>0</v>
      </c>
      <c r="H1876" t="e">
        <f t="shared" si="29"/>
        <v>#VALUE!</v>
      </c>
    </row>
    <row r="1877" spans="1:8" x14ac:dyDescent="0.25">
      <c r="A1877">
        <f>_xlfn.XLOOKUP(B1877,'Données-péréquation'!$B$2:$B$301,'Données-péréquation'!$A$2:$A$301)</f>
        <v>5430</v>
      </c>
      <c r="B1877" s="108" t="s">
        <v>233</v>
      </c>
      <c r="C1877" s="107">
        <v>2017</v>
      </c>
      <c r="D1877" s="105">
        <v>-17006.717857112999</v>
      </c>
      <c r="E1877" s="105">
        <v>142201.90900000001</v>
      </c>
      <c r="F1877" s="105">
        <v>146391.60961945099</v>
      </c>
      <c r="G1877">
        <v>0</v>
      </c>
      <c r="H1877">
        <f t="shared" si="29"/>
        <v>146391.60961945099</v>
      </c>
    </row>
    <row r="1878" spans="1:8" x14ac:dyDescent="0.25">
      <c r="A1878">
        <f>_xlfn.XLOOKUP(B1878,'Données-péréquation'!$B$2:$B$301,'Données-péréquation'!$A$2:$A$301)</f>
        <v>5430</v>
      </c>
      <c r="B1878" s="108" t="s">
        <v>233</v>
      </c>
      <c r="C1878" s="107">
        <v>2018</v>
      </c>
      <c r="D1878" s="105">
        <v>75693.436148683002</v>
      </c>
      <c r="E1878" s="105">
        <v>130049.18550000001</v>
      </c>
      <c r="F1878" s="105">
        <v>188455.00974086599</v>
      </c>
      <c r="G1878">
        <v>0</v>
      </c>
      <c r="H1878">
        <f t="shared" si="29"/>
        <v>188455.00974086599</v>
      </c>
    </row>
    <row r="1879" spans="1:8" x14ac:dyDescent="0.25">
      <c r="A1879">
        <f>_xlfn.XLOOKUP(B1879,'Données-péréquation'!$B$2:$B$301,'Données-péréquation'!$A$2:$A$301)</f>
        <v>5430</v>
      </c>
      <c r="B1879" s="108" t="s">
        <v>233</v>
      </c>
      <c r="C1879" s="107">
        <v>2019</v>
      </c>
      <c r="D1879" s="105">
        <v>65287.60413177</v>
      </c>
      <c r="E1879" s="105">
        <v>128429.048</v>
      </c>
      <c r="F1879" s="105">
        <v>181643.257598739</v>
      </c>
      <c r="G1879">
        <v>918.95</v>
      </c>
      <c r="H1879">
        <f t="shared" si="29"/>
        <v>182562.20759873901</v>
      </c>
    </row>
    <row r="1880" spans="1:8" x14ac:dyDescent="0.25">
      <c r="A1880">
        <f>_xlfn.XLOOKUP(B1880,'Données-péréquation'!$B$2:$B$301,'Données-péréquation'!$A$2:$A$301)</f>
        <v>5430</v>
      </c>
      <c r="B1880" s="108" t="s">
        <v>233</v>
      </c>
      <c r="C1880" s="107">
        <v>2020</v>
      </c>
      <c r="D1880" s="105">
        <v>35328.616589033001</v>
      </c>
      <c r="E1880" s="105">
        <v>95187.834101671004</v>
      </c>
      <c r="F1880" s="105">
        <v>229127.267696052</v>
      </c>
      <c r="G1880">
        <v>-12.87</v>
      </c>
      <c r="H1880">
        <f t="shared" si="29"/>
        <v>229114.39769605201</v>
      </c>
    </row>
    <row r="1881" spans="1:8" x14ac:dyDescent="0.25">
      <c r="A1881">
        <f>_xlfn.XLOOKUP(B1881,'Données-péréquation'!$B$2:$B$301,'Données-péréquation'!$A$2:$A$301)</f>
        <v>5430</v>
      </c>
      <c r="B1881" s="108" t="s">
        <v>233</v>
      </c>
      <c r="C1881" s="107">
        <v>2021</v>
      </c>
      <c r="D1881" s="105">
        <v>38538.298174456999</v>
      </c>
      <c r="E1881" s="105">
        <v>118085.67028999999</v>
      </c>
      <c r="F1881" s="105">
        <v>189439.77735914901</v>
      </c>
      <c r="G1881">
        <v>962.66</v>
      </c>
      <c r="H1881">
        <f t="shared" si="29"/>
        <v>190402.43735914901</v>
      </c>
    </row>
    <row r="1882" spans="1:8" x14ac:dyDescent="0.25">
      <c r="A1882">
        <f>_xlfn.XLOOKUP(B1882,'Données-péréquation'!$B$2:$B$301,'Données-péréquation'!$A$2:$A$301)</f>
        <v>5430</v>
      </c>
      <c r="B1882" s="108" t="s">
        <v>233</v>
      </c>
      <c r="C1882" s="107">
        <v>2022</v>
      </c>
      <c r="D1882" s="105">
        <v>30892.578617554998</v>
      </c>
      <c r="E1882" s="105">
        <v>102500.50036999999</v>
      </c>
      <c r="F1882" s="105">
        <v>110815.020521304</v>
      </c>
      <c r="G1882">
        <v>123.01</v>
      </c>
      <c r="H1882">
        <f t="shared" si="29"/>
        <v>110938.030521304</v>
      </c>
    </row>
    <row r="1883" spans="1:8" x14ac:dyDescent="0.25">
      <c r="A1883">
        <f>_xlfn.XLOOKUP(B1883,'Données-péréquation'!$B$2:$B$301,'Données-péréquation'!$A$2:$A$301)</f>
        <v>5919</v>
      </c>
      <c r="B1883" s="108" t="s">
        <v>232</v>
      </c>
      <c r="C1883" s="107">
        <v>2012</v>
      </c>
      <c r="D1883" s="107" t="s">
        <v>458</v>
      </c>
      <c r="E1883" s="107" t="s">
        <v>458</v>
      </c>
      <c r="F1883" s="107" t="s">
        <v>458</v>
      </c>
      <c r="G1883">
        <v>0</v>
      </c>
      <c r="H1883" t="e">
        <f t="shared" si="29"/>
        <v>#VALUE!</v>
      </c>
    </row>
    <row r="1884" spans="1:8" x14ac:dyDescent="0.25">
      <c r="A1884">
        <f>_xlfn.XLOOKUP(B1884,'Données-péréquation'!$B$2:$B$301,'Données-péréquation'!$A$2:$A$301)</f>
        <v>5919</v>
      </c>
      <c r="B1884" s="108" t="s">
        <v>232</v>
      </c>
      <c r="C1884" s="107">
        <v>2013</v>
      </c>
      <c r="D1884" s="107" t="s">
        <v>458</v>
      </c>
      <c r="E1884" s="107" t="s">
        <v>458</v>
      </c>
      <c r="F1884" s="107" t="s">
        <v>458</v>
      </c>
      <c r="G1884">
        <v>0</v>
      </c>
      <c r="H1884" t="e">
        <f t="shared" si="29"/>
        <v>#VALUE!</v>
      </c>
    </row>
    <row r="1885" spans="1:8" x14ac:dyDescent="0.25">
      <c r="A1885">
        <f>_xlfn.XLOOKUP(B1885,'Données-péréquation'!$B$2:$B$301,'Données-péréquation'!$A$2:$A$301)</f>
        <v>5919</v>
      </c>
      <c r="B1885" s="108" t="s">
        <v>232</v>
      </c>
      <c r="C1885" s="107">
        <v>2014</v>
      </c>
      <c r="D1885" s="107" t="s">
        <v>458</v>
      </c>
      <c r="E1885" s="107" t="s">
        <v>458</v>
      </c>
      <c r="F1885" s="107" t="s">
        <v>458</v>
      </c>
      <c r="G1885">
        <v>0</v>
      </c>
      <c r="H1885" t="e">
        <f t="shared" si="29"/>
        <v>#VALUE!</v>
      </c>
    </row>
    <row r="1886" spans="1:8" x14ac:dyDescent="0.25">
      <c r="A1886">
        <f>_xlfn.XLOOKUP(B1886,'Données-péréquation'!$B$2:$B$301,'Données-péréquation'!$A$2:$A$301)</f>
        <v>5919</v>
      </c>
      <c r="B1886" s="108" t="s">
        <v>232</v>
      </c>
      <c r="C1886" s="107">
        <v>2015</v>
      </c>
      <c r="D1886" s="107" t="s">
        <v>458</v>
      </c>
      <c r="E1886" s="107" t="s">
        <v>458</v>
      </c>
      <c r="F1886" s="107" t="s">
        <v>458</v>
      </c>
      <c r="G1886">
        <v>0</v>
      </c>
      <c r="H1886" t="e">
        <f t="shared" si="29"/>
        <v>#VALUE!</v>
      </c>
    </row>
    <row r="1887" spans="1:8" x14ac:dyDescent="0.25">
      <c r="A1887">
        <f>_xlfn.XLOOKUP(B1887,'Données-péréquation'!$B$2:$B$301,'Données-péréquation'!$A$2:$A$301)</f>
        <v>5919</v>
      </c>
      <c r="B1887" s="108" t="s">
        <v>232</v>
      </c>
      <c r="C1887" s="107">
        <v>2016</v>
      </c>
      <c r="D1887" s="105">
        <v>-11880.891721858001</v>
      </c>
      <c r="E1887" s="107">
        <v>940.815500982</v>
      </c>
      <c r="F1887" s="107" t="s">
        <v>458</v>
      </c>
      <c r="G1887">
        <v>0</v>
      </c>
      <c r="H1887" t="e">
        <f t="shared" si="29"/>
        <v>#VALUE!</v>
      </c>
    </row>
    <row r="1888" spans="1:8" x14ac:dyDescent="0.25">
      <c r="A1888">
        <f>_xlfn.XLOOKUP(B1888,'Données-péréquation'!$B$2:$B$301,'Données-péréquation'!$A$2:$A$301)</f>
        <v>5919</v>
      </c>
      <c r="B1888" s="108" t="s">
        <v>232</v>
      </c>
      <c r="C1888" s="107">
        <v>2017</v>
      </c>
      <c r="D1888" s="105">
        <v>-12598.136190402</v>
      </c>
      <c r="E1888" s="107">
        <v>965.74526814800004</v>
      </c>
      <c r="F1888" s="105">
        <v>353494.05115878303</v>
      </c>
      <c r="G1888">
        <v>0</v>
      </c>
      <c r="H1888">
        <f t="shared" si="29"/>
        <v>353494.05115878303</v>
      </c>
    </row>
    <row r="1889" spans="1:8" x14ac:dyDescent="0.25">
      <c r="A1889">
        <f>_xlfn.XLOOKUP(B1889,'Données-péréquation'!$B$2:$B$301,'Données-péréquation'!$A$2:$A$301)</f>
        <v>5919</v>
      </c>
      <c r="B1889" s="108" t="s">
        <v>232</v>
      </c>
      <c r="C1889" s="107">
        <v>2018</v>
      </c>
      <c r="D1889" s="105">
        <v>-13666.038148621999</v>
      </c>
      <c r="E1889" s="107">
        <v>996.00336246100005</v>
      </c>
      <c r="F1889" s="105">
        <v>193471.87191146001</v>
      </c>
      <c r="G1889">
        <v>0</v>
      </c>
      <c r="H1889">
        <f t="shared" si="29"/>
        <v>193471.87191146001</v>
      </c>
    </row>
    <row r="1890" spans="1:8" x14ac:dyDescent="0.25">
      <c r="A1890">
        <f>_xlfn.XLOOKUP(B1890,'Données-péréquation'!$B$2:$B$301,'Données-péréquation'!$A$2:$A$301)</f>
        <v>5919</v>
      </c>
      <c r="B1890" s="108" t="s">
        <v>232</v>
      </c>
      <c r="C1890" s="107">
        <v>2019</v>
      </c>
      <c r="D1890" s="105">
        <v>-6545.8474583899997</v>
      </c>
      <c r="E1890" s="105">
        <v>6046.2806993370004</v>
      </c>
      <c r="F1890" s="105">
        <v>276703.041978708</v>
      </c>
      <c r="G1890">
        <v>6870.45</v>
      </c>
      <c r="H1890">
        <f t="shared" si="29"/>
        <v>283573.49197870801</v>
      </c>
    </row>
    <row r="1891" spans="1:8" x14ac:dyDescent="0.25">
      <c r="A1891">
        <f>_xlfn.XLOOKUP(B1891,'Données-péréquation'!$B$2:$B$301,'Données-péréquation'!$A$2:$A$301)</f>
        <v>5919</v>
      </c>
      <c r="B1891" s="108" t="s">
        <v>232</v>
      </c>
      <c r="C1891" s="107">
        <v>2020</v>
      </c>
      <c r="D1891" s="105">
        <v>-4592.4276263239999</v>
      </c>
      <c r="E1891" s="105">
        <v>7993.4936102629999</v>
      </c>
      <c r="F1891" s="105">
        <v>117363.531381029</v>
      </c>
      <c r="G1891">
        <v>6841.58</v>
      </c>
      <c r="H1891">
        <f t="shared" si="29"/>
        <v>124205.111381029</v>
      </c>
    </row>
    <row r="1892" spans="1:8" x14ac:dyDescent="0.25">
      <c r="A1892">
        <f>_xlfn.XLOOKUP(B1892,'Données-péréquation'!$B$2:$B$301,'Données-péréquation'!$A$2:$A$301)</f>
        <v>5919</v>
      </c>
      <c r="B1892" s="108" t="s">
        <v>232</v>
      </c>
      <c r="C1892" s="107">
        <v>2021</v>
      </c>
      <c r="D1892" s="105">
        <v>-8342.5694543219997</v>
      </c>
      <c r="E1892" s="105">
        <v>7348.21296076</v>
      </c>
      <c r="F1892" s="105">
        <v>359147.64474167</v>
      </c>
      <c r="G1892">
        <v>1558.11</v>
      </c>
      <c r="H1892">
        <f t="shared" si="29"/>
        <v>360705.75474166998</v>
      </c>
    </row>
    <row r="1893" spans="1:8" x14ac:dyDescent="0.25">
      <c r="A1893">
        <f>_xlfn.XLOOKUP(B1893,'Données-péréquation'!$B$2:$B$301,'Données-péréquation'!$A$2:$A$301)</f>
        <v>5919</v>
      </c>
      <c r="B1893" s="108" t="s">
        <v>232</v>
      </c>
      <c r="C1893" s="107">
        <v>2022</v>
      </c>
      <c r="D1893" s="105">
        <v>-1767.883207823</v>
      </c>
      <c r="E1893" s="105">
        <v>7338.4837785649997</v>
      </c>
      <c r="F1893" s="105">
        <v>190063.45794606299</v>
      </c>
      <c r="G1893">
        <v>4010.93</v>
      </c>
      <c r="H1893">
        <f t="shared" si="29"/>
        <v>194074.38794606298</v>
      </c>
    </row>
    <row r="1894" spans="1:8" x14ac:dyDescent="0.25">
      <c r="A1894">
        <f>_xlfn.XLOOKUP(B1894,'Données-péréquation'!$B$2:$B$301,'Données-péréquation'!$A$2:$A$301)</f>
        <v>5562</v>
      </c>
      <c r="B1894" s="108" t="s">
        <v>231</v>
      </c>
      <c r="C1894" s="107">
        <v>2012</v>
      </c>
      <c r="D1894" s="107" t="s">
        <v>458</v>
      </c>
      <c r="E1894" s="107" t="s">
        <v>458</v>
      </c>
      <c r="F1894" s="107" t="s">
        <v>458</v>
      </c>
      <c r="G1894">
        <v>0</v>
      </c>
      <c r="H1894" t="e">
        <f t="shared" si="29"/>
        <v>#VALUE!</v>
      </c>
    </row>
    <row r="1895" spans="1:8" x14ac:dyDescent="0.25">
      <c r="A1895">
        <f>_xlfn.XLOOKUP(B1895,'Données-péréquation'!$B$2:$B$301,'Données-péréquation'!$A$2:$A$301)</f>
        <v>5562</v>
      </c>
      <c r="B1895" s="108" t="s">
        <v>231</v>
      </c>
      <c r="C1895" s="107">
        <v>2013</v>
      </c>
      <c r="D1895" s="107" t="s">
        <v>458</v>
      </c>
      <c r="E1895" s="107" t="s">
        <v>458</v>
      </c>
      <c r="F1895" s="107" t="s">
        <v>458</v>
      </c>
      <c r="G1895">
        <v>0</v>
      </c>
      <c r="H1895" t="e">
        <f t="shared" si="29"/>
        <v>#VALUE!</v>
      </c>
    </row>
    <row r="1896" spans="1:8" x14ac:dyDescent="0.25">
      <c r="A1896">
        <f>_xlfn.XLOOKUP(B1896,'Données-péréquation'!$B$2:$B$301,'Données-péréquation'!$A$2:$A$301)</f>
        <v>5562</v>
      </c>
      <c r="B1896" s="108" t="s">
        <v>231</v>
      </c>
      <c r="C1896" s="107">
        <v>2014</v>
      </c>
      <c r="D1896" s="107" t="s">
        <v>458</v>
      </c>
      <c r="E1896" s="107" t="s">
        <v>458</v>
      </c>
      <c r="F1896" s="107" t="s">
        <v>458</v>
      </c>
      <c r="G1896">
        <v>0</v>
      </c>
      <c r="H1896" t="e">
        <f t="shared" si="29"/>
        <v>#VALUE!</v>
      </c>
    </row>
    <row r="1897" spans="1:8" x14ac:dyDescent="0.25">
      <c r="A1897">
        <f>_xlfn.XLOOKUP(B1897,'Données-péréquation'!$B$2:$B$301,'Données-péréquation'!$A$2:$A$301)</f>
        <v>5562</v>
      </c>
      <c r="B1897" s="108" t="s">
        <v>231</v>
      </c>
      <c r="C1897" s="107">
        <v>2015</v>
      </c>
      <c r="D1897" s="107" t="s">
        <v>458</v>
      </c>
      <c r="E1897" s="107" t="s">
        <v>458</v>
      </c>
      <c r="F1897" s="107" t="s">
        <v>458</v>
      </c>
      <c r="G1897">
        <v>0</v>
      </c>
      <c r="H1897" t="e">
        <f t="shared" si="29"/>
        <v>#VALUE!</v>
      </c>
    </row>
    <row r="1898" spans="1:8" x14ac:dyDescent="0.25">
      <c r="A1898">
        <f>_xlfn.XLOOKUP(B1898,'Données-péréquation'!$B$2:$B$301,'Données-péréquation'!$A$2:$A$301)</f>
        <v>5562</v>
      </c>
      <c r="B1898" s="108" t="s">
        <v>231</v>
      </c>
      <c r="C1898" s="107">
        <v>2016</v>
      </c>
      <c r="D1898" s="105">
        <v>110022.22913026701</v>
      </c>
      <c r="E1898" s="105">
        <v>104350.138671807</v>
      </c>
      <c r="F1898" s="107" t="s">
        <v>458</v>
      </c>
      <c r="G1898">
        <v>0</v>
      </c>
      <c r="H1898" t="e">
        <f t="shared" si="29"/>
        <v>#VALUE!</v>
      </c>
    </row>
    <row r="1899" spans="1:8" x14ac:dyDescent="0.25">
      <c r="A1899">
        <f>_xlfn.XLOOKUP(B1899,'Données-péréquation'!$B$2:$B$301,'Données-péréquation'!$A$2:$A$301)</f>
        <v>5562</v>
      </c>
      <c r="B1899" s="108" t="s">
        <v>231</v>
      </c>
      <c r="C1899" s="107">
        <v>2017</v>
      </c>
      <c r="D1899" s="105">
        <v>18228.628413745999</v>
      </c>
      <c r="E1899" s="105">
        <v>16705.339854280999</v>
      </c>
      <c r="F1899" s="105">
        <v>-77219.375249240999</v>
      </c>
      <c r="G1899">
        <v>0</v>
      </c>
      <c r="H1899">
        <f t="shared" si="29"/>
        <v>-77219.375249240999</v>
      </c>
    </row>
    <row r="1900" spans="1:8" x14ac:dyDescent="0.25">
      <c r="A1900">
        <f>_xlfn.XLOOKUP(B1900,'Données-péréquation'!$B$2:$B$301,'Données-péréquation'!$A$2:$A$301)</f>
        <v>5562</v>
      </c>
      <c r="B1900" s="108" t="s">
        <v>231</v>
      </c>
      <c r="C1900" s="107">
        <v>2018</v>
      </c>
      <c r="D1900" s="105">
        <v>90113.645048296006</v>
      </c>
      <c r="E1900" s="105">
        <v>89592.560223253997</v>
      </c>
      <c r="F1900" s="105">
        <v>-58161.369168787001</v>
      </c>
      <c r="G1900">
        <v>0</v>
      </c>
      <c r="H1900">
        <f t="shared" si="29"/>
        <v>-58161.369168787001</v>
      </c>
    </row>
    <row r="1901" spans="1:8" x14ac:dyDescent="0.25">
      <c r="A1901">
        <f>_xlfn.XLOOKUP(B1901,'Données-péréquation'!$B$2:$B$301,'Données-péréquation'!$A$2:$A$301)</f>
        <v>5562</v>
      </c>
      <c r="B1901" s="108" t="s">
        <v>231</v>
      </c>
      <c r="C1901" s="107">
        <v>2019</v>
      </c>
      <c r="D1901" s="105">
        <v>55299.709478454999</v>
      </c>
      <c r="E1901" s="105">
        <v>59690.653136109002</v>
      </c>
      <c r="F1901" s="105">
        <v>-90762.611769605006</v>
      </c>
      <c r="G1901">
        <v>380.1</v>
      </c>
      <c r="H1901">
        <f t="shared" si="29"/>
        <v>-90382.511769605</v>
      </c>
    </row>
    <row r="1902" spans="1:8" x14ac:dyDescent="0.25">
      <c r="A1902">
        <f>_xlfn.XLOOKUP(B1902,'Données-péréquation'!$B$2:$B$301,'Données-péréquation'!$A$2:$A$301)</f>
        <v>5562</v>
      </c>
      <c r="B1902" s="108" t="s">
        <v>231</v>
      </c>
      <c r="C1902" s="107">
        <v>2020</v>
      </c>
      <c r="D1902" s="105">
        <v>67252.622106319002</v>
      </c>
      <c r="E1902" s="105">
        <v>82864.974243710007</v>
      </c>
      <c r="F1902" s="105">
        <v>-59006.833231331002</v>
      </c>
      <c r="G1902">
        <v>273.75</v>
      </c>
      <c r="H1902">
        <f t="shared" si="29"/>
        <v>-58733.083231331002</v>
      </c>
    </row>
    <row r="1903" spans="1:8" x14ac:dyDescent="0.25">
      <c r="A1903">
        <f>_xlfn.XLOOKUP(B1903,'Données-péréquation'!$B$2:$B$301,'Données-péréquation'!$A$2:$A$301)</f>
        <v>5562</v>
      </c>
      <c r="B1903" s="108" t="s">
        <v>231</v>
      </c>
      <c r="C1903" s="107">
        <v>2021</v>
      </c>
      <c r="D1903" s="105">
        <v>38607.001133878002</v>
      </c>
      <c r="E1903" s="105">
        <v>50619.239200165001</v>
      </c>
      <c r="F1903" s="105">
        <v>-50476.229108118998</v>
      </c>
      <c r="G1903">
        <v>150.19</v>
      </c>
      <c r="H1903">
        <f t="shared" si="29"/>
        <v>-50326.039108118996</v>
      </c>
    </row>
    <row r="1904" spans="1:8" x14ac:dyDescent="0.25">
      <c r="A1904">
        <f>_xlfn.XLOOKUP(B1904,'Données-péréquation'!$B$2:$B$301,'Données-péréquation'!$A$2:$A$301)</f>
        <v>5562</v>
      </c>
      <c r="B1904" s="108" t="s">
        <v>231</v>
      </c>
      <c r="C1904" s="107">
        <v>2022</v>
      </c>
      <c r="D1904" s="105">
        <v>61041.322369889</v>
      </c>
      <c r="E1904" s="105">
        <v>71132.868750313995</v>
      </c>
      <c r="F1904" s="105">
        <v>43548.773251295002</v>
      </c>
      <c r="G1904">
        <v>317.67</v>
      </c>
      <c r="H1904">
        <f t="shared" si="29"/>
        <v>43866.443251295001</v>
      </c>
    </row>
    <row r="1905" spans="1:8" x14ac:dyDescent="0.25">
      <c r="A1905">
        <f>_xlfn.XLOOKUP(B1905,'Données-péréquation'!$B$2:$B$301,'Données-péréquation'!$A$2:$A$301)</f>
        <v>5488</v>
      </c>
      <c r="B1905" s="108" t="s">
        <v>230</v>
      </c>
      <c r="C1905" s="107">
        <v>2012</v>
      </c>
      <c r="D1905" s="107" t="s">
        <v>458</v>
      </c>
      <c r="E1905" s="107" t="s">
        <v>458</v>
      </c>
      <c r="F1905" s="107" t="s">
        <v>458</v>
      </c>
      <c r="G1905">
        <v>0</v>
      </c>
      <c r="H1905" t="e">
        <f t="shared" si="29"/>
        <v>#VALUE!</v>
      </c>
    </row>
    <row r="1906" spans="1:8" x14ac:dyDescent="0.25">
      <c r="A1906">
        <f>_xlfn.XLOOKUP(B1906,'Données-péréquation'!$B$2:$B$301,'Données-péréquation'!$A$2:$A$301)</f>
        <v>5488</v>
      </c>
      <c r="B1906" s="108" t="s">
        <v>230</v>
      </c>
      <c r="C1906" s="107">
        <v>2013</v>
      </c>
      <c r="D1906" s="107" t="s">
        <v>458</v>
      </c>
      <c r="E1906" s="107" t="s">
        <v>458</v>
      </c>
      <c r="F1906" s="107" t="s">
        <v>458</v>
      </c>
      <c r="G1906">
        <v>0</v>
      </c>
      <c r="H1906" t="e">
        <f t="shared" si="29"/>
        <v>#VALUE!</v>
      </c>
    </row>
    <row r="1907" spans="1:8" x14ac:dyDescent="0.25">
      <c r="A1907">
        <f>_xlfn.XLOOKUP(B1907,'Données-péréquation'!$B$2:$B$301,'Données-péréquation'!$A$2:$A$301)</f>
        <v>5488</v>
      </c>
      <c r="B1907" s="108" t="s">
        <v>230</v>
      </c>
      <c r="C1907" s="107">
        <v>2014</v>
      </c>
      <c r="D1907" s="107" t="s">
        <v>458</v>
      </c>
      <c r="E1907" s="107" t="s">
        <v>458</v>
      </c>
      <c r="F1907" s="107" t="s">
        <v>458</v>
      </c>
      <c r="G1907">
        <v>0</v>
      </c>
      <c r="H1907" t="e">
        <f t="shared" si="29"/>
        <v>#VALUE!</v>
      </c>
    </row>
    <row r="1908" spans="1:8" x14ac:dyDescent="0.25">
      <c r="A1908">
        <f>_xlfn.XLOOKUP(B1908,'Données-péréquation'!$B$2:$B$301,'Données-péréquation'!$A$2:$A$301)</f>
        <v>5488</v>
      </c>
      <c r="B1908" s="108" t="s">
        <v>230</v>
      </c>
      <c r="C1908" s="107">
        <v>2015</v>
      </c>
      <c r="D1908" s="107" t="s">
        <v>458</v>
      </c>
      <c r="E1908" s="107" t="s">
        <v>458</v>
      </c>
      <c r="F1908" s="107" t="s">
        <v>458</v>
      </c>
      <c r="G1908">
        <v>0</v>
      </c>
      <c r="H1908" t="e">
        <f t="shared" si="29"/>
        <v>#VALUE!</v>
      </c>
    </row>
    <row r="1909" spans="1:8" x14ac:dyDescent="0.25">
      <c r="A1909">
        <f>_xlfn.XLOOKUP(B1909,'Données-péréquation'!$B$2:$B$301,'Données-péréquation'!$A$2:$A$301)</f>
        <v>5488</v>
      </c>
      <c r="B1909" s="108" t="s">
        <v>230</v>
      </c>
      <c r="C1909" s="107">
        <v>2016</v>
      </c>
      <c r="D1909" s="105">
        <v>3206.6481179550001</v>
      </c>
      <c r="E1909" s="105">
        <v>5718.768990433</v>
      </c>
      <c r="F1909" s="107" t="s">
        <v>458</v>
      </c>
      <c r="G1909">
        <v>0</v>
      </c>
      <c r="H1909" t="e">
        <f t="shared" si="29"/>
        <v>#VALUE!</v>
      </c>
    </row>
    <row r="1910" spans="1:8" x14ac:dyDescent="0.25">
      <c r="A1910">
        <f>_xlfn.XLOOKUP(B1910,'Données-péréquation'!$B$2:$B$301,'Données-péréquation'!$A$2:$A$301)</f>
        <v>5488</v>
      </c>
      <c r="B1910" s="108" t="s">
        <v>230</v>
      </c>
      <c r="C1910" s="107">
        <v>2017</v>
      </c>
      <c r="D1910" s="105">
        <v>2924.3735744629998</v>
      </c>
      <c r="E1910" s="105">
        <v>5151.0799274299998</v>
      </c>
      <c r="F1910" s="105">
        <v>32396.172985121</v>
      </c>
      <c r="G1910">
        <v>0</v>
      </c>
      <c r="H1910">
        <f t="shared" si="29"/>
        <v>32396.172985121</v>
      </c>
    </row>
    <row r="1911" spans="1:8" x14ac:dyDescent="0.25">
      <c r="A1911">
        <f>_xlfn.XLOOKUP(B1911,'Données-péréquation'!$B$2:$B$301,'Données-péréquation'!$A$2:$A$301)</f>
        <v>5488</v>
      </c>
      <c r="B1911" s="108" t="s">
        <v>230</v>
      </c>
      <c r="C1911" s="107">
        <v>2018</v>
      </c>
      <c r="D1911" s="105">
        <v>2368.0990939759999</v>
      </c>
      <c r="E1911" s="105">
        <v>4964.3577355099997</v>
      </c>
      <c r="F1911" s="105">
        <v>11787.125487686</v>
      </c>
      <c r="G1911">
        <v>0</v>
      </c>
      <c r="H1911">
        <f t="shared" si="29"/>
        <v>11787.125487686</v>
      </c>
    </row>
    <row r="1912" spans="1:8" x14ac:dyDescent="0.25">
      <c r="A1912">
        <f>_xlfn.XLOOKUP(B1912,'Données-péréquation'!$B$2:$B$301,'Données-péréquation'!$A$2:$A$301)</f>
        <v>5488</v>
      </c>
      <c r="B1912" s="108" t="s">
        <v>230</v>
      </c>
      <c r="C1912" s="107">
        <v>2019</v>
      </c>
      <c r="D1912" s="105">
        <v>15902.693321221001</v>
      </c>
      <c r="E1912" s="105">
        <v>24138.794088785002</v>
      </c>
      <c r="F1912" s="105">
        <v>27263.810137969002</v>
      </c>
      <c r="G1912">
        <v>97.55</v>
      </c>
      <c r="H1912">
        <f t="shared" si="29"/>
        <v>27361.360137969001</v>
      </c>
    </row>
    <row r="1913" spans="1:8" x14ac:dyDescent="0.25">
      <c r="A1913">
        <f>_xlfn.XLOOKUP(B1913,'Données-péréquation'!$B$2:$B$301,'Données-péréquation'!$A$2:$A$301)</f>
        <v>5488</v>
      </c>
      <c r="B1913" s="108" t="s">
        <v>230</v>
      </c>
      <c r="C1913" s="107">
        <v>2020</v>
      </c>
      <c r="D1913" s="105">
        <v>108145.048780424</v>
      </c>
      <c r="E1913" s="105">
        <v>113549.226914503</v>
      </c>
      <c r="F1913" s="105">
        <v>41555.740834707998</v>
      </c>
      <c r="G1913">
        <v>109.97</v>
      </c>
      <c r="H1913">
        <f t="shared" si="29"/>
        <v>41665.710834707999</v>
      </c>
    </row>
    <row r="1914" spans="1:8" x14ac:dyDescent="0.25">
      <c r="A1914">
        <f>_xlfn.XLOOKUP(B1914,'Données-péréquation'!$B$2:$B$301,'Données-péréquation'!$A$2:$A$301)</f>
        <v>5488</v>
      </c>
      <c r="B1914" s="108" t="s">
        <v>230</v>
      </c>
      <c r="C1914" s="107">
        <v>2021</v>
      </c>
      <c r="D1914" s="105">
        <v>95858.053797526998</v>
      </c>
      <c r="E1914" s="105">
        <v>103387.95706304599</v>
      </c>
      <c r="F1914" s="105">
        <v>39863.118221775003</v>
      </c>
      <c r="G1914">
        <v>70.239999999999995</v>
      </c>
      <c r="H1914">
        <f t="shared" si="29"/>
        <v>39933.358221775001</v>
      </c>
    </row>
    <row r="1915" spans="1:8" x14ac:dyDescent="0.25">
      <c r="A1915">
        <f>_xlfn.XLOOKUP(B1915,'Données-péréquation'!$B$2:$B$301,'Données-péréquation'!$A$2:$A$301)</f>
        <v>5488</v>
      </c>
      <c r="B1915" s="108" t="s">
        <v>230</v>
      </c>
      <c r="C1915" s="107">
        <v>2022</v>
      </c>
      <c r="D1915" s="105">
        <v>100851.60975772201</v>
      </c>
      <c r="E1915" s="105">
        <v>110996.251390074</v>
      </c>
      <c r="F1915" s="105">
        <v>7996.0047646900002</v>
      </c>
      <c r="G1915">
        <v>10.36</v>
      </c>
      <c r="H1915">
        <f t="shared" si="29"/>
        <v>8006.3647646899999</v>
      </c>
    </row>
    <row r="1916" spans="1:8" x14ac:dyDescent="0.25">
      <c r="A1916">
        <f>_xlfn.XLOOKUP(B1916,'Données-péréquation'!$B$2:$B$301,'Données-péréquation'!$A$2:$A$301)</f>
        <v>5489</v>
      </c>
      <c r="B1916" s="108" t="s">
        <v>229</v>
      </c>
      <c r="C1916" s="107">
        <v>2012</v>
      </c>
      <c r="D1916" s="107" t="s">
        <v>458</v>
      </c>
      <c r="E1916" s="107" t="s">
        <v>458</v>
      </c>
      <c r="F1916" s="107" t="s">
        <v>458</v>
      </c>
      <c r="G1916">
        <v>0</v>
      </c>
      <c r="H1916" t="e">
        <f t="shared" si="29"/>
        <v>#VALUE!</v>
      </c>
    </row>
    <row r="1917" spans="1:8" x14ac:dyDescent="0.25">
      <c r="A1917">
        <f>_xlfn.XLOOKUP(B1917,'Données-péréquation'!$B$2:$B$301,'Données-péréquation'!$A$2:$A$301)</f>
        <v>5489</v>
      </c>
      <c r="B1917" s="108" t="s">
        <v>229</v>
      </c>
      <c r="C1917" s="107">
        <v>2013</v>
      </c>
      <c r="D1917" s="107" t="s">
        <v>458</v>
      </c>
      <c r="E1917" s="107" t="s">
        <v>458</v>
      </c>
      <c r="F1917" s="107" t="s">
        <v>458</v>
      </c>
      <c r="G1917">
        <v>0</v>
      </c>
      <c r="H1917" t="e">
        <f t="shared" si="29"/>
        <v>#VALUE!</v>
      </c>
    </row>
    <row r="1918" spans="1:8" x14ac:dyDescent="0.25">
      <c r="A1918">
        <f>_xlfn.XLOOKUP(B1918,'Données-péréquation'!$B$2:$B$301,'Données-péréquation'!$A$2:$A$301)</f>
        <v>5489</v>
      </c>
      <c r="B1918" s="108" t="s">
        <v>229</v>
      </c>
      <c r="C1918" s="107">
        <v>2014</v>
      </c>
      <c r="D1918" s="107" t="s">
        <v>458</v>
      </c>
      <c r="E1918" s="107" t="s">
        <v>458</v>
      </c>
      <c r="F1918" s="107" t="s">
        <v>458</v>
      </c>
      <c r="G1918">
        <v>0</v>
      </c>
      <c r="H1918" t="e">
        <f t="shared" si="29"/>
        <v>#VALUE!</v>
      </c>
    </row>
    <row r="1919" spans="1:8" x14ac:dyDescent="0.25">
      <c r="A1919">
        <f>_xlfn.XLOOKUP(B1919,'Données-péréquation'!$B$2:$B$301,'Données-péréquation'!$A$2:$A$301)</f>
        <v>5489</v>
      </c>
      <c r="B1919" s="108" t="s">
        <v>229</v>
      </c>
      <c r="C1919" s="107">
        <v>2015</v>
      </c>
      <c r="D1919" s="107" t="s">
        <v>458</v>
      </c>
      <c r="E1919" s="107" t="s">
        <v>458</v>
      </c>
      <c r="F1919" s="107" t="s">
        <v>458</v>
      </c>
      <c r="G1919">
        <v>0</v>
      </c>
      <c r="H1919" t="e">
        <f t="shared" si="29"/>
        <v>#VALUE!</v>
      </c>
    </row>
    <row r="1920" spans="1:8" x14ac:dyDescent="0.25">
      <c r="A1920">
        <f>_xlfn.XLOOKUP(B1920,'Données-péréquation'!$B$2:$B$301,'Données-péréquation'!$A$2:$A$301)</f>
        <v>5489</v>
      </c>
      <c r="B1920" s="108" t="s">
        <v>229</v>
      </c>
      <c r="C1920" s="107">
        <v>2016</v>
      </c>
      <c r="D1920" s="105">
        <v>124872.75196571799</v>
      </c>
      <c r="E1920" s="105">
        <v>163360.653413475</v>
      </c>
      <c r="F1920" s="107" t="s">
        <v>458</v>
      </c>
      <c r="G1920">
        <v>0</v>
      </c>
      <c r="H1920" t="e">
        <f t="shared" si="29"/>
        <v>#VALUE!</v>
      </c>
    </row>
    <row r="1921" spans="1:8" x14ac:dyDescent="0.25">
      <c r="A1921">
        <f>_xlfn.XLOOKUP(B1921,'Données-péréquation'!$B$2:$B$301,'Données-péréquation'!$A$2:$A$301)</f>
        <v>5489</v>
      </c>
      <c r="B1921" s="108" t="s">
        <v>229</v>
      </c>
      <c r="C1921" s="107">
        <v>2017</v>
      </c>
      <c r="D1921" s="105">
        <v>161916.88955288901</v>
      </c>
      <c r="E1921" s="105">
        <v>191145.02502328399</v>
      </c>
      <c r="F1921" s="105">
        <v>-1587624.3339537799</v>
      </c>
      <c r="G1921">
        <v>0</v>
      </c>
      <c r="H1921">
        <f t="shared" si="29"/>
        <v>-1587624.3339537799</v>
      </c>
    </row>
    <row r="1922" spans="1:8" x14ac:dyDescent="0.25">
      <c r="A1922">
        <f>_xlfn.XLOOKUP(B1922,'Données-péréquation'!$B$2:$B$301,'Données-péréquation'!$A$2:$A$301)</f>
        <v>5489</v>
      </c>
      <c r="B1922" s="108" t="s">
        <v>229</v>
      </c>
      <c r="C1922" s="107">
        <v>2018</v>
      </c>
      <c r="D1922" s="105">
        <v>169579.51242782801</v>
      </c>
      <c r="E1922" s="105">
        <v>197812.26199999999</v>
      </c>
      <c r="F1922" s="105">
        <v>-2260855.19525768</v>
      </c>
      <c r="G1922">
        <v>0</v>
      </c>
      <c r="H1922">
        <f t="shared" si="29"/>
        <v>-2260855.19525768</v>
      </c>
    </row>
    <row r="1923" spans="1:8" x14ac:dyDescent="0.25">
      <c r="A1923">
        <f>_xlfn.XLOOKUP(B1923,'Données-péréquation'!$B$2:$B$301,'Données-péréquation'!$A$2:$A$301)</f>
        <v>5489</v>
      </c>
      <c r="B1923" s="108" t="s">
        <v>229</v>
      </c>
      <c r="C1923" s="107">
        <v>2019</v>
      </c>
      <c r="D1923" s="105">
        <v>233971.906527054</v>
      </c>
      <c r="E1923" s="105">
        <v>352984.85265733598</v>
      </c>
      <c r="F1923" s="105">
        <v>-2004217.1444530501</v>
      </c>
      <c r="G1923">
        <v>48426.2</v>
      </c>
      <c r="H1923">
        <f t="shared" ref="H1923:H1986" si="30">F1923+G1923</f>
        <v>-1955790.9444530501</v>
      </c>
    </row>
    <row r="1924" spans="1:8" x14ac:dyDescent="0.25">
      <c r="A1924">
        <f>_xlfn.XLOOKUP(B1924,'Données-péréquation'!$B$2:$B$301,'Données-péréquation'!$A$2:$A$301)</f>
        <v>5489</v>
      </c>
      <c r="B1924" s="108" t="s">
        <v>229</v>
      </c>
      <c r="C1924" s="107">
        <v>2020</v>
      </c>
      <c r="D1924" s="105">
        <v>507413.11604511499</v>
      </c>
      <c r="E1924" s="105">
        <v>577592.07700000005</v>
      </c>
      <c r="F1924" s="105">
        <v>-1628662.0285006501</v>
      </c>
      <c r="G1924">
        <v>69292.02</v>
      </c>
      <c r="H1924">
        <f t="shared" si="30"/>
        <v>-1559370.0085006501</v>
      </c>
    </row>
    <row r="1925" spans="1:8" x14ac:dyDescent="0.25">
      <c r="A1925">
        <f>_xlfn.XLOOKUP(B1925,'Données-péréquation'!$B$2:$B$301,'Données-péréquation'!$A$2:$A$301)</f>
        <v>5489</v>
      </c>
      <c r="B1925" s="108" t="s">
        <v>229</v>
      </c>
      <c r="C1925" s="107">
        <v>2021</v>
      </c>
      <c r="D1925" s="105">
        <v>644235.10420337704</v>
      </c>
      <c r="E1925" s="105">
        <v>734204.97682003002</v>
      </c>
      <c r="F1925" s="105">
        <v>-1070476.34894546</v>
      </c>
      <c r="G1925">
        <v>26585.1</v>
      </c>
      <c r="H1925">
        <f t="shared" si="30"/>
        <v>-1043891.2489454601</v>
      </c>
    </row>
    <row r="1926" spans="1:8" x14ac:dyDescent="0.25">
      <c r="A1926">
        <f>_xlfn.XLOOKUP(B1926,'Données-péréquation'!$B$2:$B$301,'Données-péréquation'!$A$2:$A$301)</f>
        <v>5489</v>
      </c>
      <c r="B1926" s="108" t="s">
        <v>229</v>
      </c>
      <c r="C1926" s="107">
        <v>2022</v>
      </c>
      <c r="D1926" s="105">
        <v>757084.13977091305</v>
      </c>
      <c r="E1926" s="105">
        <v>863517.14459032204</v>
      </c>
      <c r="F1926" s="105">
        <v>-1566066.2517564001</v>
      </c>
      <c r="G1926">
        <v>51933.33</v>
      </c>
      <c r="H1926">
        <f t="shared" si="30"/>
        <v>-1514132.9217564</v>
      </c>
    </row>
    <row r="1927" spans="1:8" x14ac:dyDescent="0.25">
      <c r="A1927">
        <f>_xlfn.XLOOKUP(B1927,'Données-péréquation'!$B$2:$B$301,'Données-péréquation'!$A$2:$A$301)</f>
        <v>5723</v>
      </c>
      <c r="B1927" s="108" t="s">
        <v>228</v>
      </c>
      <c r="C1927" s="107">
        <v>2012</v>
      </c>
      <c r="D1927" s="107" t="s">
        <v>458</v>
      </c>
      <c r="E1927" s="107" t="s">
        <v>458</v>
      </c>
      <c r="F1927" s="107" t="s">
        <v>458</v>
      </c>
      <c r="G1927">
        <v>0</v>
      </c>
      <c r="H1927" t="e">
        <f t="shared" si="30"/>
        <v>#VALUE!</v>
      </c>
    </row>
    <row r="1928" spans="1:8" x14ac:dyDescent="0.25">
      <c r="A1928">
        <f>_xlfn.XLOOKUP(B1928,'Données-péréquation'!$B$2:$B$301,'Données-péréquation'!$A$2:$A$301)</f>
        <v>5723</v>
      </c>
      <c r="B1928" s="108" t="s">
        <v>228</v>
      </c>
      <c r="C1928" s="107">
        <v>2013</v>
      </c>
      <c r="D1928" s="107" t="s">
        <v>458</v>
      </c>
      <c r="E1928" s="107" t="s">
        <v>458</v>
      </c>
      <c r="F1928" s="107" t="s">
        <v>458</v>
      </c>
      <c r="G1928">
        <v>0</v>
      </c>
      <c r="H1928" t="e">
        <f t="shared" si="30"/>
        <v>#VALUE!</v>
      </c>
    </row>
    <row r="1929" spans="1:8" x14ac:dyDescent="0.25">
      <c r="A1929">
        <f>_xlfn.XLOOKUP(B1929,'Données-péréquation'!$B$2:$B$301,'Données-péréquation'!$A$2:$A$301)</f>
        <v>5723</v>
      </c>
      <c r="B1929" s="108" t="s">
        <v>228</v>
      </c>
      <c r="C1929" s="107">
        <v>2014</v>
      </c>
      <c r="D1929" s="107" t="s">
        <v>458</v>
      </c>
      <c r="E1929" s="107" t="s">
        <v>458</v>
      </c>
      <c r="F1929" s="107" t="s">
        <v>458</v>
      </c>
      <c r="G1929">
        <v>0</v>
      </c>
      <c r="H1929" t="e">
        <f t="shared" si="30"/>
        <v>#VALUE!</v>
      </c>
    </row>
    <row r="1930" spans="1:8" x14ac:dyDescent="0.25">
      <c r="A1930">
        <f>_xlfn.XLOOKUP(B1930,'Données-péréquation'!$B$2:$B$301,'Données-péréquation'!$A$2:$A$301)</f>
        <v>5723</v>
      </c>
      <c r="B1930" s="108" t="s">
        <v>228</v>
      </c>
      <c r="C1930" s="107">
        <v>2015</v>
      </c>
      <c r="D1930" s="107" t="s">
        <v>458</v>
      </c>
      <c r="E1930" s="107" t="s">
        <v>458</v>
      </c>
      <c r="F1930" s="107" t="s">
        <v>458</v>
      </c>
      <c r="G1930">
        <v>0</v>
      </c>
      <c r="H1930" t="e">
        <f t="shared" si="30"/>
        <v>#VALUE!</v>
      </c>
    </row>
    <row r="1931" spans="1:8" x14ac:dyDescent="0.25">
      <c r="A1931">
        <f>_xlfn.XLOOKUP(B1931,'Données-péréquation'!$B$2:$B$301,'Données-péréquation'!$A$2:$A$301)</f>
        <v>5723</v>
      </c>
      <c r="B1931" s="108" t="s">
        <v>228</v>
      </c>
      <c r="C1931" s="107">
        <v>2016</v>
      </c>
      <c r="D1931" s="105">
        <v>5261893.4255929897</v>
      </c>
      <c r="E1931" s="105">
        <v>6091337.1140000001</v>
      </c>
      <c r="F1931" s="107" t="s">
        <v>458</v>
      </c>
      <c r="G1931">
        <v>0</v>
      </c>
      <c r="H1931" t="e">
        <f t="shared" si="30"/>
        <v>#VALUE!</v>
      </c>
    </row>
    <row r="1932" spans="1:8" x14ac:dyDescent="0.25">
      <c r="A1932">
        <f>_xlfn.XLOOKUP(B1932,'Données-péréquation'!$B$2:$B$301,'Données-péréquation'!$A$2:$A$301)</f>
        <v>5723</v>
      </c>
      <c r="B1932" s="108" t="s">
        <v>228</v>
      </c>
      <c r="C1932" s="107">
        <v>2017</v>
      </c>
      <c r="D1932" s="105">
        <v>5193415.5542811202</v>
      </c>
      <c r="E1932" s="105">
        <v>5887324.8820000002</v>
      </c>
      <c r="F1932" s="105">
        <v>-18676991.979006</v>
      </c>
      <c r="G1932">
        <v>0</v>
      </c>
      <c r="H1932">
        <f t="shared" si="30"/>
        <v>-18676991.979006</v>
      </c>
    </row>
    <row r="1933" spans="1:8" x14ac:dyDescent="0.25">
      <c r="A1933">
        <f>_xlfn.XLOOKUP(B1933,'Données-péréquation'!$B$2:$B$301,'Données-péréquation'!$A$2:$A$301)</f>
        <v>5723</v>
      </c>
      <c r="B1933" s="108" t="s">
        <v>228</v>
      </c>
      <c r="C1933" s="107">
        <v>2018</v>
      </c>
      <c r="D1933" s="105">
        <v>4940647.2535199597</v>
      </c>
      <c r="E1933" s="105">
        <v>5857318.1335000005</v>
      </c>
      <c r="F1933" s="105">
        <v>-22984142.530235801</v>
      </c>
      <c r="G1933">
        <v>0</v>
      </c>
      <c r="H1933">
        <f t="shared" si="30"/>
        <v>-22984142.530235801</v>
      </c>
    </row>
    <row r="1934" spans="1:8" x14ac:dyDescent="0.25">
      <c r="A1934">
        <f>_xlfn.XLOOKUP(B1934,'Données-péréquation'!$B$2:$B$301,'Données-péréquation'!$A$2:$A$301)</f>
        <v>5723</v>
      </c>
      <c r="B1934" s="108" t="s">
        <v>228</v>
      </c>
      <c r="C1934" s="107">
        <v>2019</v>
      </c>
      <c r="D1934" s="105">
        <v>4801979.2376249302</v>
      </c>
      <c r="E1934" s="106">
        <v>5747300</v>
      </c>
      <c r="F1934" s="105">
        <v>-30761367.5640366</v>
      </c>
      <c r="G1934">
        <v>34336.15</v>
      </c>
      <c r="H1934">
        <f t="shared" si="30"/>
        <v>-30727031.414036602</v>
      </c>
    </row>
    <row r="1935" spans="1:8" x14ac:dyDescent="0.25">
      <c r="A1935">
        <f>_xlfn.XLOOKUP(B1935,'Données-péréquation'!$B$2:$B$301,'Données-péréquation'!$A$2:$A$301)</f>
        <v>5723</v>
      </c>
      <c r="B1935" s="108" t="s">
        <v>228</v>
      </c>
      <c r="C1935" s="107">
        <v>2020</v>
      </c>
      <c r="D1935" s="105">
        <v>4614844.0526889404</v>
      </c>
      <c r="E1935" s="105">
        <v>5737353.4845213098</v>
      </c>
      <c r="F1935" s="105">
        <v>-5885739.3366645696</v>
      </c>
      <c r="G1935">
        <v>38310.11</v>
      </c>
      <c r="H1935">
        <f t="shared" si="30"/>
        <v>-5847429.2266645692</v>
      </c>
    </row>
    <row r="1936" spans="1:8" x14ac:dyDescent="0.25">
      <c r="A1936">
        <f>_xlfn.XLOOKUP(B1936,'Données-péréquation'!$B$2:$B$301,'Données-péréquation'!$A$2:$A$301)</f>
        <v>5723</v>
      </c>
      <c r="B1936" s="108" t="s">
        <v>228</v>
      </c>
      <c r="C1936" s="107">
        <v>2021</v>
      </c>
      <c r="D1936" s="105">
        <v>4931716.9055234296</v>
      </c>
      <c r="E1936" s="106">
        <v>5855300</v>
      </c>
      <c r="F1936" s="105">
        <v>-9296861.8206986804</v>
      </c>
      <c r="G1936">
        <v>19649.63</v>
      </c>
      <c r="H1936">
        <f t="shared" si="30"/>
        <v>-9277212.1906986795</v>
      </c>
    </row>
    <row r="1937" spans="1:8" x14ac:dyDescent="0.25">
      <c r="A1937">
        <f>_xlfn.XLOOKUP(B1937,'Données-péréquation'!$B$2:$B$301,'Données-péréquation'!$A$2:$A$301)</f>
        <v>5723</v>
      </c>
      <c r="B1937" s="108" t="s">
        <v>228</v>
      </c>
      <c r="C1937" s="107">
        <v>2022</v>
      </c>
      <c r="D1937" s="105">
        <v>4502357.1177712297</v>
      </c>
      <c r="E1937" s="105">
        <v>5492302.7983999997</v>
      </c>
      <c r="F1937" s="105">
        <v>-9060492.5434246808</v>
      </c>
      <c r="G1937">
        <v>19251.89</v>
      </c>
      <c r="H1937">
        <f t="shared" si="30"/>
        <v>-9041240.6534246802</v>
      </c>
    </row>
    <row r="1938" spans="1:8" x14ac:dyDescent="0.25">
      <c r="A1938">
        <f>_xlfn.XLOOKUP(B1938,'Données-péréquation'!$B$2:$B$301,'Données-péréquation'!$A$2:$A$301)</f>
        <v>5821</v>
      </c>
      <c r="B1938" s="108" t="s">
        <v>227</v>
      </c>
      <c r="C1938" s="107">
        <v>2012</v>
      </c>
      <c r="D1938" s="107" t="s">
        <v>458</v>
      </c>
      <c r="E1938" s="107" t="s">
        <v>458</v>
      </c>
      <c r="F1938" s="107" t="s">
        <v>458</v>
      </c>
      <c r="G1938">
        <v>0</v>
      </c>
      <c r="H1938" t="e">
        <f t="shared" si="30"/>
        <v>#VALUE!</v>
      </c>
    </row>
    <row r="1939" spans="1:8" x14ac:dyDescent="0.25">
      <c r="A1939">
        <f>_xlfn.XLOOKUP(B1939,'Données-péréquation'!$B$2:$B$301,'Données-péréquation'!$A$2:$A$301)</f>
        <v>5821</v>
      </c>
      <c r="B1939" s="108" t="s">
        <v>227</v>
      </c>
      <c r="C1939" s="107">
        <v>2013</v>
      </c>
      <c r="D1939" s="107" t="s">
        <v>458</v>
      </c>
      <c r="E1939" s="107" t="s">
        <v>458</v>
      </c>
      <c r="F1939" s="107" t="s">
        <v>458</v>
      </c>
      <c r="G1939">
        <v>0</v>
      </c>
      <c r="H1939" t="e">
        <f t="shared" si="30"/>
        <v>#VALUE!</v>
      </c>
    </row>
    <row r="1940" spans="1:8" x14ac:dyDescent="0.25">
      <c r="A1940">
        <f>_xlfn.XLOOKUP(B1940,'Données-péréquation'!$B$2:$B$301,'Données-péréquation'!$A$2:$A$301)</f>
        <v>5821</v>
      </c>
      <c r="B1940" s="108" t="s">
        <v>227</v>
      </c>
      <c r="C1940" s="107">
        <v>2014</v>
      </c>
      <c r="D1940" s="107" t="s">
        <v>458</v>
      </c>
      <c r="E1940" s="107" t="s">
        <v>458</v>
      </c>
      <c r="F1940" s="107" t="s">
        <v>458</v>
      </c>
      <c r="G1940">
        <v>0</v>
      </c>
      <c r="H1940" t="e">
        <f t="shared" si="30"/>
        <v>#VALUE!</v>
      </c>
    </row>
    <row r="1941" spans="1:8" x14ac:dyDescent="0.25">
      <c r="A1941">
        <f>_xlfn.XLOOKUP(B1941,'Données-péréquation'!$B$2:$B$301,'Données-péréquation'!$A$2:$A$301)</f>
        <v>5821</v>
      </c>
      <c r="B1941" s="108" t="s">
        <v>227</v>
      </c>
      <c r="C1941" s="107">
        <v>2015</v>
      </c>
      <c r="D1941" s="107" t="s">
        <v>458</v>
      </c>
      <c r="E1941" s="107" t="s">
        <v>458</v>
      </c>
      <c r="F1941" s="107" t="s">
        <v>458</v>
      </c>
      <c r="G1941">
        <v>0</v>
      </c>
      <c r="H1941" t="e">
        <f t="shared" si="30"/>
        <v>#VALUE!</v>
      </c>
    </row>
    <row r="1942" spans="1:8" x14ac:dyDescent="0.25">
      <c r="A1942">
        <f>_xlfn.XLOOKUP(B1942,'Données-péréquation'!$B$2:$B$301,'Données-péréquation'!$A$2:$A$301)</f>
        <v>5821</v>
      </c>
      <c r="B1942" s="108" t="s">
        <v>227</v>
      </c>
      <c r="C1942" s="107">
        <v>2016</v>
      </c>
      <c r="D1942" s="105">
        <v>277990.97345188301</v>
      </c>
      <c r="E1942" s="105">
        <v>291358.20134695602</v>
      </c>
      <c r="F1942" s="107" t="s">
        <v>458</v>
      </c>
      <c r="G1942">
        <v>0</v>
      </c>
      <c r="H1942" t="e">
        <f t="shared" si="30"/>
        <v>#VALUE!</v>
      </c>
    </row>
    <row r="1943" spans="1:8" x14ac:dyDescent="0.25">
      <c r="A1943">
        <f>_xlfn.XLOOKUP(B1943,'Données-péréquation'!$B$2:$B$301,'Données-péréquation'!$A$2:$A$301)</f>
        <v>5821</v>
      </c>
      <c r="B1943" s="108" t="s">
        <v>227</v>
      </c>
      <c r="C1943" s="107">
        <v>2017</v>
      </c>
      <c r="D1943" s="105">
        <v>290026.83989234298</v>
      </c>
      <c r="E1943" s="105">
        <v>299978.69156000001</v>
      </c>
      <c r="F1943" s="105">
        <v>281829.06156601798</v>
      </c>
      <c r="G1943">
        <v>0</v>
      </c>
      <c r="H1943">
        <f t="shared" si="30"/>
        <v>281829.06156601798</v>
      </c>
    </row>
    <row r="1944" spans="1:8" x14ac:dyDescent="0.25">
      <c r="A1944">
        <f>_xlfn.XLOOKUP(B1944,'Données-péréquation'!$B$2:$B$301,'Données-péréquation'!$A$2:$A$301)</f>
        <v>5821</v>
      </c>
      <c r="B1944" s="108" t="s">
        <v>227</v>
      </c>
      <c r="C1944" s="107">
        <v>2018</v>
      </c>
      <c r="D1944" s="105">
        <v>313891.27760166902</v>
      </c>
      <c r="E1944" s="105">
        <v>329466.39337499999</v>
      </c>
      <c r="F1944" s="105">
        <v>260033.883184982</v>
      </c>
      <c r="G1944">
        <v>0</v>
      </c>
      <c r="H1944">
        <f t="shared" si="30"/>
        <v>260033.883184982</v>
      </c>
    </row>
    <row r="1945" spans="1:8" x14ac:dyDescent="0.25">
      <c r="A1945">
        <f>_xlfn.XLOOKUP(B1945,'Données-péréquation'!$B$2:$B$301,'Données-péréquation'!$A$2:$A$301)</f>
        <v>5821</v>
      </c>
      <c r="B1945" s="108" t="s">
        <v>227</v>
      </c>
      <c r="C1945" s="107">
        <v>2019</v>
      </c>
      <c r="D1945" s="105">
        <v>308678.44430891401</v>
      </c>
      <c r="E1945" s="105">
        <v>332299.73346000002</v>
      </c>
      <c r="F1945" s="105">
        <v>302974.12490529101</v>
      </c>
      <c r="G1945">
        <v>761.9</v>
      </c>
      <c r="H1945">
        <f t="shared" si="30"/>
        <v>303736.02490529104</v>
      </c>
    </row>
    <row r="1946" spans="1:8" x14ac:dyDescent="0.25">
      <c r="A1946">
        <f>_xlfn.XLOOKUP(B1946,'Données-péréquation'!$B$2:$B$301,'Données-péréquation'!$A$2:$A$301)</f>
        <v>5821</v>
      </c>
      <c r="B1946" s="108" t="s">
        <v>227</v>
      </c>
      <c r="C1946" s="107">
        <v>2020</v>
      </c>
      <c r="D1946" s="105">
        <v>404695.57987363299</v>
      </c>
      <c r="E1946" s="105">
        <v>376100.39299999998</v>
      </c>
      <c r="F1946" s="105">
        <v>358389.77758256602</v>
      </c>
      <c r="G1946">
        <v>468.06</v>
      </c>
      <c r="H1946">
        <f t="shared" si="30"/>
        <v>358857.83758256602</v>
      </c>
    </row>
    <row r="1947" spans="1:8" x14ac:dyDescent="0.25">
      <c r="A1947">
        <f>_xlfn.XLOOKUP(B1947,'Données-péréquation'!$B$2:$B$301,'Données-péréquation'!$A$2:$A$301)</f>
        <v>5821</v>
      </c>
      <c r="B1947" s="108" t="s">
        <v>227</v>
      </c>
      <c r="C1947" s="107">
        <v>2021</v>
      </c>
      <c r="D1947" s="105">
        <v>569122.26997100702</v>
      </c>
      <c r="E1947" s="105">
        <v>571296.33180000004</v>
      </c>
      <c r="F1947" s="105">
        <v>338623.06546108797</v>
      </c>
      <c r="G1947">
        <v>681.42</v>
      </c>
      <c r="H1947">
        <f t="shared" si="30"/>
        <v>339304.48546108796</v>
      </c>
    </row>
    <row r="1948" spans="1:8" x14ac:dyDescent="0.25">
      <c r="A1948">
        <f>_xlfn.XLOOKUP(B1948,'Données-péréquation'!$B$2:$B$301,'Données-péréquation'!$A$2:$A$301)</f>
        <v>5821</v>
      </c>
      <c r="B1948" s="108" t="s">
        <v>227</v>
      </c>
      <c r="C1948" s="107">
        <v>2022</v>
      </c>
      <c r="D1948" s="105">
        <v>619560.22556456295</v>
      </c>
      <c r="E1948" s="105">
        <v>626356.40067600005</v>
      </c>
      <c r="F1948" s="105">
        <v>327152.62242966902</v>
      </c>
      <c r="G1948">
        <v>521.84</v>
      </c>
      <c r="H1948">
        <f t="shared" si="30"/>
        <v>327674.46242966905</v>
      </c>
    </row>
    <row r="1949" spans="1:8" x14ac:dyDescent="0.25">
      <c r="A1949">
        <f>_xlfn.XLOOKUP(B1949,'Données-péréquation'!$B$2:$B$301,'Données-péréquation'!$A$2:$A$301)</f>
        <v>5490</v>
      </c>
      <c r="B1949" s="108" t="s">
        <v>226</v>
      </c>
      <c r="C1949" s="107">
        <v>2012</v>
      </c>
      <c r="D1949" s="107" t="s">
        <v>458</v>
      </c>
      <c r="E1949" s="107" t="s">
        <v>458</v>
      </c>
      <c r="F1949" s="107" t="s">
        <v>458</v>
      </c>
      <c r="G1949">
        <v>0</v>
      </c>
      <c r="H1949" t="e">
        <f t="shared" si="30"/>
        <v>#VALUE!</v>
      </c>
    </row>
    <row r="1950" spans="1:8" x14ac:dyDescent="0.25">
      <c r="A1950">
        <f>_xlfn.XLOOKUP(B1950,'Données-péréquation'!$B$2:$B$301,'Données-péréquation'!$A$2:$A$301)</f>
        <v>5490</v>
      </c>
      <c r="B1950" s="108" t="s">
        <v>226</v>
      </c>
      <c r="C1950" s="107">
        <v>2013</v>
      </c>
      <c r="D1950" s="107" t="s">
        <v>458</v>
      </c>
      <c r="E1950" s="107" t="s">
        <v>458</v>
      </c>
      <c r="F1950" s="107" t="s">
        <v>458</v>
      </c>
      <c r="G1950">
        <v>0</v>
      </c>
      <c r="H1950" t="e">
        <f t="shared" si="30"/>
        <v>#VALUE!</v>
      </c>
    </row>
    <row r="1951" spans="1:8" x14ac:dyDescent="0.25">
      <c r="A1951">
        <f>_xlfn.XLOOKUP(B1951,'Données-péréquation'!$B$2:$B$301,'Données-péréquation'!$A$2:$A$301)</f>
        <v>5490</v>
      </c>
      <c r="B1951" s="108" t="s">
        <v>226</v>
      </c>
      <c r="C1951" s="107">
        <v>2014</v>
      </c>
      <c r="D1951" s="107" t="s">
        <v>458</v>
      </c>
      <c r="E1951" s="107" t="s">
        <v>458</v>
      </c>
      <c r="F1951" s="107" t="s">
        <v>458</v>
      </c>
      <c r="G1951">
        <v>0</v>
      </c>
      <c r="H1951" t="e">
        <f t="shared" si="30"/>
        <v>#VALUE!</v>
      </c>
    </row>
    <row r="1952" spans="1:8" x14ac:dyDescent="0.25">
      <c r="A1952">
        <f>_xlfn.XLOOKUP(B1952,'Données-péréquation'!$B$2:$B$301,'Données-péréquation'!$A$2:$A$301)</f>
        <v>5490</v>
      </c>
      <c r="B1952" s="108" t="s">
        <v>226</v>
      </c>
      <c r="C1952" s="107">
        <v>2015</v>
      </c>
      <c r="D1952" s="107" t="s">
        <v>458</v>
      </c>
      <c r="E1952" s="107" t="s">
        <v>458</v>
      </c>
      <c r="F1952" s="107" t="s">
        <v>458</v>
      </c>
      <c r="G1952">
        <v>0</v>
      </c>
      <c r="H1952" t="e">
        <f t="shared" si="30"/>
        <v>#VALUE!</v>
      </c>
    </row>
    <row r="1953" spans="1:8" x14ac:dyDescent="0.25">
      <c r="A1953">
        <f>_xlfn.XLOOKUP(B1953,'Données-péréquation'!$B$2:$B$301,'Données-péréquation'!$A$2:$A$301)</f>
        <v>5490</v>
      </c>
      <c r="B1953" s="108" t="s">
        <v>226</v>
      </c>
      <c r="C1953" s="107">
        <v>2016</v>
      </c>
      <c r="D1953" s="105">
        <v>164067.006345084</v>
      </c>
      <c r="E1953" s="105">
        <v>224811.53319336599</v>
      </c>
      <c r="F1953" s="107" t="s">
        <v>458</v>
      </c>
      <c r="G1953">
        <v>0</v>
      </c>
      <c r="H1953" t="e">
        <f t="shared" si="30"/>
        <v>#VALUE!</v>
      </c>
    </row>
    <row r="1954" spans="1:8" x14ac:dyDescent="0.25">
      <c r="A1954">
        <f>_xlfn.XLOOKUP(B1954,'Données-péréquation'!$B$2:$B$301,'Données-péréquation'!$A$2:$A$301)</f>
        <v>5490</v>
      </c>
      <c r="B1954" s="108" t="s">
        <v>226</v>
      </c>
      <c r="C1954" s="107">
        <v>2017</v>
      </c>
      <c r="D1954" s="105">
        <v>313234.80687938997</v>
      </c>
      <c r="E1954" s="105">
        <v>337216.321662142</v>
      </c>
      <c r="F1954" s="105">
        <v>214459.78230866199</v>
      </c>
      <c r="G1954">
        <v>0</v>
      </c>
      <c r="H1954">
        <f t="shared" si="30"/>
        <v>214459.78230866199</v>
      </c>
    </row>
    <row r="1955" spans="1:8" x14ac:dyDescent="0.25">
      <c r="A1955">
        <f>_xlfn.XLOOKUP(B1955,'Données-péréquation'!$B$2:$B$301,'Données-péréquation'!$A$2:$A$301)</f>
        <v>5490</v>
      </c>
      <c r="B1955" s="108" t="s">
        <v>226</v>
      </c>
      <c r="C1955" s="107">
        <v>2018</v>
      </c>
      <c r="D1955" s="105">
        <v>513921.76461161498</v>
      </c>
      <c r="E1955" s="105">
        <v>653202.54118331301</v>
      </c>
      <c r="F1955" s="105">
        <v>127231.87733804301</v>
      </c>
      <c r="G1955">
        <v>0</v>
      </c>
      <c r="H1955">
        <f t="shared" si="30"/>
        <v>127231.87733804301</v>
      </c>
    </row>
    <row r="1956" spans="1:8" x14ac:dyDescent="0.25">
      <c r="A1956">
        <f>_xlfn.XLOOKUP(B1956,'Données-péréquation'!$B$2:$B$301,'Données-péréquation'!$A$2:$A$301)</f>
        <v>5490</v>
      </c>
      <c r="B1956" s="108" t="s">
        <v>226</v>
      </c>
      <c r="C1956" s="107">
        <v>2019</v>
      </c>
      <c r="D1956" s="105">
        <v>954827.52561527095</v>
      </c>
      <c r="E1956" s="105">
        <v>1012159.32825154</v>
      </c>
      <c r="F1956" s="105">
        <v>210403.72402398899</v>
      </c>
      <c r="G1956">
        <v>822.65</v>
      </c>
      <c r="H1956">
        <f t="shared" si="30"/>
        <v>211226.37402398899</v>
      </c>
    </row>
    <row r="1957" spans="1:8" x14ac:dyDescent="0.25">
      <c r="A1957">
        <f>_xlfn.XLOOKUP(B1957,'Données-péréquation'!$B$2:$B$301,'Données-péréquation'!$A$2:$A$301)</f>
        <v>5490</v>
      </c>
      <c r="B1957" s="108" t="s">
        <v>226</v>
      </c>
      <c r="C1957" s="107">
        <v>2020</v>
      </c>
      <c r="D1957" s="105">
        <v>938876.28846555995</v>
      </c>
      <c r="E1957" s="105">
        <v>967285.32932774501</v>
      </c>
      <c r="F1957" s="105">
        <v>210371.34530307099</v>
      </c>
      <c r="G1957">
        <v>90.62</v>
      </c>
      <c r="H1957">
        <f t="shared" si="30"/>
        <v>210461.96530307099</v>
      </c>
    </row>
    <row r="1958" spans="1:8" x14ac:dyDescent="0.25">
      <c r="A1958">
        <f>_xlfn.XLOOKUP(B1958,'Données-péréquation'!$B$2:$B$301,'Données-péréquation'!$A$2:$A$301)</f>
        <v>5490</v>
      </c>
      <c r="B1958" s="108" t="s">
        <v>226</v>
      </c>
      <c r="C1958" s="107">
        <v>2021</v>
      </c>
      <c r="D1958" s="105">
        <v>870589.44828113401</v>
      </c>
      <c r="E1958" s="105">
        <v>896906.99609139701</v>
      </c>
      <c r="F1958" s="105">
        <v>161473.04738319601</v>
      </c>
      <c r="G1958">
        <v>421.34</v>
      </c>
      <c r="H1958">
        <f t="shared" si="30"/>
        <v>161894.38738319601</v>
      </c>
    </row>
    <row r="1959" spans="1:8" x14ac:dyDescent="0.25">
      <c r="A1959">
        <f>_xlfn.XLOOKUP(B1959,'Données-péréquation'!$B$2:$B$301,'Données-péréquation'!$A$2:$A$301)</f>
        <v>5490</v>
      </c>
      <c r="B1959" s="108" t="s">
        <v>226</v>
      </c>
      <c r="C1959" s="107">
        <v>2022</v>
      </c>
      <c r="D1959" s="105">
        <v>830691.53438100603</v>
      </c>
      <c r="E1959" s="105">
        <v>863433.28791239101</v>
      </c>
      <c r="F1959" s="105">
        <v>182824.909762789</v>
      </c>
      <c r="G1959">
        <v>109.67</v>
      </c>
      <c r="H1959">
        <f t="shared" si="30"/>
        <v>182934.57976278901</v>
      </c>
    </row>
    <row r="1960" spans="1:8" x14ac:dyDescent="0.25">
      <c r="A1960">
        <f>_xlfn.XLOOKUP(B1960,'Données-péréquation'!$B$2:$B$301,'Données-péréquation'!$A$2:$A$301)</f>
        <v>5431</v>
      </c>
      <c r="B1960" s="108" t="s">
        <v>225</v>
      </c>
      <c r="C1960" s="107">
        <v>2012</v>
      </c>
      <c r="D1960" s="107" t="s">
        <v>458</v>
      </c>
      <c r="E1960" s="107" t="s">
        <v>458</v>
      </c>
      <c r="F1960" s="107" t="s">
        <v>458</v>
      </c>
      <c r="G1960">
        <v>0</v>
      </c>
      <c r="H1960" t="e">
        <f t="shared" si="30"/>
        <v>#VALUE!</v>
      </c>
    </row>
    <row r="1961" spans="1:8" x14ac:dyDescent="0.25">
      <c r="A1961">
        <f>_xlfn.XLOOKUP(B1961,'Données-péréquation'!$B$2:$B$301,'Données-péréquation'!$A$2:$A$301)</f>
        <v>5431</v>
      </c>
      <c r="B1961" s="108" t="s">
        <v>225</v>
      </c>
      <c r="C1961" s="107">
        <v>2013</v>
      </c>
      <c r="D1961" s="107" t="s">
        <v>458</v>
      </c>
      <c r="E1961" s="107" t="s">
        <v>458</v>
      </c>
      <c r="F1961" s="107" t="s">
        <v>458</v>
      </c>
      <c r="G1961">
        <v>0</v>
      </c>
      <c r="H1961" t="e">
        <f t="shared" si="30"/>
        <v>#VALUE!</v>
      </c>
    </row>
    <row r="1962" spans="1:8" x14ac:dyDescent="0.25">
      <c r="A1962">
        <f>_xlfn.XLOOKUP(B1962,'Données-péréquation'!$B$2:$B$301,'Données-péréquation'!$A$2:$A$301)</f>
        <v>5431</v>
      </c>
      <c r="B1962" s="108" t="s">
        <v>225</v>
      </c>
      <c r="C1962" s="107">
        <v>2014</v>
      </c>
      <c r="D1962" s="107" t="s">
        <v>458</v>
      </c>
      <c r="E1962" s="107" t="s">
        <v>458</v>
      </c>
      <c r="F1962" s="107" t="s">
        <v>458</v>
      </c>
      <c r="G1962">
        <v>0</v>
      </c>
      <c r="H1962" t="e">
        <f t="shared" si="30"/>
        <v>#VALUE!</v>
      </c>
    </row>
    <row r="1963" spans="1:8" x14ac:dyDescent="0.25">
      <c r="A1963">
        <f>_xlfn.XLOOKUP(B1963,'Données-péréquation'!$B$2:$B$301,'Données-péréquation'!$A$2:$A$301)</f>
        <v>5431</v>
      </c>
      <c r="B1963" s="108" t="s">
        <v>225</v>
      </c>
      <c r="C1963" s="107">
        <v>2015</v>
      </c>
      <c r="D1963" s="107" t="s">
        <v>458</v>
      </c>
      <c r="E1963" s="107" t="s">
        <v>458</v>
      </c>
      <c r="F1963" s="107" t="s">
        <v>458</v>
      </c>
      <c r="G1963">
        <v>0</v>
      </c>
      <c r="H1963" t="e">
        <f t="shared" si="30"/>
        <v>#VALUE!</v>
      </c>
    </row>
    <row r="1964" spans="1:8" x14ac:dyDescent="0.25">
      <c r="A1964">
        <f>_xlfn.XLOOKUP(B1964,'Données-péréquation'!$B$2:$B$301,'Données-péréquation'!$A$2:$A$301)</f>
        <v>5431</v>
      </c>
      <c r="B1964" s="108" t="s">
        <v>225</v>
      </c>
      <c r="C1964" s="107">
        <v>2016</v>
      </c>
      <c r="D1964" s="105">
        <v>248600.53337370401</v>
      </c>
      <c r="E1964" s="105">
        <v>266964.15795815102</v>
      </c>
      <c r="F1964" s="107" t="s">
        <v>458</v>
      </c>
      <c r="G1964">
        <v>0</v>
      </c>
      <c r="H1964" t="e">
        <f t="shared" si="30"/>
        <v>#VALUE!</v>
      </c>
    </row>
    <row r="1965" spans="1:8" x14ac:dyDescent="0.25">
      <c r="A1965">
        <f>_xlfn.XLOOKUP(B1965,'Données-péréquation'!$B$2:$B$301,'Données-péréquation'!$A$2:$A$301)</f>
        <v>5431</v>
      </c>
      <c r="B1965" s="108" t="s">
        <v>225</v>
      </c>
      <c r="C1965" s="107">
        <v>2017</v>
      </c>
      <c r="D1965" s="105">
        <v>215717.28893538</v>
      </c>
      <c r="E1965" s="105">
        <v>232332.12887012601</v>
      </c>
      <c r="F1965" s="105">
        <v>105264.94173063101</v>
      </c>
      <c r="G1965">
        <v>0</v>
      </c>
      <c r="H1965">
        <f t="shared" si="30"/>
        <v>105264.94173063101</v>
      </c>
    </row>
    <row r="1966" spans="1:8" x14ac:dyDescent="0.25">
      <c r="A1966">
        <f>_xlfn.XLOOKUP(B1966,'Données-péréquation'!$B$2:$B$301,'Données-péréquation'!$A$2:$A$301)</f>
        <v>5431</v>
      </c>
      <c r="B1966" s="108" t="s">
        <v>225</v>
      </c>
      <c r="C1966" s="107">
        <v>2018</v>
      </c>
      <c r="D1966" s="105">
        <v>188510.859980582</v>
      </c>
      <c r="E1966" s="105">
        <v>203238.207094807</v>
      </c>
      <c r="F1966" s="105">
        <v>59705.640463891999</v>
      </c>
      <c r="G1966">
        <v>0</v>
      </c>
      <c r="H1966">
        <f t="shared" si="30"/>
        <v>59705.640463891999</v>
      </c>
    </row>
    <row r="1967" spans="1:8" x14ac:dyDescent="0.25">
      <c r="A1967">
        <f>_xlfn.XLOOKUP(B1967,'Données-péréquation'!$B$2:$B$301,'Données-péréquation'!$A$2:$A$301)</f>
        <v>5431</v>
      </c>
      <c r="B1967" s="108" t="s">
        <v>225</v>
      </c>
      <c r="C1967" s="107">
        <v>2019</v>
      </c>
      <c r="D1967" s="105">
        <v>187817.55738177599</v>
      </c>
      <c r="E1967" s="105">
        <v>203514.95301205199</v>
      </c>
      <c r="F1967" s="105">
        <v>11479.889711373</v>
      </c>
      <c r="G1967">
        <v>199.3</v>
      </c>
      <c r="H1967">
        <f t="shared" si="30"/>
        <v>11679.189711372999</v>
      </c>
    </row>
    <row r="1968" spans="1:8" x14ac:dyDescent="0.25">
      <c r="A1968">
        <f>_xlfn.XLOOKUP(B1968,'Données-péréquation'!$B$2:$B$301,'Données-péréquation'!$A$2:$A$301)</f>
        <v>5431</v>
      </c>
      <c r="B1968" s="108" t="s">
        <v>225</v>
      </c>
      <c r="C1968" s="107">
        <v>2020</v>
      </c>
      <c r="D1968" s="105">
        <v>199215.632443187</v>
      </c>
      <c r="E1968" s="105">
        <v>203314.29239512299</v>
      </c>
      <c r="F1968" s="105">
        <v>135198.79168261099</v>
      </c>
      <c r="G1968">
        <v>132.47999999999999</v>
      </c>
      <c r="H1968">
        <f t="shared" si="30"/>
        <v>135331.271682611</v>
      </c>
    </row>
    <row r="1969" spans="1:8" x14ac:dyDescent="0.25">
      <c r="A1969">
        <f>_xlfn.XLOOKUP(B1969,'Données-péréquation'!$B$2:$B$301,'Données-péréquation'!$A$2:$A$301)</f>
        <v>5431</v>
      </c>
      <c r="B1969" s="108" t="s">
        <v>225</v>
      </c>
      <c r="C1969" s="107">
        <v>2021</v>
      </c>
      <c r="D1969" s="105">
        <v>180470.127520098</v>
      </c>
      <c r="E1969" s="105">
        <v>185494.06176228999</v>
      </c>
      <c r="F1969" s="105">
        <v>116443.437996847</v>
      </c>
      <c r="G1969">
        <v>88.45</v>
      </c>
      <c r="H1969">
        <f t="shared" si="30"/>
        <v>116531.887996847</v>
      </c>
    </row>
    <row r="1970" spans="1:8" x14ac:dyDescent="0.25">
      <c r="A1970">
        <f>_xlfn.XLOOKUP(B1970,'Données-péréquation'!$B$2:$B$301,'Données-péréquation'!$A$2:$A$301)</f>
        <v>5431</v>
      </c>
      <c r="B1970" s="108" t="s">
        <v>225</v>
      </c>
      <c r="C1970" s="107">
        <v>2022</v>
      </c>
      <c r="D1970" s="105">
        <v>156330.95201074501</v>
      </c>
      <c r="E1970" s="105">
        <v>161716.93874201499</v>
      </c>
      <c r="F1970" s="105">
        <v>158965.86697818001</v>
      </c>
      <c r="G1970">
        <v>-12.63</v>
      </c>
      <c r="H1970">
        <f t="shared" si="30"/>
        <v>158953.23697818001</v>
      </c>
    </row>
    <row r="1971" spans="1:8" x14ac:dyDescent="0.25">
      <c r="A1971">
        <f>_xlfn.XLOOKUP(B1971,'Données-péréquation'!$B$2:$B$301,'Données-péréquation'!$A$2:$A$301)</f>
        <v>5921</v>
      </c>
      <c r="B1971" s="108" t="s">
        <v>224</v>
      </c>
      <c r="C1971" s="107">
        <v>2012</v>
      </c>
      <c r="D1971" s="107" t="s">
        <v>458</v>
      </c>
      <c r="E1971" s="107" t="s">
        <v>458</v>
      </c>
      <c r="F1971" s="107" t="s">
        <v>458</v>
      </c>
      <c r="G1971">
        <v>0</v>
      </c>
      <c r="H1971" t="e">
        <f t="shared" si="30"/>
        <v>#VALUE!</v>
      </c>
    </row>
    <row r="1972" spans="1:8" x14ac:dyDescent="0.25">
      <c r="A1972">
        <f>_xlfn.XLOOKUP(B1972,'Données-péréquation'!$B$2:$B$301,'Données-péréquation'!$A$2:$A$301)</f>
        <v>5921</v>
      </c>
      <c r="B1972" s="108" t="s">
        <v>224</v>
      </c>
      <c r="C1972" s="107">
        <v>2013</v>
      </c>
      <c r="D1972" s="107" t="s">
        <v>458</v>
      </c>
      <c r="E1972" s="107" t="s">
        <v>458</v>
      </c>
      <c r="F1972" s="107" t="s">
        <v>458</v>
      </c>
      <c r="G1972">
        <v>0</v>
      </c>
      <c r="H1972" t="e">
        <f t="shared" si="30"/>
        <v>#VALUE!</v>
      </c>
    </row>
    <row r="1973" spans="1:8" x14ac:dyDescent="0.25">
      <c r="A1973">
        <f>_xlfn.XLOOKUP(B1973,'Données-péréquation'!$B$2:$B$301,'Données-péréquation'!$A$2:$A$301)</f>
        <v>5921</v>
      </c>
      <c r="B1973" s="108" t="s">
        <v>224</v>
      </c>
      <c r="C1973" s="107">
        <v>2014</v>
      </c>
      <c r="D1973" s="107" t="s">
        <v>458</v>
      </c>
      <c r="E1973" s="107" t="s">
        <v>458</v>
      </c>
      <c r="F1973" s="107" t="s">
        <v>458</v>
      </c>
      <c r="G1973">
        <v>0</v>
      </c>
      <c r="H1973" t="e">
        <f t="shared" si="30"/>
        <v>#VALUE!</v>
      </c>
    </row>
    <row r="1974" spans="1:8" x14ac:dyDescent="0.25">
      <c r="A1974">
        <f>_xlfn.XLOOKUP(B1974,'Données-péréquation'!$B$2:$B$301,'Données-péréquation'!$A$2:$A$301)</f>
        <v>5921</v>
      </c>
      <c r="B1974" s="108" t="s">
        <v>224</v>
      </c>
      <c r="C1974" s="107">
        <v>2015</v>
      </c>
      <c r="D1974" s="107" t="s">
        <v>458</v>
      </c>
      <c r="E1974" s="107" t="s">
        <v>458</v>
      </c>
      <c r="F1974" s="107" t="s">
        <v>458</v>
      </c>
      <c r="G1974">
        <v>0</v>
      </c>
      <c r="H1974" t="e">
        <f t="shared" si="30"/>
        <v>#VALUE!</v>
      </c>
    </row>
    <row r="1975" spans="1:8" x14ac:dyDescent="0.25">
      <c r="A1975">
        <f>_xlfn.XLOOKUP(B1975,'Données-péréquation'!$B$2:$B$301,'Données-péréquation'!$A$2:$A$301)</f>
        <v>5921</v>
      </c>
      <c r="B1975" s="108" t="s">
        <v>224</v>
      </c>
      <c r="C1975" s="107">
        <v>2016</v>
      </c>
      <c r="D1975" s="105">
        <v>6152.2259239510004</v>
      </c>
      <c r="E1975" s="105">
        <v>10948.539842788001</v>
      </c>
      <c r="F1975" s="107" t="s">
        <v>458</v>
      </c>
      <c r="G1975">
        <v>0</v>
      </c>
      <c r="H1975" t="e">
        <f t="shared" si="30"/>
        <v>#VALUE!</v>
      </c>
    </row>
    <row r="1976" spans="1:8" x14ac:dyDescent="0.25">
      <c r="A1976">
        <f>_xlfn.XLOOKUP(B1976,'Données-péréquation'!$B$2:$B$301,'Données-péréquation'!$A$2:$A$301)</f>
        <v>5921</v>
      </c>
      <c r="B1976" s="108" t="s">
        <v>224</v>
      </c>
      <c r="C1976" s="107">
        <v>2017</v>
      </c>
      <c r="D1976" s="105">
        <v>3224.4193127970002</v>
      </c>
      <c r="E1976" s="105">
        <v>10100.287192958</v>
      </c>
      <c r="F1976" s="105">
        <v>184032.21711758501</v>
      </c>
      <c r="G1976">
        <v>0</v>
      </c>
      <c r="H1976">
        <f t="shared" si="30"/>
        <v>184032.21711758501</v>
      </c>
    </row>
    <row r="1977" spans="1:8" x14ac:dyDescent="0.25">
      <c r="A1977">
        <f>_xlfn.XLOOKUP(B1977,'Données-péréquation'!$B$2:$B$301,'Données-péréquation'!$A$2:$A$301)</f>
        <v>5921</v>
      </c>
      <c r="B1977" s="108" t="s">
        <v>224</v>
      </c>
      <c r="C1977" s="107">
        <v>2018</v>
      </c>
      <c r="D1977" s="105">
        <v>38658.499910168997</v>
      </c>
      <c r="E1977" s="105">
        <v>30827.328594061</v>
      </c>
      <c r="F1977" s="105">
        <v>188825.349173814</v>
      </c>
      <c r="G1977">
        <v>0</v>
      </c>
      <c r="H1977">
        <f t="shared" si="30"/>
        <v>188825.349173814</v>
      </c>
    </row>
    <row r="1978" spans="1:8" x14ac:dyDescent="0.25">
      <c r="A1978">
        <f>_xlfn.XLOOKUP(B1978,'Données-péréquation'!$B$2:$B$301,'Données-péréquation'!$A$2:$A$301)</f>
        <v>5921</v>
      </c>
      <c r="B1978" s="108" t="s">
        <v>224</v>
      </c>
      <c r="C1978" s="107">
        <v>2019</v>
      </c>
      <c r="D1978" s="105">
        <v>43920.103620314003</v>
      </c>
      <c r="E1978" s="105">
        <v>46160.520189158997</v>
      </c>
      <c r="F1978" s="105">
        <v>204413.648400985</v>
      </c>
      <c r="G1978">
        <v>4285.55</v>
      </c>
      <c r="H1978">
        <f t="shared" si="30"/>
        <v>208699.19840098498</v>
      </c>
    </row>
    <row r="1979" spans="1:8" x14ac:dyDescent="0.25">
      <c r="A1979">
        <f>_xlfn.XLOOKUP(B1979,'Données-péréquation'!$B$2:$B$301,'Données-péréquation'!$A$2:$A$301)</f>
        <v>5921</v>
      </c>
      <c r="B1979" s="108" t="s">
        <v>224</v>
      </c>
      <c r="C1979" s="107">
        <v>2020</v>
      </c>
      <c r="D1979" s="105">
        <v>40278.576559663001</v>
      </c>
      <c r="E1979" s="105">
        <v>43264.254083079002</v>
      </c>
      <c r="F1979" s="105">
        <v>264919.19666905602</v>
      </c>
      <c r="G1979">
        <v>-404.06</v>
      </c>
      <c r="H1979">
        <f t="shared" si="30"/>
        <v>264515.13666905602</v>
      </c>
    </row>
    <row r="1980" spans="1:8" x14ac:dyDescent="0.25">
      <c r="A1980">
        <f>_xlfn.XLOOKUP(B1980,'Données-péréquation'!$B$2:$B$301,'Données-péréquation'!$A$2:$A$301)</f>
        <v>5921</v>
      </c>
      <c r="B1980" s="108" t="s">
        <v>224</v>
      </c>
      <c r="C1980" s="107">
        <v>2021</v>
      </c>
      <c r="D1980" s="105">
        <v>35286.098555078002</v>
      </c>
      <c r="E1980" s="105">
        <v>36400.518870519001</v>
      </c>
      <c r="F1980" s="105">
        <v>223836.24089870899</v>
      </c>
      <c r="G1980">
        <v>1271.6600000000001</v>
      </c>
      <c r="H1980">
        <f t="shared" si="30"/>
        <v>225107.90089870899</v>
      </c>
    </row>
    <row r="1981" spans="1:8" x14ac:dyDescent="0.25">
      <c r="A1981">
        <f>_xlfn.XLOOKUP(B1981,'Données-péréquation'!$B$2:$B$301,'Données-péréquation'!$A$2:$A$301)</f>
        <v>5921</v>
      </c>
      <c r="B1981" s="108" t="s">
        <v>224</v>
      </c>
      <c r="C1981" s="107">
        <v>2022</v>
      </c>
      <c r="D1981" s="105">
        <v>33294.354645526997</v>
      </c>
      <c r="E1981" s="105">
        <v>31309.731014216999</v>
      </c>
      <c r="F1981" s="105">
        <v>279904.94054157299</v>
      </c>
      <c r="G1981">
        <v>89.96</v>
      </c>
      <c r="H1981">
        <f t="shared" si="30"/>
        <v>279994.90054157301</v>
      </c>
    </row>
    <row r="1982" spans="1:8" x14ac:dyDescent="0.25">
      <c r="A1982">
        <f>_xlfn.XLOOKUP(B1982,'Données-péréquation'!$B$2:$B$301,'Données-péréquation'!$A$2:$A$301)</f>
        <v>5491</v>
      </c>
      <c r="B1982" s="108" t="s">
        <v>223</v>
      </c>
      <c r="C1982" s="107">
        <v>2012</v>
      </c>
      <c r="D1982" s="107" t="s">
        <v>458</v>
      </c>
      <c r="E1982" s="107" t="s">
        <v>458</v>
      </c>
      <c r="F1982" s="107" t="s">
        <v>458</v>
      </c>
      <c r="G1982">
        <v>0</v>
      </c>
      <c r="H1982" t="e">
        <f t="shared" si="30"/>
        <v>#VALUE!</v>
      </c>
    </row>
    <row r="1983" spans="1:8" x14ac:dyDescent="0.25">
      <c r="A1983">
        <f>_xlfn.XLOOKUP(B1983,'Données-péréquation'!$B$2:$B$301,'Données-péréquation'!$A$2:$A$301)</f>
        <v>5491</v>
      </c>
      <c r="B1983" s="108" t="s">
        <v>223</v>
      </c>
      <c r="C1983" s="107">
        <v>2013</v>
      </c>
      <c r="D1983" s="107" t="s">
        <v>458</v>
      </c>
      <c r="E1983" s="107" t="s">
        <v>458</v>
      </c>
      <c r="F1983" s="107" t="s">
        <v>458</v>
      </c>
      <c r="G1983">
        <v>0</v>
      </c>
      <c r="H1983" t="e">
        <f t="shared" si="30"/>
        <v>#VALUE!</v>
      </c>
    </row>
    <row r="1984" spans="1:8" x14ac:dyDescent="0.25">
      <c r="A1984">
        <f>_xlfn.XLOOKUP(B1984,'Données-péréquation'!$B$2:$B$301,'Données-péréquation'!$A$2:$A$301)</f>
        <v>5491</v>
      </c>
      <c r="B1984" s="108" t="s">
        <v>223</v>
      </c>
      <c r="C1984" s="107">
        <v>2014</v>
      </c>
      <c r="D1984" s="107" t="s">
        <v>458</v>
      </c>
      <c r="E1984" s="107" t="s">
        <v>458</v>
      </c>
      <c r="F1984" s="107" t="s">
        <v>458</v>
      </c>
      <c r="G1984">
        <v>0</v>
      </c>
      <c r="H1984" t="e">
        <f t="shared" si="30"/>
        <v>#VALUE!</v>
      </c>
    </row>
    <row r="1985" spans="1:8" x14ac:dyDescent="0.25">
      <c r="A1985">
        <f>_xlfn.XLOOKUP(B1985,'Données-péréquation'!$B$2:$B$301,'Données-péréquation'!$A$2:$A$301)</f>
        <v>5491</v>
      </c>
      <c r="B1985" s="108" t="s">
        <v>223</v>
      </c>
      <c r="C1985" s="107">
        <v>2015</v>
      </c>
      <c r="D1985" s="107" t="s">
        <v>458</v>
      </c>
      <c r="E1985" s="107" t="s">
        <v>458</v>
      </c>
      <c r="F1985" s="107" t="s">
        <v>458</v>
      </c>
      <c r="G1985">
        <v>0</v>
      </c>
      <c r="H1985" t="e">
        <f t="shared" si="30"/>
        <v>#VALUE!</v>
      </c>
    </row>
    <row r="1986" spans="1:8" x14ac:dyDescent="0.25">
      <c r="A1986">
        <f>_xlfn.XLOOKUP(B1986,'Données-péréquation'!$B$2:$B$301,'Données-péréquation'!$A$2:$A$301)</f>
        <v>5491</v>
      </c>
      <c r="B1986" s="108" t="s">
        <v>223</v>
      </c>
      <c r="C1986" s="107">
        <v>2016</v>
      </c>
      <c r="D1986" s="105">
        <v>91756.553592594006</v>
      </c>
      <c r="E1986" s="105">
        <v>130991.283569764</v>
      </c>
      <c r="F1986" s="107" t="s">
        <v>458</v>
      </c>
      <c r="G1986">
        <v>0</v>
      </c>
      <c r="H1986" t="e">
        <f t="shared" si="30"/>
        <v>#VALUE!</v>
      </c>
    </row>
    <row r="1987" spans="1:8" x14ac:dyDescent="0.25">
      <c r="A1987">
        <f>_xlfn.XLOOKUP(B1987,'Données-péréquation'!$B$2:$B$301,'Données-péréquation'!$A$2:$A$301)</f>
        <v>5491</v>
      </c>
      <c r="B1987" s="108" t="s">
        <v>223</v>
      </c>
      <c r="C1987" s="107">
        <v>2017</v>
      </c>
      <c r="D1987" s="105">
        <v>158887.75086186</v>
      </c>
      <c r="E1987" s="105">
        <v>175524.05837879301</v>
      </c>
      <c r="F1987" s="105">
        <v>256669.45842196801</v>
      </c>
      <c r="G1987">
        <v>0</v>
      </c>
      <c r="H1987">
        <f t="shared" ref="H1987:H2050" si="31">F1987+G1987</f>
        <v>256669.45842196801</v>
      </c>
    </row>
    <row r="1988" spans="1:8" x14ac:dyDescent="0.25">
      <c r="A1988">
        <f>_xlfn.XLOOKUP(B1988,'Données-péréquation'!$B$2:$B$301,'Données-péréquation'!$A$2:$A$301)</f>
        <v>5491</v>
      </c>
      <c r="B1988" s="108" t="s">
        <v>223</v>
      </c>
      <c r="C1988" s="107">
        <v>2018</v>
      </c>
      <c r="D1988" s="105">
        <v>164043.26813918399</v>
      </c>
      <c r="E1988" s="105">
        <v>180605.48976598799</v>
      </c>
      <c r="F1988" s="105">
        <v>245417.47405456501</v>
      </c>
      <c r="G1988">
        <v>0</v>
      </c>
      <c r="H1988">
        <f t="shared" si="31"/>
        <v>245417.47405456501</v>
      </c>
    </row>
    <row r="1989" spans="1:8" x14ac:dyDescent="0.25">
      <c r="A1989">
        <f>_xlfn.XLOOKUP(B1989,'Données-péréquation'!$B$2:$B$301,'Données-péréquation'!$A$2:$A$301)</f>
        <v>5491</v>
      </c>
      <c r="B1989" s="108" t="s">
        <v>223</v>
      </c>
      <c r="C1989" s="107">
        <v>2019</v>
      </c>
      <c r="D1989" s="105">
        <v>289821.52099450497</v>
      </c>
      <c r="E1989" s="105">
        <v>364194.99698016897</v>
      </c>
      <c r="F1989" s="105">
        <v>239458.07742040799</v>
      </c>
      <c r="G1989">
        <v>460.45</v>
      </c>
      <c r="H1989">
        <f t="shared" si="31"/>
        <v>239918.52742040801</v>
      </c>
    </row>
    <row r="1990" spans="1:8" x14ac:dyDescent="0.25">
      <c r="A1990">
        <f>_xlfn.XLOOKUP(B1990,'Données-péréquation'!$B$2:$B$301,'Données-péréquation'!$A$2:$A$301)</f>
        <v>5491</v>
      </c>
      <c r="B1990" s="108" t="s">
        <v>223</v>
      </c>
      <c r="C1990" s="107">
        <v>2020</v>
      </c>
      <c r="D1990" s="105">
        <v>883408.57882418297</v>
      </c>
      <c r="E1990" s="105">
        <v>923419.68220155104</v>
      </c>
      <c r="F1990" s="105">
        <v>268135.94225130201</v>
      </c>
      <c r="G1990">
        <v>1955.63</v>
      </c>
      <c r="H1990">
        <f t="shared" si="31"/>
        <v>270091.57225130202</v>
      </c>
    </row>
    <row r="1991" spans="1:8" x14ac:dyDescent="0.25">
      <c r="A1991">
        <f>_xlfn.XLOOKUP(B1991,'Données-péréquation'!$B$2:$B$301,'Données-péréquation'!$A$2:$A$301)</f>
        <v>5491</v>
      </c>
      <c r="B1991" s="108" t="s">
        <v>223</v>
      </c>
      <c r="C1991" s="107">
        <v>2021</v>
      </c>
      <c r="D1991" s="105">
        <v>957450.08158209699</v>
      </c>
      <c r="E1991" s="105">
        <v>1022930.9612956099</v>
      </c>
      <c r="F1991" s="105">
        <v>361089.38584553701</v>
      </c>
      <c r="G1991">
        <v>648.45000000000005</v>
      </c>
      <c r="H1991">
        <f t="shared" si="31"/>
        <v>361737.83584553702</v>
      </c>
    </row>
    <row r="1992" spans="1:8" x14ac:dyDescent="0.25">
      <c r="A1992">
        <f>_xlfn.XLOOKUP(B1992,'Données-péréquation'!$B$2:$B$301,'Données-péréquation'!$A$2:$A$301)</f>
        <v>5491</v>
      </c>
      <c r="B1992" s="108" t="s">
        <v>223</v>
      </c>
      <c r="C1992" s="107">
        <v>2022</v>
      </c>
      <c r="D1992" s="105">
        <v>980529.82372359897</v>
      </c>
      <c r="E1992" s="105">
        <v>1075065.9743905501</v>
      </c>
      <c r="F1992" s="105">
        <v>279168.76597610302</v>
      </c>
      <c r="G1992">
        <v>3135.17</v>
      </c>
      <c r="H1992">
        <f t="shared" si="31"/>
        <v>282303.93597610301</v>
      </c>
    </row>
    <row r="1993" spans="1:8" x14ac:dyDescent="0.25">
      <c r="A1993">
        <f>_xlfn.XLOOKUP(B1993,'Données-péréquation'!$B$2:$B$301,'Données-péréquation'!$A$2:$A$301)</f>
        <v>5859</v>
      </c>
      <c r="B1993" s="108" t="s">
        <v>222</v>
      </c>
      <c r="C1993" s="107">
        <v>2012</v>
      </c>
      <c r="D1993" s="107" t="s">
        <v>458</v>
      </c>
      <c r="E1993" s="107" t="s">
        <v>458</v>
      </c>
      <c r="F1993" s="107" t="s">
        <v>458</v>
      </c>
      <c r="G1993">
        <v>0</v>
      </c>
      <c r="H1993" t="e">
        <f t="shared" si="31"/>
        <v>#VALUE!</v>
      </c>
    </row>
    <row r="1994" spans="1:8" x14ac:dyDescent="0.25">
      <c r="A1994">
        <f>_xlfn.XLOOKUP(B1994,'Données-péréquation'!$B$2:$B$301,'Données-péréquation'!$A$2:$A$301)</f>
        <v>5859</v>
      </c>
      <c r="B1994" s="108" t="s">
        <v>222</v>
      </c>
      <c r="C1994" s="107">
        <v>2013</v>
      </c>
      <c r="D1994" s="107" t="s">
        <v>458</v>
      </c>
      <c r="E1994" s="107" t="s">
        <v>458</v>
      </c>
      <c r="F1994" s="107" t="s">
        <v>458</v>
      </c>
      <c r="G1994">
        <v>0</v>
      </c>
      <c r="H1994" t="e">
        <f t="shared" si="31"/>
        <v>#VALUE!</v>
      </c>
    </row>
    <row r="1995" spans="1:8" x14ac:dyDescent="0.25">
      <c r="A1995">
        <f>_xlfn.XLOOKUP(B1995,'Données-péréquation'!$B$2:$B$301,'Données-péréquation'!$A$2:$A$301)</f>
        <v>5859</v>
      </c>
      <c r="B1995" s="108" t="s">
        <v>222</v>
      </c>
      <c r="C1995" s="107">
        <v>2014</v>
      </c>
      <c r="D1995" s="107" t="s">
        <v>458</v>
      </c>
      <c r="E1995" s="107" t="s">
        <v>458</v>
      </c>
      <c r="F1995" s="107" t="s">
        <v>458</v>
      </c>
      <c r="G1995">
        <v>0</v>
      </c>
      <c r="H1995" t="e">
        <f t="shared" si="31"/>
        <v>#VALUE!</v>
      </c>
    </row>
    <row r="1996" spans="1:8" x14ac:dyDescent="0.25">
      <c r="A1996">
        <f>_xlfn.XLOOKUP(B1996,'Données-péréquation'!$B$2:$B$301,'Données-péréquation'!$A$2:$A$301)</f>
        <v>5859</v>
      </c>
      <c r="B1996" s="108" t="s">
        <v>222</v>
      </c>
      <c r="C1996" s="107">
        <v>2015</v>
      </c>
      <c r="D1996" s="107" t="s">
        <v>458</v>
      </c>
      <c r="E1996" s="107" t="s">
        <v>458</v>
      </c>
      <c r="F1996" s="107" t="s">
        <v>458</v>
      </c>
      <c r="G1996">
        <v>0</v>
      </c>
      <c r="H1996" t="e">
        <f t="shared" si="31"/>
        <v>#VALUE!</v>
      </c>
    </row>
    <row r="1997" spans="1:8" x14ac:dyDescent="0.25">
      <c r="A1997">
        <f>_xlfn.XLOOKUP(B1997,'Données-péréquation'!$B$2:$B$301,'Données-péréquation'!$A$2:$A$301)</f>
        <v>5859</v>
      </c>
      <c r="B1997" s="108" t="s">
        <v>222</v>
      </c>
      <c r="C1997" s="107">
        <v>2016</v>
      </c>
      <c r="D1997" s="105">
        <v>7908049.1352349203</v>
      </c>
      <c r="E1997" s="105">
        <v>7756713.7652052604</v>
      </c>
      <c r="F1997" s="107" t="s">
        <v>458</v>
      </c>
      <c r="G1997">
        <v>0</v>
      </c>
      <c r="H1997" t="e">
        <f t="shared" si="31"/>
        <v>#VALUE!</v>
      </c>
    </row>
    <row r="1998" spans="1:8" x14ac:dyDescent="0.25">
      <c r="A1998">
        <f>_xlfn.XLOOKUP(B1998,'Données-péréquation'!$B$2:$B$301,'Données-péréquation'!$A$2:$A$301)</f>
        <v>5859</v>
      </c>
      <c r="B1998" s="108" t="s">
        <v>222</v>
      </c>
      <c r="C1998" s="107">
        <v>2017</v>
      </c>
      <c r="D1998" s="105">
        <v>8901942.1739340406</v>
      </c>
      <c r="E1998" s="105">
        <v>8723029.1814307794</v>
      </c>
      <c r="F1998" s="105">
        <v>-1873209.0281774099</v>
      </c>
      <c r="G1998">
        <v>0</v>
      </c>
      <c r="H1998">
        <f t="shared" si="31"/>
        <v>-1873209.0281774099</v>
      </c>
    </row>
    <row r="1999" spans="1:8" x14ac:dyDescent="0.25">
      <c r="A1999">
        <f>_xlfn.XLOOKUP(B1999,'Données-péréquation'!$B$2:$B$301,'Données-péréquation'!$A$2:$A$301)</f>
        <v>5859</v>
      </c>
      <c r="B1999" s="108" t="s">
        <v>222</v>
      </c>
      <c r="C1999" s="107">
        <v>2018</v>
      </c>
      <c r="D1999" s="105">
        <v>8483253.8980594594</v>
      </c>
      <c r="E1999" s="105">
        <v>8419788.5970848296</v>
      </c>
      <c r="F1999" s="105">
        <v>-1768896.58573183</v>
      </c>
      <c r="G1999">
        <v>0</v>
      </c>
      <c r="H1999">
        <f t="shared" si="31"/>
        <v>-1768896.58573183</v>
      </c>
    </row>
    <row r="2000" spans="1:8" x14ac:dyDescent="0.25">
      <c r="A2000">
        <f>_xlfn.XLOOKUP(B2000,'Données-péréquation'!$B$2:$B$301,'Données-péréquation'!$A$2:$A$301)</f>
        <v>5859</v>
      </c>
      <c r="B2000" s="108" t="s">
        <v>222</v>
      </c>
      <c r="C2000" s="107">
        <v>2019</v>
      </c>
      <c r="D2000" s="105">
        <v>8115654.9499720698</v>
      </c>
      <c r="E2000" s="105">
        <v>8203956.0344197499</v>
      </c>
      <c r="F2000" s="105">
        <v>-2086766.4757401501</v>
      </c>
      <c r="G2000">
        <v>11353.65</v>
      </c>
      <c r="H2000">
        <f t="shared" si="31"/>
        <v>-2075412.8257401502</v>
      </c>
    </row>
    <row r="2001" spans="1:8" x14ac:dyDescent="0.25">
      <c r="A2001">
        <f>_xlfn.XLOOKUP(B2001,'Données-péréquation'!$B$2:$B$301,'Données-péréquation'!$A$2:$A$301)</f>
        <v>5859</v>
      </c>
      <c r="B2001" s="108" t="s">
        <v>222</v>
      </c>
      <c r="C2001" s="107">
        <v>2020</v>
      </c>
      <c r="D2001" s="105">
        <v>7936300.2232685303</v>
      </c>
      <c r="E2001" s="105">
        <v>7379917.4938629502</v>
      </c>
      <c r="F2001" s="105">
        <v>-1953210.4210917801</v>
      </c>
      <c r="G2001">
        <v>8761.77</v>
      </c>
      <c r="H2001">
        <f t="shared" si="31"/>
        <v>-1944448.65109178</v>
      </c>
    </row>
    <row r="2002" spans="1:8" x14ac:dyDescent="0.25">
      <c r="A2002">
        <f>_xlfn.XLOOKUP(B2002,'Données-péréquation'!$B$2:$B$301,'Données-péréquation'!$A$2:$A$301)</f>
        <v>5859</v>
      </c>
      <c r="B2002" s="108" t="s">
        <v>222</v>
      </c>
      <c r="C2002" s="107">
        <v>2021</v>
      </c>
      <c r="D2002" s="105">
        <v>8199584.8179840604</v>
      </c>
      <c r="E2002" s="105">
        <v>7751071.6065204497</v>
      </c>
      <c r="F2002" s="105">
        <v>-2831760.1598250498</v>
      </c>
      <c r="G2002">
        <v>13367.1</v>
      </c>
      <c r="H2002">
        <f t="shared" si="31"/>
        <v>-2818393.0598250497</v>
      </c>
    </row>
    <row r="2003" spans="1:8" x14ac:dyDescent="0.25">
      <c r="A2003">
        <f>_xlfn.XLOOKUP(B2003,'Données-péréquation'!$B$2:$B$301,'Données-péréquation'!$A$2:$A$301)</f>
        <v>5859</v>
      </c>
      <c r="B2003" s="108" t="s">
        <v>222</v>
      </c>
      <c r="C2003" s="107">
        <v>2022</v>
      </c>
      <c r="D2003" s="105">
        <v>7726201.9721010802</v>
      </c>
      <c r="E2003" s="105">
        <v>7378217.3582005603</v>
      </c>
      <c r="F2003" s="105">
        <v>-2562398.83689783</v>
      </c>
      <c r="G2003">
        <v>29682.73</v>
      </c>
      <c r="H2003">
        <f t="shared" si="31"/>
        <v>-2532716.10689783</v>
      </c>
    </row>
    <row r="2004" spans="1:8" x14ac:dyDescent="0.25">
      <c r="A2004">
        <f>_xlfn.XLOOKUP(B2004,'Données-péréquation'!$B$2:$B$301,'Données-péréquation'!$A$2:$A$301)</f>
        <v>5922</v>
      </c>
      <c r="B2004" s="108" t="s">
        <v>221</v>
      </c>
      <c r="C2004" s="107">
        <v>2012</v>
      </c>
      <c r="D2004" s="107" t="s">
        <v>458</v>
      </c>
      <c r="E2004" s="107" t="s">
        <v>458</v>
      </c>
      <c r="F2004" s="107" t="s">
        <v>458</v>
      </c>
      <c r="G2004">
        <v>0</v>
      </c>
      <c r="H2004" t="e">
        <f t="shared" si="31"/>
        <v>#VALUE!</v>
      </c>
    </row>
    <row r="2005" spans="1:8" x14ac:dyDescent="0.25">
      <c r="A2005">
        <f>_xlfn.XLOOKUP(B2005,'Données-péréquation'!$B$2:$B$301,'Données-péréquation'!$A$2:$A$301)</f>
        <v>5922</v>
      </c>
      <c r="B2005" s="108" t="s">
        <v>221</v>
      </c>
      <c r="C2005" s="107">
        <v>2013</v>
      </c>
      <c r="D2005" s="107" t="s">
        <v>458</v>
      </c>
      <c r="E2005" s="107" t="s">
        <v>458</v>
      </c>
      <c r="F2005" s="107" t="s">
        <v>458</v>
      </c>
      <c r="G2005">
        <v>0</v>
      </c>
      <c r="H2005" t="e">
        <f t="shared" si="31"/>
        <v>#VALUE!</v>
      </c>
    </row>
    <row r="2006" spans="1:8" x14ac:dyDescent="0.25">
      <c r="A2006">
        <f>_xlfn.XLOOKUP(B2006,'Données-péréquation'!$B$2:$B$301,'Données-péréquation'!$A$2:$A$301)</f>
        <v>5922</v>
      </c>
      <c r="B2006" s="108" t="s">
        <v>221</v>
      </c>
      <c r="C2006" s="107">
        <v>2014</v>
      </c>
      <c r="D2006" s="107" t="s">
        <v>458</v>
      </c>
      <c r="E2006" s="107" t="s">
        <v>458</v>
      </c>
      <c r="F2006" s="107" t="s">
        <v>458</v>
      </c>
      <c r="G2006">
        <v>0</v>
      </c>
      <c r="H2006" t="e">
        <f t="shared" si="31"/>
        <v>#VALUE!</v>
      </c>
    </row>
    <row r="2007" spans="1:8" x14ac:dyDescent="0.25">
      <c r="A2007">
        <f>_xlfn.XLOOKUP(B2007,'Données-péréquation'!$B$2:$B$301,'Données-péréquation'!$A$2:$A$301)</f>
        <v>5922</v>
      </c>
      <c r="B2007" s="108" t="s">
        <v>221</v>
      </c>
      <c r="C2007" s="107">
        <v>2015</v>
      </c>
      <c r="D2007" s="107" t="s">
        <v>458</v>
      </c>
      <c r="E2007" s="107" t="s">
        <v>458</v>
      </c>
      <c r="F2007" s="107" t="s">
        <v>458</v>
      </c>
      <c r="G2007">
        <v>0</v>
      </c>
      <c r="H2007" t="e">
        <f t="shared" si="31"/>
        <v>#VALUE!</v>
      </c>
    </row>
    <row r="2008" spans="1:8" x14ac:dyDescent="0.25">
      <c r="A2008">
        <f>_xlfn.XLOOKUP(B2008,'Données-péréquation'!$B$2:$B$301,'Données-péréquation'!$A$2:$A$301)</f>
        <v>5922</v>
      </c>
      <c r="B2008" s="108" t="s">
        <v>221</v>
      </c>
      <c r="C2008" s="107">
        <v>2016</v>
      </c>
      <c r="D2008" s="105">
        <v>784870.151855384</v>
      </c>
      <c r="E2008" s="105">
        <v>1090399.2139440801</v>
      </c>
      <c r="F2008" s="107" t="s">
        <v>458</v>
      </c>
      <c r="G2008">
        <v>0</v>
      </c>
      <c r="H2008" t="e">
        <f t="shared" si="31"/>
        <v>#VALUE!</v>
      </c>
    </row>
    <row r="2009" spans="1:8" x14ac:dyDescent="0.25">
      <c r="A2009">
        <f>_xlfn.XLOOKUP(B2009,'Données-péréquation'!$B$2:$B$301,'Données-péréquation'!$A$2:$A$301)</f>
        <v>5922</v>
      </c>
      <c r="B2009" s="108" t="s">
        <v>221</v>
      </c>
      <c r="C2009" s="107">
        <v>2017</v>
      </c>
      <c r="D2009" s="105">
        <v>738215.54613489297</v>
      </c>
      <c r="E2009" s="105">
        <v>802652.24679527001</v>
      </c>
      <c r="F2009" s="105">
        <v>-1085179.7662838299</v>
      </c>
      <c r="G2009">
        <v>0</v>
      </c>
      <c r="H2009">
        <f t="shared" si="31"/>
        <v>-1085179.7662838299</v>
      </c>
    </row>
    <row r="2010" spans="1:8" x14ac:dyDescent="0.25">
      <c r="A2010">
        <f>_xlfn.XLOOKUP(B2010,'Données-péréquation'!$B$2:$B$301,'Données-péréquation'!$A$2:$A$301)</f>
        <v>5922</v>
      </c>
      <c r="B2010" s="108" t="s">
        <v>221</v>
      </c>
      <c r="C2010" s="107">
        <v>2018</v>
      </c>
      <c r="D2010" s="105">
        <v>709203.13791705901</v>
      </c>
      <c r="E2010" s="105">
        <v>762752.15542050102</v>
      </c>
      <c r="F2010" s="105">
        <v>-760609.85687001201</v>
      </c>
      <c r="G2010">
        <v>0</v>
      </c>
      <c r="H2010">
        <f t="shared" si="31"/>
        <v>-760609.85687001201</v>
      </c>
    </row>
    <row r="2011" spans="1:8" x14ac:dyDescent="0.25">
      <c r="A2011">
        <f>_xlfn.XLOOKUP(B2011,'Données-péréquation'!$B$2:$B$301,'Données-péréquation'!$A$2:$A$301)</f>
        <v>5922</v>
      </c>
      <c r="B2011" s="108" t="s">
        <v>221</v>
      </c>
      <c r="C2011" s="107">
        <v>2019</v>
      </c>
      <c r="D2011" s="105">
        <v>685783.78143548302</v>
      </c>
      <c r="E2011" s="105">
        <v>736783.07604341698</v>
      </c>
      <c r="F2011" s="105">
        <v>-640701.871473987</v>
      </c>
      <c r="G2011">
        <v>140905.65</v>
      </c>
      <c r="H2011">
        <f t="shared" si="31"/>
        <v>-499796.22147398698</v>
      </c>
    </row>
    <row r="2012" spans="1:8" x14ac:dyDescent="0.25">
      <c r="A2012">
        <f>_xlfn.XLOOKUP(B2012,'Données-péréquation'!$B$2:$B$301,'Données-péréquation'!$A$2:$A$301)</f>
        <v>5922</v>
      </c>
      <c r="B2012" s="108" t="s">
        <v>221</v>
      </c>
      <c r="C2012" s="107">
        <v>2020</v>
      </c>
      <c r="D2012" s="105">
        <v>644100.19440974598</v>
      </c>
      <c r="E2012" s="105">
        <v>673787.15804972395</v>
      </c>
      <c r="F2012" s="105">
        <v>-344528.82829670003</v>
      </c>
      <c r="G2012">
        <v>48721.32</v>
      </c>
      <c r="H2012">
        <f t="shared" si="31"/>
        <v>-295807.50829670002</v>
      </c>
    </row>
    <row r="2013" spans="1:8" x14ac:dyDescent="0.25">
      <c r="A2013">
        <f>_xlfn.XLOOKUP(B2013,'Données-péréquation'!$B$2:$B$301,'Données-péréquation'!$A$2:$A$301)</f>
        <v>5922</v>
      </c>
      <c r="B2013" s="108" t="s">
        <v>221</v>
      </c>
      <c r="C2013" s="107">
        <v>2021</v>
      </c>
      <c r="D2013" s="105">
        <v>619000.844287063</v>
      </c>
      <c r="E2013" s="105">
        <v>648142.08393953205</v>
      </c>
      <c r="F2013" s="105">
        <v>-680834.40540168702</v>
      </c>
      <c r="G2013">
        <v>48698.65</v>
      </c>
      <c r="H2013">
        <f t="shared" si="31"/>
        <v>-632135.755401687</v>
      </c>
    </row>
    <row r="2014" spans="1:8" x14ac:dyDescent="0.25">
      <c r="A2014">
        <f>_xlfn.XLOOKUP(B2014,'Données-péréquation'!$B$2:$B$301,'Données-péréquation'!$A$2:$A$301)</f>
        <v>5922</v>
      </c>
      <c r="B2014" s="108" t="s">
        <v>221</v>
      </c>
      <c r="C2014" s="107">
        <v>2022</v>
      </c>
      <c r="D2014" s="105">
        <v>618934.61096376705</v>
      </c>
      <c r="E2014" s="105">
        <v>673245.04757763003</v>
      </c>
      <c r="F2014" s="105">
        <v>-597871.58572635299</v>
      </c>
      <c r="G2014">
        <v>50339.25</v>
      </c>
      <c r="H2014">
        <f t="shared" si="31"/>
        <v>-547532.33572635299</v>
      </c>
    </row>
    <row r="2015" spans="1:8" x14ac:dyDescent="0.25">
      <c r="A2015">
        <f>_xlfn.XLOOKUP(B2015,'Données-péréquation'!$B$2:$B$301,'Données-péréquation'!$A$2:$A$301)</f>
        <v>5693</v>
      </c>
      <c r="B2015" s="108" t="s">
        <v>220</v>
      </c>
      <c r="C2015" s="107">
        <v>2012</v>
      </c>
      <c r="D2015" s="107" t="s">
        <v>458</v>
      </c>
      <c r="E2015" s="107" t="s">
        <v>458</v>
      </c>
      <c r="F2015" s="107" t="s">
        <v>458</v>
      </c>
      <c r="G2015">
        <v>0</v>
      </c>
      <c r="H2015" t="e">
        <f t="shared" si="31"/>
        <v>#VALUE!</v>
      </c>
    </row>
    <row r="2016" spans="1:8" x14ac:dyDescent="0.25">
      <c r="A2016">
        <f>_xlfn.XLOOKUP(B2016,'Données-péréquation'!$B$2:$B$301,'Données-péréquation'!$A$2:$A$301)</f>
        <v>5693</v>
      </c>
      <c r="B2016" s="108" t="s">
        <v>220</v>
      </c>
      <c r="C2016" s="107">
        <v>2013</v>
      </c>
      <c r="D2016" s="107" t="s">
        <v>458</v>
      </c>
      <c r="E2016" s="107" t="s">
        <v>458</v>
      </c>
      <c r="F2016" s="107" t="s">
        <v>458</v>
      </c>
      <c r="G2016">
        <v>0</v>
      </c>
      <c r="H2016" t="e">
        <f t="shared" si="31"/>
        <v>#VALUE!</v>
      </c>
    </row>
    <row r="2017" spans="1:8" x14ac:dyDescent="0.25">
      <c r="A2017">
        <f>_xlfn.XLOOKUP(B2017,'Données-péréquation'!$B$2:$B$301,'Données-péréquation'!$A$2:$A$301)</f>
        <v>5693</v>
      </c>
      <c r="B2017" s="108" t="s">
        <v>220</v>
      </c>
      <c r="C2017" s="107">
        <v>2014</v>
      </c>
      <c r="D2017" s="107" t="s">
        <v>458</v>
      </c>
      <c r="E2017" s="107" t="s">
        <v>458</v>
      </c>
      <c r="F2017" s="107" t="s">
        <v>458</v>
      </c>
      <c r="G2017">
        <v>0</v>
      </c>
      <c r="H2017" t="e">
        <f t="shared" si="31"/>
        <v>#VALUE!</v>
      </c>
    </row>
    <row r="2018" spans="1:8" x14ac:dyDescent="0.25">
      <c r="A2018">
        <f>_xlfn.XLOOKUP(B2018,'Données-péréquation'!$B$2:$B$301,'Données-péréquation'!$A$2:$A$301)</f>
        <v>5693</v>
      </c>
      <c r="B2018" s="108" t="s">
        <v>220</v>
      </c>
      <c r="C2018" s="107">
        <v>2015</v>
      </c>
      <c r="D2018" s="107" t="s">
        <v>458</v>
      </c>
      <c r="E2018" s="107" t="s">
        <v>458</v>
      </c>
      <c r="F2018" s="107" t="s">
        <v>458</v>
      </c>
      <c r="G2018">
        <v>0</v>
      </c>
      <c r="H2018" t="e">
        <f t="shared" si="31"/>
        <v>#VALUE!</v>
      </c>
    </row>
    <row r="2019" spans="1:8" x14ac:dyDescent="0.25">
      <c r="A2019">
        <f>_xlfn.XLOOKUP(B2019,'Données-péréquation'!$B$2:$B$301,'Données-péréquation'!$A$2:$A$301)</f>
        <v>5693</v>
      </c>
      <c r="B2019" s="108" t="s">
        <v>220</v>
      </c>
      <c r="C2019" s="107">
        <v>2016</v>
      </c>
      <c r="D2019" s="105">
        <v>4821445.8133980399</v>
      </c>
      <c r="E2019" s="105">
        <v>5274436.9658511505</v>
      </c>
      <c r="F2019" s="107" t="s">
        <v>458</v>
      </c>
      <c r="G2019">
        <v>0</v>
      </c>
      <c r="H2019" t="e">
        <f t="shared" si="31"/>
        <v>#VALUE!</v>
      </c>
    </row>
    <row r="2020" spans="1:8" x14ac:dyDescent="0.25">
      <c r="A2020">
        <f>_xlfn.XLOOKUP(B2020,'Données-péréquation'!$B$2:$B$301,'Données-péréquation'!$A$2:$A$301)</f>
        <v>5693</v>
      </c>
      <c r="B2020" s="108" t="s">
        <v>220</v>
      </c>
      <c r="C2020" s="107">
        <v>2017</v>
      </c>
      <c r="D2020" s="105">
        <v>5220113.8469441896</v>
      </c>
      <c r="E2020" s="105">
        <v>5355456.3446985995</v>
      </c>
      <c r="F2020" s="105">
        <v>1521542.97525542</v>
      </c>
      <c r="G2020">
        <v>0</v>
      </c>
      <c r="H2020">
        <f t="shared" si="31"/>
        <v>1521542.97525542</v>
      </c>
    </row>
    <row r="2021" spans="1:8" x14ac:dyDescent="0.25">
      <c r="A2021">
        <f>_xlfn.XLOOKUP(B2021,'Données-péréquation'!$B$2:$B$301,'Données-péréquation'!$A$2:$A$301)</f>
        <v>5693</v>
      </c>
      <c r="B2021" s="108" t="s">
        <v>220</v>
      </c>
      <c r="C2021" s="107">
        <v>2018</v>
      </c>
      <c r="D2021" s="105">
        <v>6295291.3573388802</v>
      </c>
      <c r="E2021" s="105">
        <v>6448765.1019218499</v>
      </c>
      <c r="F2021" s="105">
        <v>1870626.4256928</v>
      </c>
      <c r="G2021">
        <v>0</v>
      </c>
      <c r="H2021">
        <f t="shared" si="31"/>
        <v>1870626.4256928</v>
      </c>
    </row>
    <row r="2022" spans="1:8" x14ac:dyDescent="0.25">
      <c r="A2022">
        <f>_xlfn.XLOOKUP(B2022,'Données-péréquation'!$B$2:$B$301,'Données-péréquation'!$A$2:$A$301)</f>
        <v>5693</v>
      </c>
      <c r="B2022" s="108" t="s">
        <v>220</v>
      </c>
      <c r="C2022" s="107">
        <v>2019</v>
      </c>
      <c r="D2022" s="105">
        <v>6538365.44737723</v>
      </c>
      <c r="E2022" s="105">
        <v>7154497.9155254299</v>
      </c>
      <c r="F2022" s="105">
        <v>2061814.94939819</v>
      </c>
      <c r="G2022">
        <v>24935.75</v>
      </c>
      <c r="H2022">
        <f t="shared" si="31"/>
        <v>2086750.69939819</v>
      </c>
    </row>
    <row r="2023" spans="1:8" x14ac:dyDescent="0.25">
      <c r="A2023">
        <f>_xlfn.XLOOKUP(B2023,'Données-péréquation'!$B$2:$B$301,'Données-péréquation'!$A$2:$A$301)</f>
        <v>5693</v>
      </c>
      <c r="B2023" s="108" t="s">
        <v>220</v>
      </c>
      <c r="C2023" s="107">
        <v>2020</v>
      </c>
      <c r="D2023" s="105">
        <v>6689851.2611757396</v>
      </c>
      <c r="E2023" s="105">
        <v>7111085.9692764403</v>
      </c>
      <c r="F2023" s="105">
        <v>2349634.78033575</v>
      </c>
      <c r="G2023">
        <v>4453.33</v>
      </c>
      <c r="H2023">
        <f t="shared" si="31"/>
        <v>2354088.11033575</v>
      </c>
    </row>
    <row r="2024" spans="1:8" x14ac:dyDescent="0.25">
      <c r="A2024">
        <f>_xlfn.XLOOKUP(B2024,'Données-péréquation'!$B$2:$B$301,'Données-péréquation'!$A$2:$A$301)</f>
        <v>5693</v>
      </c>
      <c r="B2024" s="108" t="s">
        <v>220</v>
      </c>
      <c r="C2024" s="107">
        <v>2021</v>
      </c>
      <c r="D2024" s="105">
        <v>6401784.8536548102</v>
      </c>
      <c r="E2024" s="105">
        <v>6806882.5579917999</v>
      </c>
      <c r="F2024" s="105">
        <v>1957408.3606982999</v>
      </c>
      <c r="G2024">
        <v>13482.8</v>
      </c>
      <c r="H2024">
        <f t="shared" si="31"/>
        <v>1970891.1606983</v>
      </c>
    </row>
    <row r="2025" spans="1:8" x14ac:dyDescent="0.25">
      <c r="A2025">
        <f>_xlfn.XLOOKUP(B2025,'Données-péréquation'!$B$2:$B$301,'Données-péréquation'!$A$2:$A$301)</f>
        <v>5693</v>
      </c>
      <c r="B2025" s="108" t="s">
        <v>220</v>
      </c>
      <c r="C2025" s="107">
        <v>2022</v>
      </c>
      <c r="D2025" s="105">
        <v>6620305.7465196801</v>
      </c>
      <c r="E2025" s="105">
        <v>7173082.2625537496</v>
      </c>
      <c r="F2025" s="105">
        <v>1834800.5520848599</v>
      </c>
      <c r="G2025">
        <v>15339.97</v>
      </c>
      <c r="H2025">
        <f t="shared" si="31"/>
        <v>1850140.5220848599</v>
      </c>
    </row>
    <row r="2026" spans="1:8" x14ac:dyDescent="0.25">
      <c r="A2026">
        <f>_xlfn.XLOOKUP(B2026,'Données-péréquation'!$B$2:$B$301,'Données-péréquation'!$A$2:$A$301)</f>
        <v>5756</v>
      </c>
      <c r="B2026" s="108" t="s">
        <v>219</v>
      </c>
      <c r="C2026" s="107">
        <v>2012</v>
      </c>
      <c r="D2026" s="107" t="s">
        <v>458</v>
      </c>
      <c r="E2026" s="107" t="s">
        <v>458</v>
      </c>
      <c r="F2026" s="107" t="s">
        <v>458</v>
      </c>
      <c r="G2026">
        <v>0</v>
      </c>
      <c r="H2026" t="e">
        <f t="shared" si="31"/>
        <v>#VALUE!</v>
      </c>
    </row>
    <row r="2027" spans="1:8" x14ac:dyDescent="0.25">
      <c r="A2027">
        <f>_xlfn.XLOOKUP(B2027,'Données-péréquation'!$B$2:$B$301,'Données-péréquation'!$A$2:$A$301)</f>
        <v>5756</v>
      </c>
      <c r="B2027" s="108" t="s">
        <v>219</v>
      </c>
      <c r="C2027" s="107">
        <v>2013</v>
      </c>
      <c r="D2027" s="107" t="s">
        <v>458</v>
      </c>
      <c r="E2027" s="107" t="s">
        <v>458</v>
      </c>
      <c r="F2027" s="107" t="s">
        <v>458</v>
      </c>
      <c r="G2027">
        <v>0</v>
      </c>
      <c r="H2027" t="e">
        <f t="shared" si="31"/>
        <v>#VALUE!</v>
      </c>
    </row>
    <row r="2028" spans="1:8" x14ac:dyDescent="0.25">
      <c r="A2028">
        <f>_xlfn.XLOOKUP(B2028,'Données-péréquation'!$B$2:$B$301,'Données-péréquation'!$A$2:$A$301)</f>
        <v>5756</v>
      </c>
      <c r="B2028" s="108" t="s">
        <v>219</v>
      </c>
      <c r="C2028" s="107">
        <v>2014</v>
      </c>
      <c r="D2028" s="107" t="s">
        <v>458</v>
      </c>
      <c r="E2028" s="107" t="s">
        <v>458</v>
      </c>
      <c r="F2028" s="107" t="s">
        <v>458</v>
      </c>
      <c r="G2028">
        <v>0</v>
      </c>
      <c r="H2028" t="e">
        <f t="shared" si="31"/>
        <v>#VALUE!</v>
      </c>
    </row>
    <row r="2029" spans="1:8" x14ac:dyDescent="0.25">
      <c r="A2029">
        <f>_xlfn.XLOOKUP(B2029,'Données-péréquation'!$B$2:$B$301,'Données-péréquation'!$A$2:$A$301)</f>
        <v>5756</v>
      </c>
      <c r="B2029" s="108" t="s">
        <v>219</v>
      </c>
      <c r="C2029" s="107">
        <v>2015</v>
      </c>
      <c r="D2029" s="107" t="s">
        <v>458</v>
      </c>
      <c r="E2029" s="107" t="s">
        <v>458</v>
      </c>
      <c r="F2029" s="107" t="s">
        <v>458</v>
      </c>
      <c r="G2029">
        <v>0</v>
      </c>
      <c r="H2029" t="e">
        <f t="shared" si="31"/>
        <v>#VALUE!</v>
      </c>
    </row>
    <row r="2030" spans="1:8" x14ac:dyDescent="0.25">
      <c r="A2030">
        <f>_xlfn.XLOOKUP(B2030,'Données-péréquation'!$B$2:$B$301,'Données-péréquation'!$A$2:$A$301)</f>
        <v>5756</v>
      </c>
      <c r="B2030" s="108" t="s">
        <v>219</v>
      </c>
      <c r="C2030" s="107">
        <v>2016</v>
      </c>
      <c r="D2030" s="105">
        <v>35950.054029790001</v>
      </c>
      <c r="E2030" s="105">
        <v>70394.778850186995</v>
      </c>
      <c r="F2030" s="107" t="s">
        <v>458</v>
      </c>
      <c r="G2030">
        <v>0</v>
      </c>
      <c r="H2030" t="e">
        <f t="shared" si="31"/>
        <v>#VALUE!</v>
      </c>
    </row>
    <row r="2031" spans="1:8" x14ac:dyDescent="0.25">
      <c r="A2031">
        <f>_xlfn.XLOOKUP(B2031,'Données-péréquation'!$B$2:$B$301,'Données-péréquation'!$A$2:$A$301)</f>
        <v>5756</v>
      </c>
      <c r="B2031" s="108" t="s">
        <v>219</v>
      </c>
      <c r="C2031" s="107">
        <v>2017</v>
      </c>
      <c r="D2031" s="105">
        <v>40274.880474856</v>
      </c>
      <c r="E2031" s="105">
        <v>68515.683726351999</v>
      </c>
      <c r="F2031" s="105">
        <v>-75753.590253450006</v>
      </c>
      <c r="G2031">
        <v>0</v>
      </c>
      <c r="H2031">
        <f t="shared" si="31"/>
        <v>-75753.590253450006</v>
      </c>
    </row>
    <row r="2032" spans="1:8" x14ac:dyDescent="0.25">
      <c r="A2032">
        <f>_xlfn.XLOOKUP(B2032,'Données-péréquation'!$B$2:$B$301,'Données-péréquation'!$A$2:$A$301)</f>
        <v>5756</v>
      </c>
      <c r="B2032" s="108" t="s">
        <v>219</v>
      </c>
      <c r="C2032" s="107">
        <v>2018</v>
      </c>
      <c r="D2032" s="105">
        <v>43114.136609319001</v>
      </c>
      <c r="E2032" s="105">
        <v>64626.156635637002</v>
      </c>
      <c r="F2032" s="105">
        <v>111994.957615633</v>
      </c>
      <c r="G2032">
        <v>0</v>
      </c>
      <c r="H2032">
        <f t="shared" si="31"/>
        <v>111994.957615633</v>
      </c>
    </row>
    <row r="2033" spans="1:8" x14ac:dyDescent="0.25">
      <c r="A2033">
        <f>_xlfn.XLOOKUP(B2033,'Données-péréquation'!$B$2:$B$301,'Données-péréquation'!$A$2:$A$301)</f>
        <v>5756</v>
      </c>
      <c r="B2033" s="108" t="s">
        <v>219</v>
      </c>
      <c r="C2033" s="107">
        <v>2019</v>
      </c>
      <c r="D2033" s="105">
        <v>31434.314526675</v>
      </c>
      <c r="E2033" s="105">
        <v>61345.935855502998</v>
      </c>
      <c r="F2033" s="105">
        <v>133504.67970030499</v>
      </c>
      <c r="G2033">
        <v>13241.8</v>
      </c>
      <c r="H2033">
        <f t="shared" si="31"/>
        <v>146746.47970030498</v>
      </c>
    </row>
    <row r="2034" spans="1:8" x14ac:dyDescent="0.25">
      <c r="A2034">
        <f>_xlfn.XLOOKUP(B2034,'Données-péréquation'!$B$2:$B$301,'Données-péréquation'!$A$2:$A$301)</f>
        <v>5756</v>
      </c>
      <c r="B2034" s="108" t="s">
        <v>219</v>
      </c>
      <c r="C2034" s="107">
        <v>2020</v>
      </c>
      <c r="D2034" s="105">
        <v>28525.642804258001</v>
      </c>
      <c r="E2034" s="105">
        <v>50100.209214912</v>
      </c>
      <c r="F2034" s="105">
        <v>196677.78227511101</v>
      </c>
      <c r="G2034">
        <v>2082.3000000000002</v>
      </c>
      <c r="H2034">
        <f t="shared" si="31"/>
        <v>198760.082275111</v>
      </c>
    </row>
    <row r="2035" spans="1:8" x14ac:dyDescent="0.25">
      <c r="A2035">
        <f>_xlfn.XLOOKUP(B2035,'Données-péréquation'!$B$2:$B$301,'Données-péréquation'!$A$2:$A$301)</f>
        <v>5756</v>
      </c>
      <c r="B2035" s="108" t="s">
        <v>219</v>
      </c>
      <c r="C2035" s="107">
        <v>2021</v>
      </c>
      <c r="D2035" s="105">
        <v>7753.8857973419999</v>
      </c>
      <c r="E2035" s="105">
        <v>43112.905977228002</v>
      </c>
      <c r="F2035" s="105">
        <v>105632.90164039101</v>
      </c>
      <c r="G2035">
        <v>3502.16</v>
      </c>
      <c r="H2035">
        <f t="shared" si="31"/>
        <v>109135.06164039101</v>
      </c>
    </row>
    <row r="2036" spans="1:8" x14ac:dyDescent="0.25">
      <c r="A2036">
        <f>_xlfn.XLOOKUP(B2036,'Données-péréquation'!$B$2:$B$301,'Données-péréquation'!$A$2:$A$301)</f>
        <v>5756</v>
      </c>
      <c r="B2036" s="108" t="s">
        <v>219</v>
      </c>
      <c r="C2036" s="107">
        <v>2022</v>
      </c>
      <c r="D2036" s="105">
        <v>83290.968000335997</v>
      </c>
      <c r="E2036" s="105">
        <v>118509.55212977</v>
      </c>
      <c r="F2036" s="105">
        <v>109167.376339457</v>
      </c>
      <c r="G2036">
        <v>3295.35</v>
      </c>
      <c r="H2036">
        <f t="shared" si="31"/>
        <v>112462.726339457</v>
      </c>
    </row>
    <row r="2037" spans="1:8" x14ac:dyDescent="0.25">
      <c r="A2037">
        <f>_xlfn.XLOOKUP(B2037,'Données-péréquation'!$B$2:$B$301,'Données-péréquation'!$A$2:$A$301)</f>
        <v>5540</v>
      </c>
      <c r="B2037" s="108" t="s">
        <v>218</v>
      </c>
      <c r="C2037" s="107">
        <v>2012</v>
      </c>
      <c r="D2037" s="107" t="s">
        <v>458</v>
      </c>
      <c r="E2037" s="107" t="s">
        <v>458</v>
      </c>
      <c r="F2037" s="107" t="s">
        <v>458</v>
      </c>
      <c r="G2037">
        <v>0</v>
      </c>
      <c r="H2037" t="e">
        <f t="shared" si="31"/>
        <v>#VALUE!</v>
      </c>
    </row>
    <row r="2038" spans="1:8" x14ac:dyDescent="0.25">
      <c r="A2038">
        <f>_xlfn.XLOOKUP(B2038,'Données-péréquation'!$B$2:$B$301,'Données-péréquation'!$A$2:$A$301)</f>
        <v>5540</v>
      </c>
      <c r="B2038" s="108" t="s">
        <v>218</v>
      </c>
      <c r="C2038" s="107">
        <v>2013</v>
      </c>
      <c r="D2038" s="107" t="s">
        <v>458</v>
      </c>
      <c r="E2038" s="107" t="s">
        <v>458</v>
      </c>
      <c r="F2038" s="107" t="s">
        <v>458</v>
      </c>
      <c r="G2038">
        <v>0</v>
      </c>
      <c r="H2038" t="e">
        <f t="shared" si="31"/>
        <v>#VALUE!</v>
      </c>
    </row>
    <row r="2039" spans="1:8" x14ac:dyDescent="0.25">
      <c r="A2039">
        <f>_xlfn.XLOOKUP(B2039,'Données-péréquation'!$B$2:$B$301,'Données-péréquation'!$A$2:$A$301)</f>
        <v>5540</v>
      </c>
      <c r="B2039" s="108" t="s">
        <v>218</v>
      </c>
      <c r="C2039" s="107">
        <v>2014</v>
      </c>
      <c r="D2039" s="107" t="s">
        <v>458</v>
      </c>
      <c r="E2039" s="107" t="s">
        <v>458</v>
      </c>
      <c r="F2039" s="107" t="s">
        <v>458</v>
      </c>
      <c r="G2039">
        <v>0</v>
      </c>
      <c r="H2039" t="e">
        <f t="shared" si="31"/>
        <v>#VALUE!</v>
      </c>
    </row>
    <row r="2040" spans="1:8" x14ac:dyDescent="0.25">
      <c r="A2040">
        <f>_xlfn.XLOOKUP(B2040,'Données-péréquation'!$B$2:$B$301,'Données-péréquation'!$A$2:$A$301)</f>
        <v>5540</v>
      </c>
      <c r="B2040" s="108" t="s">
        <v>218</v>
      </c>
      <c r="C2040" s="107">
        <v>2015</v>
      </c>
      <c r="D2040" s="107" t="s">
        <v>458</v>
      </c>
      <c r="E2040" s="107" t="s">
        <v>458</v>
      </c>
      <c r="F2040" s="107" t="s">
        <v>458</v>
      </c>
      <c r="G2040">
        <v>0</v>
      </c>
      <c r="H2040" t="e">
        <f t="shared" si="31"/>
        <v>#VALUE!</v>
      </c>
    </row>
    <row r="2041" spans="1:8" x14ac:dyDescent="0.25">
      <c r="A2041">
        <f>_xlfn.XLOOKUP(B2041,'Données-péréquation'!$B$2:$B$301,'Données-péréquation'!$A$2:$A$301)</f>
        <v>5540</v>
      </c>
      <c r="B2041" s="108" t="s">
        <v>218</v>
      </c>
      <c r="C2041" s="107">
        <v>2016</v>
      </c>
      <c r="D2041" s="105">
        <v>3328533.5534062898</v>
      </c>
      <c r="E2041" s="105">
        <v>3582397.5872061001</v>
      </c>
      <c r="F2041" s="107" t="s">
        <v>458</v>
      </c>
      <c r="G2041">
        <v>0</v>
      </c>
      <c r="H2041" t="e">
        <f t="shared" si="31"/>
        <v>#VALUE!</v>
      </c>
    </row>
    <row r="2042" spans="1:8" x14ac:dyDescent="0.25">
      <c r="A2042">
        <f>_xlfn.XLOOKUP(B2042,'Données-péréquation'!$B$2:$B$301,'Données-péréquation'!$A$2:$A$301)</f>
        <v>5540</v>
      </c>
      <c r="B2042" s="108" t="s">
        <v>218</v>
      </c>
      <c r="C2042" s="107">
        <v>2017</v>
      </c>
      <c r="D2042" s="105">
        <v>3521796.59192889</v>
      </c>
      <c r="E2042" s="105">
        <v>3557288.9227449298</v>
      </c>
      <c r="F2042" s="105">
        <v>436913.776905893</v>
      </c>
      <c r="G2042">
        <v>0</v>
      </c>
      <c r="H2042">
        <f t="shared" si="31"/>
        <v>436913.776905893</v>
      </c>
    </row>
    <row r="2043" spans="1:8" x14ac:dyDescent="0.25">
      <c r="A2043">
        <f>_xlfn.XLOOKUP(B2043,'Données-péréquation'!$B$2:$B$301,'Données-péréquation'!$A$2:$A$301)</f>
        <v>5540</v>
      </c>
      <c r="B2043" s="108" t="s">
        <v>218</v>
      </c>
      <c r="C2043" s="107">
        <v>2018</v>
      </c>
      <c r="D2043" s="105">
        <v>4230779.7480890704</v>
      </c>
      <c r="E2043" s="105">
        <v>4277560.7622058904</v>
      </c>
      <c r="F2043" s="105">
        <v>477993.27032954001</v>
      </c>
      <c r="G2043">
        <v>0</v>
      </c>
      <c r="H2043">
        <f t="shared" si="31"/>
        <v>477993.27032954001</v>
      </c>
    </row>
    <row r="2044" spans="1:8" x14ac:dyDescent="0.25">
      <c r="A2044">
        <f>_xlfn.XLOOKUP(B2044,'Données-péréquation'!$B$2:$B$301,'Données-péréquation'!$A$2:$A$301)</f>
        <v>5540</v>
      </c>
      <c r="B2044" s="108" t="s">
        <v>218</v>
      </c>
      <c r="C2044" s="107">
        <v>2019</v>
      </c>
      <c r="D2044" s="105">
        <v>4429744.5970123596</v>
      </c>
      <c r="E2044" s="105">
        <v>4789853.4075600896</v>
      </c>
      <c r="F2044" s="105">
        <v>405273.91163691599</v>
      </c>
      <c r="G2044">
        <v>17532.25</v>
      </c>
      <c r="H2044">
        <f t="shared" si="31"/>
        <v>422806.16163691599</v>
      </c>
    </row>
    <row r="2045" spans="1:8" x14ac:dyDescent="0.25">
      <c r="A2045">
        <f>_xlfn.XLOOKUP(B2045,'Données-péréquation'!$B$2:$B$301,'Données-péréquation'!$A$2:$A$301)</f>
        <v>5540</v>
      </c>
      <c r="B2045" s="108" t="s">
        <v>218</v>
      </c>
      <c r="C2045" s="107">
        <v>2020</v>
      </c>
      <c r="D2045" s="105">
        <v>4518570.6498925397</v>
      </c>
      <c r="E2045" s="105">
        <v>4746688.22607705</v>
      </c>
      <c r="F2045" s="105">
        <v>570141.31778832397</v>
      </c>
      <c r="G2045">
        <v>16001.68</v>
      </c>
      <c r="H2045">
        <f t="shared" si="31"/>
        <v>586142.99778832402</v>
      </c>
    </row>
    <row r="2046" spans="1:8" x14ac:dyDescent="0.25">
      <c r="A2046">
        <f>_xlfn.XLOOKUP(B2046,'Données-péréquation'!$B$2:$B$301,'Données-péréquation'!$A$2:$A$301)</f>
        <v>5540</v>
      </c>
      <c r="B2046" s="108" t="s">
        <v>218</v>
      </c>
      <c r="C2046" s="107">
        <v>2021</v>
      </c>
      <c r="D2046" s="105">
        <v>4406921.76587635</v>
      </c>
      <c r="E2046" s="105">
        <v>4633897.2728483602</v>
      </c>
      <c r="F2046" s="105">
        <v>732447.16593526804</v>
      </c>
      <c r="G2046">
        <v>15648.49</v>
      </c>
      <c r="H2046">
        <f t="shared" si="31"/>
        <v>748095.65593526803</v>
      </c>
    </row>
    <row r="2047" spans="1:8" x14ac:dyDescent="0.25">
      <c r="A2047">
        <f>_xlfn.XLOOKUP(B2047,'Données-péréquation'!$B$2:$B$301,'Données-péréquation'!$A$2:$A$301)</f>
        <v>5540</v>
      </c>
      <c r="B2047" s="108" t="s">
        <v>218</v>
      </c>
      <c r="C2047" s="107">
        <v>2022</v>
      </c>
      <c r="D2047" s="105">
        <v>4498361.8658996196</v>
      </c>
      <c r="E2047" s="105">
        <v>4820209.5345884301</v>
      </c>
      <c r="F2047" s="105">
        <v>532039.02267048694</v>
      </c>
      <c r="G2047">
        <v>16587.21</v>
      </c>
      <c r="H2047">
        <f t="shared" si="31"/>
        <v>548626.2326704869</v>
      </c>
    </row>
    <row r="2048" spans="1:8" x14ac:dyDescent="0.25">
      <c r="A2048">
        <f>_xlfn.XLOOKUP(B2048,'Données-péréquation'!$B$2:$B$301,'Données-péréquation'!$A$2:$A$301)</f>
        <v>5792</v>
      </c>
      <c r="B2048" s="108" t="s">
        <v>217</v>
      </c>
      <c r="C2048" s="107">
        <v>2012</v>
      </c>
      <c r="D2048" s="107" t="s">
        <v>458</v>
      </c>
      <c r="E2048" s="107" t="s">
        <v>458</v>
      </c>
      <c r="F2048" s="107" t="s">
        <v>458</v>
      </c>
      <c r="G2048">
        <v>0</v>
      </c>
      <c r="H2048" t="e">
        <f t="shared" si="31"/>
        <v>#VALUE!</v>
      </c>
    </row>
    <row r="2049" spans="1:8" x14ac:dyDescent="0.25">
      <c r="A2049">
        <f>_xlfn.XLOOKUP(B2049,'Données-péréquation'!$B$2:$B$301,'Données-péréquation'!$A$2:$A$301)</f>
        <v>5792</v>
      </c>
      <c r="B2049" s="108" t="s">
        <v>217</v>
      </c>
      <c r="C2049" s="107">
        <v>2013</v>
      </c>
      <c r="D2049" s="107" t="s">
        <v>458</v>
      </c>
      <c r="E2049" s="107" t="s">
        <v>458</v>
      </c>
      <c r="F2049" s="107" t="s">
        <v>458</v>
      </c>
      <c r="G2049">
        <v>0</v>
      </c>
      <c r="H2049" t="e">
        <f t="shared" si="31"/>
        <v>#VALUE!</v>
      </c>
    </row>
    <row r="2050" spans="1:8" x14ac:dyDescent="0.25">
      <c r="A2050">
        <f>_xlfn.XLOOKUP(B2050,'Données-péréquation'!$B$2:$B$301,'Données-péréquation'!$A$2:$A$301)</f>
        <v>5792</v>
      </c>
      <c r="B2050" s="108" t="s">
        <v>217</v>
      </c>
      <c r="C2050" s="107">
        <v>2014</v>
      </c>
      <c r="D2050" s="107" t="s">
        <v>458</v>
      </c>
      <c r="E2050" s="107" t="s">
        <v>458</v>
      </c>
      <c r="F2050" s="107" t="s">
        <v>458</v>
      </c>
      <c r="G2050">
        <v>0</v>
      </c>
      <c r="H2050" t="e">
        <f t="shared" si="31"/>
        <v>#VALUE!</v>
      </c>
    </row>
    <row r="2051" spans="1:8" x14ac:dyDescent="0.25">
      <c r="A2051">
        <f>_xlfn.XLOOKUP(B2051,'Données-péréquation'!$B$2:$B$301,'Données-péréquation'!$A$2:$A$301)</f>
        <v>5792</v>
      </c>
      <c r="B2051" s="108" t="s">
        <v>217</v>
      </c>
      <c r="C2051" s="107">
        <v>2015</v>
      </c>
      <c r="D2051" s="107" t="s">
        <v>458</v>
      </c>
      <c r="E2051" s="107" t="s">
        <v>458</v>
      </c>
      <c r="F2051" s="107" t="s">
        <v>458</v>
      </c>
      <c r="G2051">
        <v>0</v>
      </c>
      <c r="H2051" t="e">
        <f t="shared" ref="H2051:H2114" si="32">F2051+G2051</f>
        <v>#VALUE!</v>
      </c>
    </row>
    <row r="2052" spans="1:8" x14ac:dyDescent="0.25">
      <c r="A2052">
        <f>_xlfn.XLOOKUP(B2052,'Données-péréquation'!$B$2:$B$301,'Données-péréquation'!$A$2:$A$301)</f>
        <v>5792</v>
      </c>
      <c r="B2052" s="108" t="s">
        <v>217</v>
      </c>
      <c r="C2052" s="107">
        <v>2016</v>
      </c>
      <c r="D2052" s="105">
        <v>1087311.7463563799</v>
      </c>
      <c r="E2052" s="105">
        <v>1263277.8</v>
      </c>
      <c r="F2052" s="107" t="s">
        <v>458</v>
      </c>
      <c r="G2052">
        <v>0</v>
      </c>
      <c r="H2052" t="e">
        <f t="shared" si="32"/>
        <v>#VALUE!</v>
      </c>
    </row>
    <row r="2053" spans="1:8" x14ac:dyDescent="0.25">
      <c r="A2053">
        <f>_xlfn.XLOOKUP(B2053,'Données-péréquation'!$B$2:$B$301,'Données-péréquation'!$A$2:$A$301)</f>
        <v>5792</v>
      </c>
      <c r="B2053" s="108" t="s">
        <v>217</v>
      </c>
      <c r="C2053" s="107">
        <v>2017</v>
      </c>
      <c r="D2053" s="105">
        <v>1333043.81617693</v>
      </c>
      <c r="E2053" s="105">
        <v>1515488.7</v>
      </c>
      <c r="F2053" s="105">
        <v>316835.92444032099</v>
      </c>
      <c r="G2053">
        <v>0</v>
      </c>
      <c r="H2053">
        <f t="shared" si="32"/>
        <v>316835.92444032099</v>
      </c>
    </row>
    <row r="2054" spans="1:8" x14ac:dyDescent="0.25">
      <c r="A2054">
        <f>_xlfn.XLOOKUP(B2054,'Données-péréquation'!$B$2:$B$301,'Données-péréquation'!$A$2:$A$301)</f>
        <v>5792</v>
      </c>
      <c r="B2054" s="108" t="s">
        <v>217</v>
      </c>
      <c r="C2054" s="107">
        <v>2018</v>
      </c>
      <c r="D2054" s="105">
        <v>1263592.1855613401</v>
      </c>
      <c r="E2054" s="105">
        <v>1382921.27706</v>
      </c>
      <c r="F2054" s="105">
        <v>238766.257049379</v>
      </c>
      <c r="G2054">
        <v>0</v>
      </c>
      <c r="H2054">
        <f t="shared" si="32"/>
        <v>238766.257049379</v>
      </c>
    </row>
    <row r="2055" spans="1:8" x14ac:dyDescent="0.25">
      <c r="A2055">
        <f>_xlfn.XLOOKUP(B2055,'Données-péréquation'!$B$2:$B$301,'Données-péréquation'!$A$2:$A$301)</f>
        <v>5792</v>
      </c>
      <c r="B2055" s="108" t="s">
        <v>217</v>
      </c>
      <c r="C2055" s="107">
        <v>2019</v>
      </c>
      <c r="D2055" s="105">
        <v>1389021.2753303701</v>
      </c>
      <c r="E2055" s="105">
        <v>1478387.5</v>
      </c>
      <c r="F2055" s="105">
        <v>249862.97601046201</v>
      </c>
      <c r="G2055">
        <v>3735.65</v>
      </c>
      <c r="H2055">
        <f t="shared" si="32"/>
        <v>253598.626010462</v>
      </c>
    </row>
    <row r="2056" spans="1:8" x14ac:dyDescent="0.25">
      <c r="A2056">
        <f>_xlfn.XLOOKUP(B2056,'Données-péréquation'!$B$2:$B$301,'Données-péréquation'!$A$2:$A$301)</f>
        <v>5792</v>
      </c>
      <c r="B2056" s="108" t="s">
        <v>217</v>
      </c>
      <c r="C2056" s="107">
        <v>2020</v>
      </c>
      <c r="D2056" s="105">
        <v>1811324.54926196</v>
      </c>
      <c r="E2056" s="105">
        <v>1811686.5</v>
      </c>
      <c r="F2056" s="105">
        <v>438288.132617653</v>
      </c>
      <c r="G2056">
        <v>356.03</v>
      </c>
      <c r="H2056">
        <f t="shared" si="32"/>
        <v>438644.16261765303</v>
      </c>
    </row>
    <row r="2057" spans="1:8" x14ac:dyDescent="0.25">
      <c r="A2057">
        <f>_xlfn.XLOOKUP(B2057,'Données-péréquation'!$B$2:$B$301,'Données-péréquation'!$A$2:$A$301)</f>
        <v>5792</v>
      </c>
      <c r="B2057" s="108" t="s">
        <v>217</v>
      </c>
      <c r="C2057" s="107">
        <v>2021</v>
      </c>
      <c r="D2057" s="105">
        <v>2212797.7717568302</v>
      </c>
      <c r="E2057" s="105">
        <v>2200159.5</v>
      </c>
      <c r="F2057" s="105">
        <v>283257.81735574699</v>
      </c>
      <c r="G2057">
        <v>-1238.32</v>
      </c>
      <c r="H2057">
        <f t="shared" si="32"/>
        <v>282019.49735574698</v>
      </c>
    </row>
    <row r="2058" spans="1:8" x14ac:dyDescent="0.25">
      <c r="A2058">
        <f>_xlfn.XLOOKUP(B2058,'Données-péréquation'!$B$2:$B$301,'Données-péréquation'!$A$2:$A$301)</f>
        <v>5792</v>
      </c>
      <c r="B2058" s="108" t="s">
        <v>217</v>
      </c>
      <c r="C2058" s="107">
        <v>2022</v>
      </c>
      <c r="D2058" s="105">
        <v>2404252.4212148101</v>
      </c>
      <c r="E2058" s="105">
        <v>2400969.0003977101</v>
      </c>
      <c r="F2058" s="105">
        <v>373791.59256151499</v>
      </c>
      <c r="G2058">
        <v>1418.8</v>
      </c>
      <c r="H2058">
        <f t="shared" si="32"/>
        <v>375210.39256151498</v>
      </c>
    </row>
    <row r="2059" spans="1:8" x14ac:dyDescent="0.25">
      <c r="A2059">
        <f>_xlfn.XLOOKUP(B2059,'Données-péréquation'!$B$2:$B$301,'Données-péréquation'!$A$2:$A$301)</f>
        <v>5886</v>
      </c>
      <c r="B2059" s="108" t="s">
        <v>216</v>
      </c>
      <c r="C2059" s="107">
        <v>2012</v>
      </c>
      <c r="D2059" s="107" t="s">
        <v>458</v>
      </c>
      <c r="E2059" s="107" t="s">
        <v>458</v>
      </c>
      <c r="F2059" s="107" t="s">
        <v>458</v>
      </c>
      <c r="G2059">
        <v>0</v>
      </c>
      <c r="H2059" t="e">
        <f t="shared" si="32"/>
        <v>#VALUE!</v>
      </c>
    </row>
    <row r="2060" spans="1:8" x14ac:dyDescent="0.25">
      <c r="A2060">
        <f>_xlfn.XLOOKUP(B2060,'Données-péréquation'!$B$2:$B$301,'Données-péréquation'!$A$2:$A$301)</f>
        <v>5886</v>
      </c>
      <c r="B2060" s="108" t="s">
        <v>216</v>
      </c>
      <c r="C2060" s="107">
        <v>2013</v>
      </c>
      <c r="D2060" s="107" t="s">
        <v>458</v>
      </c>
      <c r="E2060" s="107" t="s">
        <v>458</v>
      </c>
      <c r="F2060" s="107" t="s">
        <v>458</v>
      </c>
      <c r="G2060">
        <v>0</v>
      </c>
      <c r="H2060" t="e">
        <f t="shared" si="32"/>
        <v>#VALUE!</v>
      </c>
    </row>
    <row r="2061" spans="1:8" x14ac:dyDescent="0.25">
      <c r="A2061">
        <f>_xlfn.XLOOKUP(B2061,'Données-péréquation'!$B$2:$B$301,'Données-péréquation'!$A$2:$A$301)</f>
        <v>5886</v>
      </c>
      <c r="B2061" s="108" t="s">
        <v>216</v>
      </c>
      <c r="C2061" s="107">
        <v>2014</v>
      </c>
      <c r="D2061" s="107" t="s">
        <v>458</v>
      </c>
      <c r="E2061" s="107" t="s">
        <v>458</v>
      </c>
      <c r="F2061" s="107" t="s">
        <v>458</v>
      </c>
      <c r="G2061">
        <v>0</v>
      </c>
      <c r="H2061" t="e">
        <f t="shared" si="32"/>
        <v>#VALUE!</v>
      </c>
    </row>
    <row r="2062" spans="1:8" x14ac:dyDescent="0.25">
      <c r="A2062">
        <f>_xlfn.XLOOKUP(B2062,'Données-péréquation'!$B$2:$B$301,'Données-péréquation'!$A$2:$A$301)</f>
        <v>5886</v>
      </c>
      <c r="B2062" s="108" t="s">
        <v>216</v>
      </c>
      <c r="C2062" s="107">
        <v>2015</v>
      </c>
      <c r="D2062" s="107" t="s">
        <v>458</v>
      </c>
      <c r="E2062" s="107" t="s">
        <v>458</v>
      </c>
      <c r="F2062" s="107" t="s">
        <v>458</v>
      </c>
      <c r="G2062">
        <v>0</v>
      </c>
      <c r="H2062" t="e">
        <f t="shared" si="32"/>
        <v>#VALUE!</v>
      </c>
    </row>
    <row r="2063" spans="1:8" x14ac:dyDescent="0.25">
      <c r="A2063">
        <f>_xlfn.XLOOKUP(B2063,'Données-péréquation'!$B$2:$B$301,'Données-péréquation'!$A$2:$A$301)</f>
        <v>5886</v>
      </c>
      <c r="B2063" s="108" t="s">
        <v>216</v>
      </c>
      <c r="C2063" s="107">
        <v>2016</v>
      </c>
      <c r="D2063" s="105">
        <v>-44583.636799756001</v>
      </c>
      <c r="E2063" s="105">
        <v>441818.13480602601</v>
      </c>
      <c r="F2063" s="107" t="s">
        <v>458</v>
      </c>
      <c r="G2063">
        <v>0</v>
      </c>
      <c r="H2063" t="e">
        <f t="shared" si="32"/>
        <v>#VALUE!</v>
      </c>
    </row>
    <row r="2064" spans="1:8" x14ac:dyDescent="0.25">
      <c r="A2064">
        <f>_xlfn.XLOOKUP(B2064,'Données-péréquation'!$B$2:$B$301,'Données-péréquation'!$A$2:$A$301)</f>
        <v>5886</v>
      </c>
      <c r="B2064" s="108" t="s">
        <v>216</v>
      </c>
      <c r="C2064" s="107">
        <v>2017</v>
      </c>
      <c r="D2064" s="105">
        <v>-129329.221821788</v>
      </c>
      <c r="E2064" s="105">
        <v>387200.70697424799</v>
      </c>
      <c r="F2064" s="105">
        <v>2795254.1257888498</v>
      </c>
      <c r="G2064">
        <v>0</v>
      </c>
      <c r="H2064">
        <f t="shared" si="32"/>
        <v>2795254.1257888498</v>
      </c>
    </row>
    <row r="2065" spans="1:8" x14ac:dyDescent="0.25">
      <c r="A2065">
        <f>_xlfn.XLOOKUP(B2065,'Données-péréquation'!$B$2:$B$301,'Données-péréquation'!$A$2:$A$301)</f>
        <v>5886</v>
      </c>
      <c r="B2065" s="108" t="s">
        <v>216</v>
      </c>
      <c r="C2065" s="107">
        <v>2018</v>
      </c>
      <c r="D2065" s="105">
        <v>-189639.17160689601</v>
      </c>
      <c r="E2065" s="105">
        <v>219362.84069019201</v>
      </c>
      <c r="F2065" s="105">
        <v>-1857443.6148693899</v>
      </c>
      <c r="G2065">
        <v>0</v>
      </c>
      <c r="H2065">
        <f t="shared" si="32"/>
        <v>-1857443.6148693899</v>
      </c>
    </row>
    <row r="2066" spans="1:8" x14ac:dyDescent="0.25">
      <c r="A2066">
        <f>_xlfn.XLOOKUP(B2066,'Données-péréquation'!$B$2:$B$301,'Données-péréquation'!$A$2:$A$301)</f>
        <v>5886</v>
      </c>
      <c r="B2066" s="108" t="s">
        <v>216</v>
      </c>
      <c r="C2066" s="107">
        <v>2019</v>
      </c>
      <c r="D2066" s="105">
        <v>-196278.57244589401</v>
      </c>
      <c r="E2066" s="105">
        <v>131299.12360969299</v>
      </c>
      <c r="F2066" s="105">
        <v>1903227.2116239299</v>
      </c>
      <c r="G2066">
        <v>1064266.95</v>
      </c>
      <c r="H2066">
        <f t="shared" si="32"/>
        <v>2967494.1616239296</v>
      </c>
    </row>
    <row r="2067" spans="1:8" x14ac:dyDescent="0.25">
      <c r="A2067">
        <f>_xlfn.XLOOKUP(B2067,'Données-péréquation'!$B$2:$B$301,'Données-péréquation'!$A$2:$A$301)</f>
        <v>5886</v>
      </c>
      <c r="B2067" s="108" t="s">
        <v>216</v>
      </c>
      <c r="C2067" s="107">
        <v>2020</v>
      </c>
      <c r="D2067" s="105">
        <v>-209375.25513034099</v>
      </c>
      <c r="E2067" s="105">
        <v>65702.724471659007</v>
      </c>
      <c r="F2067" s="105">
        <v>4338636.4001712101</v>
      </c>
      <c r="G2067">
        <v>366216.66</v>
      </c>
      <c r="H2067">
        <f t="shared" si="32"/>
        <v>4704853.0601712102</v>
      </c>
    </row>
    <row r="2068" spans="1:8" x14ac:dyDescent="0.25">
      <c r="A2068">
        <f>_xlfn.XLOOKUP(B2068,'Données-péréquation'!$B$2:$B$301,'Données-péréquation'!$A$2:$A$301)</f>
        <v>5886</v>
      </c>
      <c r="B2068" s="108" t="s">
        <v>216</v>
      </c>
      <c r="C2068" s="107">
        <v>2021</v>
      </c>
      <c r="D2068" s="105">
        <v>-305389.35374657199</v>
      </c>
      <c r="E2068" s="107">
        <v>0</v>
      </c>
      <c r="F2068" s="105">
        <v>-6275008.7272490999</v>
      </c>
      <c r="G2068">
        <v>443958.64</v>
      </c>
      <c r="H2068">
        <f t="shared" si="32"/>
        <v>-5831050.0872491002</v>
      </c>
    </row>
    <row r="2069" spans="1:8" x14ac:dyDescent="0.25">
      <c r="A2069">
        <f>_xlfn.XLOOKUP(B2069,'Données-péréquation'!$B$2:$B$301,'Données-péréquation'!$A$2:$A$301)</f>
        <v>5886</v>
      </c>
      <c r="B2069" s="108" t="s">
        <v>216</v>
      </c>
      <c r="C2069" s="107">
        <v>2022</v>
      </c>
      <c r="D2069" s="105">
        <v>-212688.42077053199</v>
      </c>
      <c r="E2069" s="107">
        <v>0</v>
      </c>
      <c r="F2069" s="105">
        <v>1106173.7804563099</v>
      </c>
      <c r="G2069">
        <v>418713.65</v>
      </c>
      <c r="H2069">
        <f t="shared" si="32"/>
        <v>1524887.43045631</v>
      </c>
    </row>
    <row r="2070" spans="1:8" x14ac:dyDescent="0.25">
      <c r="A2070">
        <f>_xlfn.XLOOKUP(B2070,'Données-péréquation'!$B$2:$B$301,'Données-péréquation'!$A$2:$A$301)</f>
        <v>5492</v>
      </c>
      <c r="B2070" s="108" t="s">
        <v>215</v>
      </c>
      <c r="C2070" s="107">
        <v>2012</v>
      </c>
      <c r="D2070" s="107" t="s">
        <v>458</v>
      </c>
      <c r="E2070" s="107" t="s">
        <v>458</v>
      </c>
      <c r="F2070" s="107" t="s">
        <v>458</v>
      </c>
      <c r="G2070">
        <v>0</v>
      </c>
      <c r="H2070" t="e">
        <f t="shared" si="32"/>
        <v>#VALUE!</v>
      </c>
    </row>
    <row r="2071" spans="1:8" x14ac:dyDescent="0.25">
      <c r="A2071">
        <f>_xlfn.XLOOKUP(B2071,'Données-péréquation'!$B$2:$B$301,'Données-péréquation'!$A$2:$A$301)</f>
        <v>5492</v>
      </c>
      <c r="B2071" s="108" t="s">
        <v>215</v>
      </c>
      <c r="C2071" s="107">
        <v>2013</v>
      </c>
      <c r="D2071" s="107" t="s">
        <v>458</v>
      </c>
      <c r="E2071" s="107" t="s">
        <v>458</v>
      </c>
      <c r="F2071" s="107" t="s">
        <v>458</v>
      </c>
      <c r="G2071">
        <v>0</v>
      </c>
      <c r="H2071" t="e">
        <f t="shared" si="32"/>
        <v>#VALUE!</v>
      </c>
    </row>
    <row r="2072" spans="1:8" x14ac:dyDescent="0.25">
      <c r="A2072">
        <f>_xlfn.XLOOKUP(B2072,'Données-péréquation'!$B$2:$B$301,'Données-péréquation'!$A$2:$A$301)</f>
        <v>5492</v>
      </c>
      <c r="B2072" s="108" t="s">
        <v>215</v>
      </c>
      <c r="C2072" s="107">
        <v>2014</v>
      </c>
      <c r="D2072" s="107" t="s">
        <v>458</v>
      </c>
      <c r="E2072" s="107" t="s">
        <v>458</v>
      </c>
      <c r="F2072" s="107" t="s">
        <v>458</v>
      </c>
      <c r="G2072">
        <v>0</v>
      </c>
      <c r="H2072" t="e">
        <f t="shared" si="32"/>
        <v>#VALUE!</v>
      </c>
    </row>
    <row r="2073" spans="1:8" x14ac:dyDescent="0.25">
      <c r="A2073">
        <f>_xlfn.XLOOKUP(B2073,'Données-péréquation'!$B$2:$B$301,'Données-péréquation'!$A$2:$A$301)</f>
        <v>5492</v>
      </c>
      <c r="B2073" s="108" t="s">
        <v>215</v>
      </c>
      <c r="C2073" s="107">
        <v>2015</v>
      </c>
      <c r="D2073" s="107" t="s">
        <v>458</v>
      </c>
      <c r="E2073" s="107" t="s">
        <v>458</v>
      </c>
      <c r="F2073" s="107" t="s">
        <v>458</v>
      </c>
      <c r="G2073">
        <v>0</v>
      </c>
      <c r="H2073" t="e">
        <f t="shared" si="32"/>
        <v>#VALUE!</v>
      </c>
    </row>
    <row r="2074" spans="1:8" x14ac:dyDescent="0.25">
      <c r="A2074">
        <f>_xlfn.XLOOKUP(B2074,'Données-péréquation'!$B$2:$B$301,'Données-péréquation'!$A$2:$A$301)</f>
        <v>5492</v>
      </c>
      <c r="B2074" s="108" t="s">
        <v>215</v>
      </c>
      <c r="C2074" s="107">
        <v>2016</v>
      </c>
      <c r="D2074" s="105">
        <v>47463.487223395998</v>
      </c>
      <c r="E2074" s="105">
        <v>98312.637619981004</v>
      </c>
      <c r="F2074" s="107" t="s">
        <v>458</v>
      </c>
      <c r="G2074">
        <v>0</v>
      </c>
      <c r="H2074" t="e">
        <f t="shared" si="32"/>
        <v>#VALUE!</v>
      </c>
    </row>
    <row r="2075" spans="1:8" x14ac:dyDescent="0.25">
      <c r="A2075">
        <f>_xlfn.XLOOKUP(B2075,'Données-péréquation'!$B$2:$B$301,'Données-péréquation'!$A$2:$A$301)</f>
        <v>5492</v>
      </c>
      <c r="B2075" s="108" t="s">
        <v>215</v>
      </c>
      <c r="C2075" s="107">
        <v>2017</v>
      </c>
      <c r="D2075" s="105">
        <v>425484.04110643402</v>
      </c>
      <c r="E2075" s="105">
        <v>487975.29876240401</v>
      </c>
      <c r="F2075" s="105">
        <v>-10667998.559273699</v>
      </c>
      <c r="G2075">
        <v>0</v>
      </c>
      <c r="H2075">
        <f t="shared" si="32"/>
        <v>-10667998.559273699</v>
      </c>
    </row>
    <row r="2076" spans="1:8" x14ac:dyDescent="0.25">
      <c r="A2076">
        <f>_xlfn.XLOOKUP(B2076,'Données-péréquation'!$B$2:$B$301,'Données-péréquation'!$A$2:$A$301)</f>
        <v>5492</v>
      </c>
      <c r="B2076" s="108" t="s">
        <v>215</v>
      </c>
      <c r="C2076" s="107">
        <v>2018</v>
      </c>
      <c r="D2076" s="105">
        <v>786060.60843414301</v>
      </c>
      <c r="E2076" s="105">
        <v>873824.06305265694</v>
      </c>
      <c r="F2076" s="105">
        <v>-12383870.6411322</v>
      </c>
      <c r="G2076">
        <v>0</v>
      </c>
      <c r="H2076">
        <f t="shared" si="32"/>
        <v>-12383870.6411322</v>
      </c>
    </row>
    <row r="2077" spans="1:8" x14ac:dyDescent="0.25">
      <c r="A2077">
        <f>_xlfn.XLOOKUP(B2077,'Données-péréquation'!$B$2:$B$301,'Données-péréquation'!$A$2:$A$301)</f>
        <v>5492</v>
      </c>
      <c r="B2077" s="108" t="s">
        <v>215</v>
      </c>
      <c r="C2077" s="107">
        <v>2019</v>
      </c>
      <c r="D2077" s="105">
        <v>637917.44856771699</v>
      </c>
      <c r="E2077" s="105">
        <v>724338.26709360105</v>
      </c>
      <c r="F2077" s="105">
        <v>-10034660.988158699</v>
      </c>
      <c r="G2077">
        <v>23197.1</v>
      </c>
      <c r="H2077">
        <f t="shared" si="32"/>
        <v>-10011463.888158699</v>
      </c>
    </row>
    <row r="2078" spans="1:8" x14ac:dyDescent="0.25">
      <c r="A2078">
        <f>_xlfn.XLOOKUP(B2078,'Données-péréquation'!$B$2:$B$301,'Données-péréquation'!$A$2:$A$301)</f>
        <v>5492</v>
      </c>
      <c r="B2078" s="108" t="s">
        <v>215</v>
      </c>
      <c r="C2078" s="107">
        <v>2020</v>
      </c>
      <c r="D2078" s="105">
        <v>679188.11102038797</v>
      </c>
      <c r="E2078" s="105">
        <v>705059.921531423</v>
      </c>
      <c r="F2078" s="105">
        <v>-7331204.0637308396</v>
      </c>
      <c r="G2078">
        <v>4503.71</v>
      </c>
      <c r="H2078">
        <f t="shared" si="32"/>
        <v>-7326700.3537308397</v>
      </c>
    </row>
    <row r="2079" spans="1:8" x14ac:dyDescent="0.25">
      <c r="A2079">
        <f>_xlfn.XLOOKUP(B2079,'Données-péréquation'!$B$2:$B$301,'Données-péréquation'!$A$2:$A$301)</f>
        <v>5492</v>
      </c>
      <c r="B2079" s="108" t="s">
        <v>215</v>
      </c>
      <c r="C2079" s="107">
        <v>2021</v>
      </c>
      <c r="D2079" s="105">
        <v>616212.83265094901</v>
      </c>
      <c r="E2079" s="105">
        <v>648811.854815208</v>
      </c>
      <c r="F2079" s="105">
        <v>-8333008.9346061302</v>
      </c>
      <c r="G2079">
        <v>6973.83</v>
      </c>
      <c r="H2079">
        <f t="shared" si="32"/>
        <v>-8326035.1046061302</v>
      </c>
    </row>
    <row r="2080" spans="1:8" x14ac:dyDescent="0.25">
      <c r="A2080">
        <f>_xlfn.XLOOKUP(B2080,'Données-péréquation'!$B$2:$B$301,'Données-péréquation'!$A$2:$A$301)</f>
        <v>5492</v>
      </c>
      <c r="B2080" s="108" t="s">
        <v>215</v>
      </c>
      <c r="C2080" s="107">
        <v>2022</v>
      </c>
      <c r="D2080" s="105">
        <v>526390.72457501397</v>
      </c>
      <c r="E2080" s="105">
        <v>573379.03931510705</v>
      </c>
      <c r="F2080" s="105">
        <v>-6445404.0975928204</v>
      </c>
      <c r="G2080">
        <v>7964.17</v>
      </c>
      <c r="H2080">
        <f t="shared" si="32"/>
        <v>-6437439.9275928205</v>
      </c>
    </row>
    <row r="2081" spans="1:8" x14ac:dyDescent="0.25">
      <c r="A2081">
        <f>_xlfn.XLOOKUP(B2081,'Données-péréquation'!$B$2:$B$301,'Données-péréquation'!$A$2:$A$301)</f>
        <v>5642</v>
      </c>
      <c r="B2081" s="108" t="s">
        <v>214</v>
      </c>
      <c r="C2081" s="107">
        <v>2012</v>
      </c>
      <c r="D2081" s="107" t="s">
        <v>458</v>
      </c>
      <c r="E2081" s="107" t="s">
        <v>458</v>
      </c>
      <c r="F2081" s="107" t="s">
        <v>458</v>
      </c>
      <c r="G2081">
        <v>0</v>
      </c>
      <c r="H2081" t="e">
        <f t="shared" si="32"/>
        <v>#VALUE!</v>
      </c>
    </row>
    <row r="2082" spans="1:8" x14ac:dyDescent="0.25">
      <c r="A2082">
        <f>_xlfn.XLOOKUP(B2082,'Données-péréquation'!$B$2:$B$301,'Données-péréquation'!$A$2:$A$301)</f>
        <v>5642</v>
      </c>
      <c r="B2082" s="108" t="s">
        <v>214</v>
      </c>
      <c r="C2082" s="107">
        <v>2013</v>
      </c>
      <c r="D2082" s="107" t="s">
        <v>458</v>
      </c>
      <c r="E2082" s="107" t="s">
        <v>458</v>
      </c>
      <c r="F2082" s="107" t="s">
        <v>458</v>
      </c>
      <c r="G2082">
        <v>0</v>
      </c>
      <c r="H2082" t="e">
        <f t="shared" si="32"/>
        <v>#VALUE!</v>
      </c>
    </row>
    <row r="2083" spans="1:8" x14ac:dyDescent="0.25">
      <c r="A2083">
        <f>_xlfn.XLOOKUP(B2083,'Données-péréquation'!$B$2:$B$301,'Données-péréquation'!$A$2:$A$301)</f>
        <v>5642</v>
      </c>
      <c r="B2083" s="108" t="s">
        <v>214</v>
      </c>
      <c r="C2083" s="107">
        <v>2014</v>
      </c>
      <c r="D2083" s="107" t="s">
        <v>458</v>
      </c>
      <c r="E2083" s="107" t="s">
        <v>458</v>
      </c>
      <c r="F2083" s="107" t="s">
        <v>458</v>
      </c>
      <c r="G2083">
        <v>0</v>
      </c>
      <c r="H2083" t="e">
        <f t="shared" si="32"/>
        <v>#VALUE!</v>
      </c>
    </row>
    <row r="2084" spans="1:8" x14ac:dyDescent="0.25">
      <c r="A2084">
        <f>_xlfn.XLOOKUP(B2084,'Données-péréquation'!$B$2:$B$301,'Données-péréquation'!$A$2:$A$301)</f>
        <v>5642</v>
      </c>
      <c r="B2084" s="108" t="s">
        <v>214</v>
      </c>
      <c r="C2084" s="107">
        <v>2015</v>
      </c>
      <c r="D2084" s="107" t="s">
        <v>458</v>
      </c>
      <c r="E2084" s="107" t="s">
        <v>458</v>
      </c>
      <c r="F2084" s="107" t="s">
        <v>458</v>
      </c>
      <c r="G2084">
        <v>0</v>
      </c>
      <c r="H2084" t="e">
        <f t="shared" si="32"/>
        <v>#VALUE!</v>
      </c>
    </row>
    <row r="2085" spans="1:8" x14ac:dyDescent="0.25">
      <c r="A2085">
        <f>_xlfn.XLOOKUP(B2085,'Données-péréquation'!$B$2:$B$301,'Données-péréquation'!$A$2:$A$301)</f>
        <v>5642</v>
      </c>
      <c r="B2085" s="108" t="s">
        <v>214</v>
      </c>
      <c r="C2085" s="107">
        <v>2016</v>
      </c>
      <c r="D2085" s="105">
        <v>-392111.25816252502</v>
      </c>
      <c r="E2085" s="105">
        <v>9683.6521211119998</v>
      </c>
      <c r="F2085" s="107" t="s">
        <v>458</v>
      </c>
      <c r="G2085">
        <v>0</v>
      </c>
      <c r="H2085" t="e">
        <f t="shared" si="32"/>
        <v>#VALUE!</v>
      </c>
    </row>
    <row r="2086" spans="1:8" x14ac:dyDescent="0.25">
      <c r="A2086">
        <f>_xlfn.XLOOKUP(B2086,'Données-péréquation'!$B$2:$B$301,'Données-péréquation'!$A$2:$A$301)</f>
        <v>5642</v>
      </c>
      <c r="B2086" s="108" t="s">
        <v>214</v>
      </c>
      <c r="C2086" s="107">
        <v>2017</v>
      </c>
      <c r="D2086" s="105">
        <v>511547.73456420202</v>
      </c>
      <c r="E2086" s="105">
        <v>1490447.0314126399</v>
      </c>
      <c r="F2086" s="105">
        <v>-3475198.03531641</v>
      </c>
      <c r="G2086">
        <v>0</v>
      </c>
      <c r="H2086">
        <f t="shared" si="32"/>
        <v>-3475198.03531641</v>
      </c>
    </row>
    <row r="2087" spans="1:8" x14ac:dyDescent="0.25">
      <c r="A2087">
        <f>_xlfn.XLOOKUP(B2087,'Données-péréquation'!$B$2:$B$301,'Données-péréquation'!$A$2:$A$301)</f>
        <v>5642</v>
      </c>
      <c r="B2087" s="108" t="s">
        <v>214</v>
      </c>
      <c r="C2087" s="107">
        <v>2018</v>
      </c>
      <c r="D2087" s="105">
        <v>1973565.1053319101</v>
      </c>
      <c r="E2087" s="105">
        <v>2663362.9853261001</v>
      </c>
      <c r="F2087" s="105">
        <v>-3199366.03095927</v>
      </c>
      <c r="G2087">
        <v>0</v>
      </c>
      <c r="H2087">
        <f t="shared" si="32"/>
        <v>-3199366.03095927</v>
      </c>
    </row>
    <row r="2088" spans="1:8" x14ac:dyDescent="0.25">
      <c r="A2088">
        <f>_xlfn.XLOOKUP(B2088,'Données-péréquation'!$B$2:$B$301,'Données-péréquation'!$A$2:$A$301)</f>
        <v>5642</v>
      </c>
      <c r="B2088" s="108" t="s">
        <v>214</v>
      </c>
      <c r="C2088" s="107">
        <v>2019</v>
      </c>
      <c r="D2088" s="105">
        <v>2099370.3339292998</v>
      </c>
      <c r="E2088" s="105">
        <v>2644251.3929857798</v>
      </c>
      <c r="F2088" s="105">
        <v>-6914907.3142805602</v>
      </c>
      <c r="G2088">
        <v>1250189.2</v>
      </c>
      <c r="H2088">
        <f t="shared" si="32"/>
        <v>-5664718.1142805601</v>
      </c>
    </row>
    <row r="2089" spans="1:8" x14ac:dyDescent="0.25">
      <c r="A2089">
        <f>_xlfn.XLOOKUP(B2089,'Données-péréquation'!$B$2:$B$301,'Données-péréquation'!$A$2:$A$301)</f>
        <v>5642</v>
      </c>
      <c r="B2089" s="108" t="s">
        <v>214</v>
      </c>
      <c r="C2089" s="107">
        <v>2020</v>
      </c>
      <c r="D2089" s="105">
        <v>1829058.9494541101</v>
      </c>
      <c r="E2089" s="105">
        <v>2599980.4296663301</v>
      </c>
      <c r="F2089" s="105">
        <v>-1505157.50350032</v>
      </c>
      <c r="G2089">
        <v>570927.19999999995</v>
      </c>
      <c r="H2089">
        <f t="shared" si="32"/>
        <v>-934230.30350032006</v>
      </c>
    </row>
    <row r="2090" spans="1:8" x14ac:dyDescent="0.25">
      <c r="A2090">
        <f>_xlfn.XLOOKUP(B2090,'Données-péréquation'!$B$2:$B$301,'Données-péréquation'!$A$2:$A$301)</f>
        <v>5642</v>
      </c>
      <c r="B2090" s="108" t="s">
        <v>214</v>
      </c>
      <c r="C2090" s="107">
        <v>2021</v>
      </c>
      <c r="D2090" s="105">
        <v>1795385.4846498701</v>
      </c>
      <c r="E2090" s="105">
        <v>1071370.23217058</v>
      </c>
      <c r="F2090" s="105">
        <v>-8516598.3119441401</v>
      </c>
      <c r="G2090">
        <v>970411.44</v>
      </c>
      <c r="H2090">
        <f t="shared" si="32"/>
        <v>-7546186.8719441406</v>
      </c>
    </row>
    <row r="2091" spans="1:8" x14ac:dyDescent="0.25">
      <c r="A2091">
        <f>_xlfn.XLOOKUP(B2091,'Données-péréquation'!$B$2:$B$301,'Données-péréquation'!$A$2:$A$301)</f>
        <v>5642</v>
      </c>
      <c r="B2091" s="108" t="s">
        <v>214</v>
      </c>
      <c r="C2091" s="107">
        <v>2022</v>
      </c>
      <c r="D2091" s="105">
        <v>1532392.0823131199</v>
      </c>
      <c r="E2091" s="105">
        <v>1028133.87928705</v>
      </c>
      <c r="F2091" s="105">
        <v>-6324292.4063513698</v>
      </c>
      <c r="G2091">
        <v>1245783.3999999999</v>
      </c>
      <c r="H2091">
        <f t="shared" si="32"/>
        <v>-5078509.0063513704</v>
      </c>
    </row>
    <row r="2092" spans="1:8" x14ac:dyDescent="0.25">
      <c r="A2092">
        <f>_xlfn.XLOOKUP(B2092,'Données-péréquation'!$B$2:$B$301,'Données-péréquation'!$A$2:$A$301)</f>
        <v>5527</v>
      </c>
      <c r="B2092" s="108" t="s">
        <v>213</v>
      </c>
      <c r="C2092" s="107">
        <v>2012</v>
      </c>
      <c r="D2092" s="107" t="s">
        <v>458</v>
      </c>
      <c r="E2092" s="107" t="s">
        <v>458</v>
      </c>
      <c r="F2092" s="107" t="s">
        <v>458</v>
      </c>
      <c r="G2092">
        <v>0</v>
      </c>
      <c r="H2092" t="e">
        <f t="shared" si="32"/>
        <v>#VALUE!</v>
      </c>
    </row>
    <row r="2093" spans="1:8" x14ac:dyDescent="0.25">
      <c r="A2093">
        <f>_xlfn.XLOOKUP(B2093,'Données-péréquation'!$B$2:$B$301,'Données-péréquation'!$A$2:$A$301)</f>
        <v>5527</v>
      </c>
      <c r="B2093" s="108" t="s">
        <v>213</v>
      </c>
      <c r="C2093" s="107">
        <v>2013</v>
      </c>
      <c r="D2093" s="107" t="s">
        <v>458</v>
      </c>
      <c r="E2093" s="107" t="s">
        <v>458</v>
      </c>
      <c r="F2093" s="107" t="s">
        <v>458</v>
      </c>
      <c r="G2093">
        <v>0</v>
      </c>
      <c r="H2093" t="e">
        <f t="shared" si="32"/>
        <v>#VALUE!</v>
      </c>
    </row>
    <row r="2094" spans="1:8" x14ac:dyDescent="0.25">
      <c r="A2094">
        <f>_xlfn.XLOOKUP(B2094,'Données-péréquation'!$B$2:$B$301,'Données-péréquation'!$A$2:$A$301)</f>
        <v>5527</v>
      </c>
      <c r="B2094" s="108" t="s">
        <v>213</v>
      </c>
      <c r="C2094" s="107">
        <v>2014</v>
      </c>
      <c r="D2094" s="107" t="s">
        <v>458</v>
      </c>
      <c r="E2094" s="107" t="s">
        <v>458</v>
      </c>
      <c r="F2094" s="107" t="s">
        <v>458</v>
      </c>
      <c r="G2094">
        <v>0</v>
      </c>
      <c r="H2094" t="e">
        <f t="shared" si="32"/>
        <v>#VALUE!</v>
      </c>
    </row>
    <row r="2095" spans="1:8" x14ac:dyDescent="0.25">
      <c r="A2095">
        <f>_xlfn.XLOOKUP(B2095,'Données-péréquation'!$B$2:$B$301,'Données-péréquation'!$A$2:$A$301)</f>
        <v>5527</v>
      </c>
      <c r="B2095" s="108" t="s">
        <v>213</v>
      </c>
      <c r="C2095" s="107">
        <v>2015</v>
      </c>
      <c r="D2095" s="107" t="s">
        <v>458</v>
      </c>
      <c r="E2095" s="107" t="s">
        <v>458</v>
      </c>
      <c r="F2095" s="107" t="s">
        <v>458</v>
      </c>
      <c r="G2095">
        <v>0</v>
      </c>
      <c r="H2095" t="e">
        <f t="shared" si="32"/>
        <v>#VALUE!</v>
      </c>
    </row>
    <row r="2096" spans="1:8" x14ac:dyDescent="0.25">
      <c r="A2096">
        <f>_xlfn.XLOOKUP(B2096,'Données-péréquation'!$B$2:$B$301,'Données-péréquation'!$A$2:$A$301)</f>
        <v>5527</v>
      </c>
      <c r="B2096" s="108" t="s">
        <v>213</v>
      </c>
      <c r="C2096" s="107">
        <v>2016</v>
      </c>
      <c r="D2096" s="105">
        <v>1919904.4283426299</v>
      </c>
      <c r="E2096" s="105">
        <v>2147448.4635655298</v>
      </c>
      <c r="F2096" s="107" t="s">
        <v>458</v>
      </c>
      <c r="G2096">
        <v>0</v>
      </c>
      <c r="H2096" t="e">
        <f t="shared" si="32"/>
        <v>#VALUE!</v>
      </c>
    </row>
    <row r="2097" spans="1:8" x14ac:dyDescent="0.25">
      <c r="A2097">
        <f>_xlfn.XLOOKUP(B2097,'Données-péréquation'!$B$2:$B$301,'Données-péréquation'!$A$2:$A$301)</f>
        <v>5527</v>
      </c>
      <c r="B2097" s="108" t="s">
        <v>213</v>
      </c>
      <c r="C2097" s="107">
        <v>2017</v>
      </c>
      <c r="D2097" s="105">
        <v>1827204.1201544099</v>
      </c>
      <c r="E2097" s="105">
        <v>2062966.0415100399</v>
      </c>
      <c r="F2097" s="105">
        <v>-37210.309295721003</v>
      </c>
      <c r="G2097">
        <v>0</v>
      </c>
      <c r="H2097">
        <f t="shared" si="32"/>
        <v>-37210.309295721003</v>
      </c>
    </row>
    <row r="2098" spans="1:8" x14ac:dyDescent="0.25">
      <c r="A2098">
        <f>_xlfn.XLOOKUP(B2098,'Données-péréquation'!$B$2:$B$301,'Données-péréquation'!$A$2:$A$301)</f>
        <v>5527</v>
      </c>
      <c r="B2098" s="108" t="s">
        <v>213</v>
      </c>
      <c r="C2098" s="107">
        <v>2018</v>
      </c>
      <c r="D2098" s="105">
        <v>1765275.62197137</v>
      </c>
      <c r="E2098" s="105">
        <v>2012816.17521911</v>
      </c>
      <c r="F2098" s="105">
        <v>16226.820657483</v>
      </c>
      <c r="G2098">
        <v>0</v>
      </c>
      <c r="H2098">
        <f t="shared" si="32"/>
        <v>16226.820657483</v>
      </c>
    </row>
    <row r="2099" spans="1:8" x14ac:dyDescent="0.25">
      <c r="A2099">
        <f>_xlfn.XLOOKUP(B2099,'Données-péréquation'!$B$2:$B$301,'Données-péréquation'!$A$2:$A$301)</f>
        <v>5527</v>
      </c>
      <c r="B2099" s="108" t="s">
        <v>213</v>
      </c>
      <c r="C2099" s="107">
        <v>2019</v>
      </c>
      <c r="D2099" s="105">
        <v>1626664.66614288</v>
      </c>
      <c r="E2099" s="105">
        <v>1879124.9121155899</v>
      </c>
      <c r="F2099" s="105">
        <v>92142.694921211994</v>
      </c>
      <c r="G2099">
        <v>2269.4</v>
      </c>
      <c r="H2099">
        <f t="shared" si="32"/>
        <v>94412.094921211989</v>
      </c>
    </row>
    <row r="2100" spans="1:8" x14ac:dyDescent="0.25">
      <c r="A2100">
        <f>_xlfn.XLOOKUP(B2100,'Données-péréquation'!$B$2:$B$301,'Données-péréquation'!$A$2:$A$301)</f>
        <v>5527</v>
      </c>
      <c r="B2100" s="108" t="s">
        <v>213</v>
      </c>
      <c r="C2100" s="107">
        <v>2020</v>
      </c>
      <c r="D2100" s="105">
        <v>1560064.84177196</v>
      </c>
      <c r="E2100" s="105">
        <v>1817908.66116248</v>
      </c>
      <c r="F2100" s="105">
        <v>293105.96201368899</v>
      </c>
      <c r="G2100">
        <v>823.54</v>
      </c>
      <c r="H2100">
        <f t="shared" si="32"/>
        <v>293929.50201368897</v>
      </c>
    </row>
    <row r="2101" spans="1:8" x14ac:dyDescent="0.25">
      <c r="A2101">
        <f>_xlfn.XLOOKUP(B2101,'Données-péréquation'!$B$2:$B$301,'Données-péréquation'!$A$2:$A$301)</f>
        <v>5527</v>
      </c>
      <c r="B2101" s="108" t="s">
        <v>213</v>
      </c>
      <c r="C2101" s="107">
        <v>2021</v>
      </c>
      <c r="D2101" s="105">
        <v>1562551.75175556</v>
      </c>
      <c r="E2101" s="105">
        <v>1848753.9061143</v>
      </c>
      <c r="F2101" s="105">
        <v>313240.76171427697</v>
      </c>
      <c r="G2101">
        <v>654.48</v>
      </c>
      <c r="H2101">
        <f t="shared" si="32"/>
        <v>313895.24171427696</v>
      </c>
    </row>
    <row r="2102" spans="1:8" x14ac:dyDescent="0.25">
      <c r="A2102">
        <f>_xlfn.XLOOKUP(B2102,'Données-péréquation'!$B$2:$B$301,'Données-péréquation'!$A$2:$A$301)</f>
        <v>5527</v>
      </c>
      <c r="B2102" s="108" t="s">
        <v>213</v>
      </c>
      <c r="C2102" s="107">
        <v>2022</v>
      </c>
      <c r="D2102" s="105">
        <v>1430368.37013379</v>
      </c>
      <c r="E2102" s="105">
        <v>1718255.8990998301</v>
      </c>
      <c r="F2102" s="105">
        <v>237567.64300982899</v>
      </c>
      <c r="G2102">
        <v>2590.2800000000002</v>
      </c>
      <c r="H2102">
        <f t="shared" si="32"/>
        <v>240157.92300982898</v>
      </c>
    </row>
    <row r="2103" spans="1:8" x14ac:dyDescent="0.25">
      <c r="A2103">
        <f>_xlfn.XLOOKUP(B2103,'Données-péréquation'!$B$2:$B$301,'Données-péréquation'!$A$2:$A$301)</f>
        <v>5678</v>
      </c>
      <c r="B2103" s="108" t="s">
        <v>212</v>
      </c>
      <c r="C2103" s="107">
        <v>2012</v>
      </c>
      <c r="D2103" s="107" t="s">
        <v>458</v>
      </c>
      <c r="E2103" s="107" t="s">
        <v>458</v>
      </c>
      <c r="F2103" s="107" t="s">
        <v>458</v>
      </c>
      <c r="G2103">
        <v>0</v>
      </c>
      <c r="H2103" t="e">
        <f t="shared" si="32"/>
        <v>#VALUE!</v>
      </c>
    </row>
    <row r="2104" spans="1:8" x14ac:dyDescent="0.25">
      <c r="A2104">
        <f>_xlfn.XLOOKUP(B2104,'Données-péréquation'!$B$2:$B$301,'Données-péréquation'!$A$2:$A$301)</f>
        <v>5678</v>
      </c>
      <c r="B2104" s="108" t="s">
        <v>212</v>
      </c>
      <c r="C2104" s="107">
        <v>2013</v>
      </c>
      <c r="D2104" s="107" t="s">
        <v>458</v>
      </c>
      <c r="E2104" s="107" t="s">
        <v>458</v>
      </c>
      <c r="F2104" s="107" t="s">
        <v>458</v>
      </c>
      <c r="G2104">
        <v>0</v>
      </c>
      <c r="H2104" t="e">
        <f t="shared" si="32"/>
        <v>#VALUE!</v>
      </c>
    </row>
    <row r="2105" spans="1:8" x14ac:dyDescent="0.25">
      <c r="A2105">
        <f>_xlfn.XLOOKUP(B2105,'Données-péréquation'!$B$2:$B$301,'Données-péréquation'!$A$2:$A$301)</f>
        <v>5678</v>
      </c>
      <c r="B2105" s="108" t="s">
        <v>212</v>
      </c>
      <c r="C2105" s="107">
        <v>2014</v>
      </c>
      <c r="D2105" s="107" t="s">
        <v>458</v>
      </c>
      <c r="E2105" s="107" t="s">
        <v>458</v>
      </c>
      <c r="F2105" s="107" t="s">
        <v>458</v>
      </c>
      <c r="G2105">
        <v>0</v>
      </c>
      <c r="H2105" t="e">
        <f t="shared" si="32"/>
        <v>#VALUE!</v>
      </c>
    </row>
    <row r="2106" spans="1:8" x14ac:dyDescent="0.25">
      <c r="A2106">
        <f>_xlfn.XLOOKUP(B2106,'Données-péréquation'!$B$2:$B$301,'Données-péréquation'!$A$2:$A$301)</f>
        <v>5678</v>
      </c>
      <c r="B2106" s="108" t="s">
        <v>212</v>
      </c>
      <c r="C2106" s="107">
        <v>2015</v>
      </c>
      <c r="D2106" s="107" t="s">
        <v>458</v>
      </c>
      <c r="E2106" s="107" t="s">
        <v>458</v>
      </c>
      <c r="F2106" s="107" t="s">
        <v>458</v>
      </c>
      <c r="G2106">
        <v>0</v>
      </c>
      <c r="H2106" t="e">
        <f t="shared" si="32"/>
        <v>#VALUE!</v>
      </c>
    </row>
    <row r="2107" spans="1:8" x14ac:dyDescent="0.25">
      <c r="A2107">
        <f>_xlfn.XLOOKUP(B2107,'Données-péréquation'!$B$2:$B$301,'Données-péréquation'!$A$2:$A$301)</f>
        <v>5678</v>
      </c>
      <c r="B2107" s="108" t="s">
        <v>212</v>
      </c>
      <c r="C2107" s="107">
        <v>2016</v>
      </c>
      <c r="D2107" s="105">
        <v>428450.48734011501</v>
      </c>
      <c r="E2107" s="107">
        <v>0</v>
      </c>
      <c r="F2107" s="107" t="s">
        <v>458</v>
      </c>
      <c r="G2107">
        <v>0</v>
      </c>
      <c r="H2107" t="e">
        <f t="shared" si="32"/>
        <v>#VALUE!</v>
      </c>
    </row>
    <row r="2108" spans="1:8" x14ac:dyDescent="0.25">
      <c r="A2108">
        <f>_xlfn.XLOOKUP(B2108,'Données-péréquation'!$B$2:$B$301,'Données-péréquation'!$A$2:$A$301)</f>
        <v>5678</v>
      </c>
      <c r="B2108" s="108" t="s">
        <v>212</v>
      </c>
      <c r="C2108" s="107">
        <v>2017</v>
      </c>
      <c r="D2108" s="105">
        <v>8556532.9405273199</v>
      </c>
      <c r="E2108" s="106">
        <v>7971000</v>
      </c>
      <c r="F2108" s="105">
        <v>7278615.0935288602</v>
      </c>
      <c r="G2108">
        <v>0</v>
      </c>
      <c r="H2108">
        <f t="shared" si="32"/>
        <v>7278615.0935288602</v>
      </c>
    </row>
    <row r="2109" spans="1:8" x14ac:dyDescent="0.25">
      <c r="A2109">
        <f>_xlfn.XLOOKUP(B2109,'Données-péréquation'!$B$2:$B$301,'Données-péréquation'!$A$2:$A$301)</f>
        <v>5678</v>
      </c>
      <c r="B2109" s="108" t="s">
        <v>212</v>
      </c>
      <c r="C2109" s="107">
        <v>2018</v>
      </c>
      <c r="D2109" s="105">
        <v>13561852.3852931</v>
      </c>
      <c r="E2109" s="106">
        <v>13028400</v>
      </c>
      <c r="F2109" s="105">
        <v>7592091.4190945895</v>
      </c>
      <c r="G2109">
        <v>0</v>
      </c>
      <c r="H2109">
        <f t="shared" si="32"/>
        <v>7592091.4190945895</v>
      </c>
    </row>
    <row r="2110" spans="1:8" x14ac:dyDescent="0.25">
      <c r="A2110">
        <f>_xlfn.XLOOKUP(B2110,'Données-péréquation'!$B$2:$B$301,'Données-péréquation'!$A$2:$A$301)</f>
        <v>5678</v>
      </c>
      <c r="B2110" s="108" t="s">
        <v>212</v>
      </c>
      <c r="C2110" s="107">
        <v>2019</v>
      </c>
      <c r="D2110" s="105">
        <v>14391555.8572946</v>
      </c>
      <c r="E2110" s="105">
        <v>13629345.76</v>
      </c>
      <c r="F2110" s="105">
        <v>7157449.7316567199</v>
      </c>
      <c r="G2110">
        <v>132007.54999999999</v>
      </c>
      <c r="H2110">
        <f t="shared" si="32"/>
        <v>7289457.2816567197</v>
      </c>
    </row>
    <row r="2111" spans="1:8" x14ac:dyDescent="0.25">
      <c r="A2111">
        <f>_xlfn.XLOOKUP(B2111,'Données-péréquation'!$B$2:$B$301,'Données-péréquation'!$A$2:$A$301)</f>
        <v>5678</v>
      </c>
      <c r="B2111" s="108" t="s">
        <v>212</v>
      </c>
      <c r="C2111" s="107">
        <v>2020</v>
      </c>
      <c r="D2111" s="105">
        <v>12456074.860297401</v>
      </c>
      <c r="E2111" s="105">
        <v>12341034.48</v>
      </c>
      <c r="F2111" s="105">
        <v>7625179.6067699799</v>
      </c>
      <c r="G2111">
        <v>41298.800000000003</v>
      </c>
      <c r="H2111">
        <f t="shared" si="32"/>
        <v>7666478.4067699797</v>
      </c>
    </row>
    <row r="2112" spans="1:8" x14ac:dyDescent="0.25">
      <c r="A2112">
        <f>_xlfn.XLOOKUP(B2112,'Données-péréquation'!$B$2:$B$301,'Données-péréquation'!$A$2:$A$301)</f>
        <v>5678</v>
      </c>
      <c r="B2112" s="108" t="s">
        <v>212</v>
      </c>
      <c r="C2112" s="107">
        <v>2021</v>
      </c>
      <c r="D2112" s="105">
        <v>11999201.7379502</v>
      </c>
      <c r="E2112" s="105">
        <v>11853381.68</v>
      </c>
      <c r="F2112" s="105">
        <v>7209438.0522419102</v>
      </c>
      <c r="G2112">
        <v>53334.94</v>
      </c>
      <c r="H2112">
        <f t="shared" si="32"/>
        <v>7262772.9922419107</v>
      </c>
    </row>
    <row r="2113" spans="1:8" x14ac:dyDescent="0.25">
      <c r="A2113">
        <f>_xlfn.XLOOKUP(B2113,'Données-péréquation'!$B$2:$B$301,'Données-péréquation'!$A$2:$A$301)</f>
        <v>5678</v>
      </c>
      <c r="B2113" s="108" t="s">
        <v>212</v>
      </c>
      <c r="C2113" s="107">
        <v>2022</v>
      </c>
      <c r="D2113" s="105">
        <v>11625470.770109</v>
      </c>
      <c r="E2113" s="105">
        <v>11802853.92</v>
      </c>
      <c r="F2113" s="105">
        <v>6752155.3192602498</v>
      </c>
      <c r="G2113">
        <v>84243.17</v>
      </c>
      <c r="H2113">
        <f t="shared" si="32"/>
        <v>6836398.4892602498</v>
      </c>
    </row>
    <row r="2114" spans="1:8" x14ac:dyDescent="0.25">
      <c r="A2114">
        <f>_xlfn.XLOOKUP(B2114,'Données-péréquation'!$B$2:$B$301,'Données-péréquation'!$A$2:$A$301)</f>
        <v>5563</v>
      </c>
      <c r="B2114" s="108" t="s">
        <v>211</v>
      </c>
      <c r="C2114" s="107">
        <v>2012</v>
      </c>
      <c r="D2114" s="107" t="s">
        <v>458</v>
      </c>
      <c r="E2114" s="107" t="s">
        <v>458</v>
      </c>
      <c r="F2114" s="107" t="s">
        <v>458</v>
      </c>
      <c r="G2114">
        <v>0</v>
      </c>
      <c r="H2114" t="e">
        <f t="shared" si="32"/>
        <v>#VALUE!</v>
      </c>
    </row>
    <row r="2115" spans="1:8" x14ac:dyDescent="0.25">
      <c r="A2115">
        <f>_xlfn.XLOOKUP(B2115,'Données-péréquation'!$B$2:$B$301,'Données-péréquation'!$A$2:$A$301)</f>
        <v>5563</v>
      </c>
      <c r="B2115" s="108" t="s">
        <v>211</v>
      </c>
      <c r="C2115" s="107">
        <v>2013</v>
      </c>
      <c r="D2115" s="107" t="s">
        <v>458</v>
      </c>
      <c r="E2115" s="107" t="s">
        <v>458</v>
      </c>
      <c r="F2115" s="107" t="s">
        <v>458</v>
      </c>
      <c r="G2115">
        <v>0</v>
      </c>
      <c r="H2115" t="e">
        <f t="shared" ref="H2115:H2178" si="33">F2115+G2115</f>
        <v>#VALUE!</v>
      </c>
    </row>
    <row r="2116" spans="1:8" x14ac:dyDescent="0.25">
      <c r="A2116">
        <f>_xlfn.XLOOKUP(B2116,'Données-péréquation'!$B$2:$B$301,'Données-péréquation'!$A$2:$A$301)</f>
        <v>5563</v>
      </c>
      <c r="B2116" s="108" t="s">
        <v>211</v>
      </c>
      <c r="C2116" s="107">
        <v>2014</v>
      </c>
      <c r="D2116" s="107" t="s">
        <v>458</v>
      </c>
      <c r="E2116" s="107" t="s">
        <v>458</v>
      </c>
      <c r="F2116" s="107" t="s">
        <v>458</v>
      </c>
      <c r="G2116">
        <v>0</v>
      </c>
      <c r="H2116" t="e">
        <f t="shared" si="33"/>
        <v>#VALUE!</v>
      </c>
    </row>
    <row r="2117" spans="1:8" x14ac:dyDescent="0.25">
      <c r="A2117">
        <f>_xlfn.XLOOKUP(B2117,'Données-péréquation'!$B$2:$B$301,'Données-péréquation'!$A$2:$A$301)</f>
        <v>5563</v>
      </c>
      <c r="B2117" s="108" t="s">
        <v>211</v>
      </c>
      <c r="C2117" s="107">
        <v>2015</v>
      </c>
      <c r="D2117" s="107" t="s">
        <v>458</v>
      </c>
      <c r="E2117" s="107" t="s">
        <v>458</v>
      </c>
      <c r="F2117" s="107" t="s">
        <v>458</v>
      </c>
      <c r="G2117">
        <v>0</v>
      </c>
      <c r="H2117" t="e">
        <f t="shared" si="33"/>
        <v>#VALUE!</v>
      </c>
    </row>
    <row r="2118" spans="1:8" x14ac:dyDescent="0.25">
      <c r="A2118">
        <f>_xlfn.XLOOKUP(B2118,'Données-péréquation'!$B$2:$B$301,'Données-péréquation'!$A$2:$A$301)</f>
        <v>5563</v>
      </c>
      <c r="B2118" s="108" t="s">
        <v>211</v>
      </c>
      <c r="C2118" s="107">
        <v>2016</v>
      </c>
      <c r="D2118" s="105">
        <v>287430.95088614401</v>
      </c>
      <c r="E2118" s="105">
        <v>369522.28704915498</v>
      </c>
      <c r="F2118" s="107" t="s">
        <v>458</v>
      </c>
      <c r="G2118">
        <v>0</v>
      </c>
      <c r="H2118" t="e">
        <f t="shared" si="33"/>
        <v>#VALUE!</v>
      </c>
    </row>
    <row r="2119" spans="1:8" x14ac:dyDescent="0.25">
      <c r="A2119">
        <f>_xlfn.XLOOKUP(B2119,'Données-péréquation'!$B$2:$B$301,'Données-péréquation'!$A$2:$A$301)</f>
        <v>5563</v>
      </c>
      <c r="B2119" s="108" t="s">
        <v>211</v>
      </c>
      <c r="C2119" s="107">
        <v>2017</v>
      </c>
      <c r="D2119" s="105">
        <v>272243.98004017002</v>
      </c>
      <c r="E2119" s="105">
        <v>281123.34000100702</v>
      </c>
      <c r="F2119" s="105">
        <v>166696.98389243899</v>
      </c>
      <c r="G2119">
        <v>0</v>
      </c>
      <c r="H2119">
        <f t="shared" si="33"/>
        <v>166696.98389243899</v>
      </c>
    </row>
    <row r="2120" spans="1:8" x14ac:dyDescent="0.25">
      <c r="A2120">
        <f>_xlfn.XLOOKUP(B2120,'Données-péréquation'!$B$2:$B$301,'Données-péréquation'!$A$2:$A$301)</f>
        <v>5563</v>
      </c>
      <c r="B2120" s="108" t="s">
        <v>211</v>
      </c>
      <c r="C2120" s="107">
        <v>2018</v>
      </c>
      <c r="D2120" s="105">
        <v>151628.86225415199</v>
      </c>
      <c r="E2120" s="105">
        <v>159685.56011845201</v>
      </c>
      <c r="F2120" s="105">
        <v>147417.30042814999</v>
      </c>
      <c r="G2120">
        <v>0</v>
      </c>
      <c r="H2120">
        <f t="shared" si="33"/>
        <v>147417.30042814999</v>
      </c>
    </row>
    <row r="2121" spans="1:8" x14ac:dyDescent="0.25">
      <c r="A2121">
        <f>_xlfn.XLOOKUP(B2121,'Données-péréquation'!$B$2:$B$301,'Données-péréquation'!$A$2:$A$301)</f>
        <v>5563</v>
      </c>
      <c r="B2121" s="108" t="s">
        <v>211</v>
      </c>
      <c r="C2121" s="107">
        <v>2019</v>
      </c>
      <c r="D2121" s="105">
        <v>117127.621198591</v>
      </c>
      <c r="E2121" s="105">
        <v>126464.00078972901</v>
      </c>
      <c r="F2121" s="105">
        <v>114736.600380944</v>
      </c>
      <c r="G2121">
        <v>135</v>
      </c>
      <c r="H2121">
        <f t="shared" si="33"/>
        <v>114871.600380944</v>
      </c>
    </row>
    <row r="2122" spans="1:8" x14ac:dyDescent="0.25">
      <c r="A2122">
        <f>_xlfn.XLOOKUP(B2122,'Données-péréquation'!$B$2:$B$301,'Données-péréquation'!$A$2:$A$301)</f>
        <v>5563</v>
      </c>
      <c r="B2122" s="108" t="s">
        <v>211</v>
      </c>
      <c r="C2122" s="107">
        <v>2020</v>
      </c>
      <c r="D2122" s="105">
        <v>106858.84057727399</v>
      </c>
      <c r="E2122" s="105">
        <v>115291.07120104499</v>
      </c>
      <c r="F2122" s="105">
        <v>107547.05412204</v>
      </c>
      <c r="G2122">
        <v>54.56</v>
      </c>
      <c r="H2122">
        <f t="shared" si="33"/>
        <v>107601.61412204</v>
      </c>
    </row>
    <row r="2123" spans="1:8" x14ac:dyDescent="0.25">
      <c r="A2123">
        <f>_xlfn.XLOOKUP(B2123,'Données-péréquation'!$B$2:$B$301,'Données-péréquation'!$A$2:$A$301)</f>
        <v>5563</v>
      </c>
      <c r="B2123" s="108" t="s">
        <v>211</v>
      </c>
      <c r="C2123" s="107">
        <v>2021</v>
      </c>
      <c r="D2123" s="105">
        <v>110151.412721613</v>
      </c>
      <c r="E2123" s="105">
        <v>121160.71861971699</v>
      </c>
      <c r="F2123" s="105">
        <v>70344.365344538004</v>
      </c>
      <c r="G2123">
        <v>55.05</v>
      </c>
      <c r="H2123">
        <f t="shared" si="33"/>
        <v>70399.415344538007</v>
      </c>
    </row>
    <row r="2124" spans="1:8" x14ac:dyDescent="0.25">
      <c r="A2124">
        <f>_xlfn.XLOOKUP(B2124,'Données-péréquation'!$B$2:$B$301,'Données-péréquation'!$A$2:$A$301)</f>
        <v>5563</v>
      </c>
      <c r="B2124" s="108" t="s">
        <v>211</v>
      </c>
      <c r="C2124" s="107">
        <v>2022</v>
      </c>
      <c r="D2124" s="105">
        <v>101588.76377547601</v>
      </c>
      <c r="E2124" s="105">
        <v>111744.481669856</v>
      </c>
      <c r="F2124" s="105">
        <v>158784.95230542199</v>
      </c>
      <c r="G2124">
        <v>62.03</v>
      </c>
      <c r="H2124">
        <f t="shared" si="33"/>
        <v>158846.98230542199</v>
      </c>
    </row>
    <row r="2125" spans="1:8" x14ac:dyDescent="0.25">
      <c r="A2125">
        <f>_xlfn.XLOOKUP(B2125,'Données-péréquation'!$B$2:$B$301,'Données-péréquation'!$A$2:$A$301)</f>
        <v>5564</v>
      </c>
      <c r="B2125" s="108" t="s">
        <v>210</v>
      </c>
      <c r="C2125" s="107">
        <v>2012</v>
      </c>
      <c r="D2125" s="107" t="s">
        <v>458</v>
      </c>
      <c r="E2125" s="107" t="s">
        <v>458</v>
      </c>
      <c r="F2125" s="107" t="s">
        <v>458</v>
      </c>
      <c r="G2125">
        <v>0</v>
      </c>
      <c r="H2125" t="e">
        <f t="shared" si="33"/>
        <v>#VALUE!</v>
      </c>
    </row>
    <row r="2126" spans="1:8" x14ac:dyDescent="0.25">
      <c r="A2126">
        <f>_xlfn.XLOOKUP(B2126,'Données-péréquation'!$B$2:$B$301,'Données-péréquation'!$A$2:$A$301)</f>
        <v>5564</v>
      </c>
      <c r="B2126" s="108" t="s">
        <v>210</v>
      </c>
      <c r="C2126" s="107">
        <v>2013</v>
      </c>
      <c r="D2126" s="107" t="s">
        <v>458</v>
      </c>
      <c r="E2126" s="107" t="s">
        <v>458</v>
      </c>
      <c r="F2126" s="107" t="s">
        <v>458</v>
      </c>
      <c r="G2126">
        <v>0</v>
      </c>
      <c r="H2126" t="e">
        <f t="shared" si="33"/>
        <v>#VALUE!</v>
      </c>
    </row>
    <row r="2127" spans="1:8" x14ac:dyDescent="0.25">
      <c r="A2127">
        <f>_xlfn.XLOOKUP(B2127,'Données-péréquation'!$B$2:$B$301,'Données-péréquation'!$A$2:$A$301)</f>
        <v>5564</v>
      </c>
      <c r="B2127" s="108" t="s">
        <v>210</v>
      </c>
      <c r="C2127" s="107">
        <v>2014</v>
      </c>
      <c r="D2127" s="107" t="s">
        <v>458</v>
      </c>
      <c r="E2127" s="107" t="s">
        <v>458</v>
      </c>
      <c r="F2127" s="107" t="s">
        <v>458</v>
      </c>
      <c r="G2127">
        <v>0</v>
      </c>
      <c r="H2127" t="e">
        <f t="shared" si="33"/>
        <v>#VALUE!</v>
      </c>
    </row>
    <row r="2128" spans="1:8" x14ac:dyDescent="0.25">
      <c r="A2128">
        <f>_xlfn.XLOOKUP(B2128,'Données-péréquation'!$B$2:$B$301,'Données-péréquation'!$A$2:$A$301)</f>
        <v>5564</v>
      </c>
      <c r="B2128" s="108" t="s">
        <v>210</v>
      </c>
      <c r="C2128" s="107">
        <v>2015</v>
      </c>
      <c r="D2128" s="107" t="s">
        <v>458</v>
      </c>
      <c r="E2128" s="107" t="s">
        <v>458</v>
      </c>
      <c r="F2128" s="107" t="s">
        <v>458</v>
      </c>
      <c r="G2128">
        <v>0</v>
      </c>
      <c r="H2128" t="e">
        <f t="shared" si="33"/>
        <v>#VALUE!</v>
      </c>
    </row>
    <row r="2129" spans="1:8" x14ac:dyDescent="0.25">
      <c r="A2129">
        <f>_xlfn.XLOOKUP(B2129,'Données-péréquation'!$B$2:$B$301,'Données-péréquation'!$A$2:$A$301)</f>
        <v>5564</v>
      </c>
      <c r="B2129" s="108" t="s">
        <v>210</v>
      </c>
      <c r="C2129" s="107">
        <v>2016</v>
      </c>
      <c r="D2129" s="105">
        <v>129011.619540556</v>
      </c>
      <c r="E2129" s="105">
        <v>171600.237858237</v>
      </c>
      <c r="F2129" s="107" t="s">
        <v>458</v>
      </c>
      <c r="G2129">
        <v>0</v>
      </c>
      <c r="H2129" t="e">
        <f t="shared" si="33"/>
        <v>#VALUE!</v>
      </c>
    </row>
    <row r="2130" spans="1:8" x14ac:dyDescent="0.25">
      <c r="A2130">
        <f>_xlfn.XLOOKUP(B2130,'Données-péréquation'!$B$2:$B$301,'Données-péréquation'!$A$2:$A$301)</f>
        <v>5564</v>
      </c>
      <c r="B2130" s="108" t="s">
        <v>210</v>
      </c>
      <c r="C2130" s="107">
        <v>2017</v>
      </c>
      <c r="D2130" s="105">
        <v>156168.639559117</v>
      </c>
      <c r="E2130" s="105">
        <v>158281.38150411801</v>
      </c>
      <c r="F2130" s="105">
        <v>55292.669613202997</v>
      </c>
      <c r="G2130">
        <v>0</v>
      </c>
      <c r="H2130">
        <f t="shared" si="33"/>
        <v>55292.669613202997</v>
      </c>
    </row>
    <row r="2131" spans="1:8" x14ac:dyDescent="0.25">
      <c r="A2131">
        <f>_xlfn.XLOOKUP(B2131,'Données-péréquation'!$B$2:$B$301,'Données-péréquation'!$A$2:$A$301)</f>
        <v>5564</v>
      </c>
      <c r="B2131" s="108" t="s">
        <v>210</v>
      </c>
      <c r="C2131" s="107">
        <v>2018</v>
      </c>
      <c r="D2131" s="105">
        <v>114886.78437558201</v>
      </c>
      <c r="E2131" s="105">
        <v>122209.10059311699</v>
      </c>
      <c r="F2131" s="105">
        <v>37668.732575499998</v>
      </c>
      <c r="G2131">
        <v>0</v>
      </c>
      <c r="H2131">
        <f t="shared" si="33"/>
        <v>37668.732575499998</v>
      </c>
    </row>
    <row r="2132" spans="1:8" x14ac:dyDescent="0.25">
      <c r="A2132">
        <f>_xlfn.XLOOKUP(B2132,'Données-péréquation'!$B$2:$B$301,'Données-péréquation'!$A$2:$A$301)</f>
        <v>5564</v>
      </c>
      <c r="B2132" s="108" t="s">
        <v>210</v>
      </c>
      <c r="C2132" s="107">
        <v>2019</v>
      </c>
      <c r="D2132" s="105">
        <v>130913.947976864</v>
      </c>
      <c r="E2132" s="105">
        <v>139721.58546224399</v>
      </c>
      <c r="F2132" s="105">
        <v>92461.668586800995</v>
      </c>
      <c r="G2132">
        <v>32.75</v>
      </c>
      <c r="H2132">
        <f t="shared" si="33"/>
        <v>92494.418586800995</v>
      </c>
    </row>
    <row r="2133" spans="1:8" x14ac:dyDescent="0.25">
      <c r="A2133">
        <f>_xlfn.XLOOKUP(B2133,'Données-péréquation'!$B$2:$B$301,'Données-péréquation'!$A$2:$A$301)</f>
        <v>5564</v>
      </c>
      <c r="B2133" s="108" t="s">
        <v>210</v>
      </c>
      <c r="C2133" s="107">
        <v>2020</v>
      </c>
      <c r="D2133" s="105">
        <v>102048.870821113</v>
      </c>
      <c r="E2133" s="105">
        <v>108263.60807801</v>
      </c>
      <c r="F2133" s="105">
        <v>95075.004896947998</v>
      </c>
      <c r="G2133">
        <v>-1.78</v>
      </c>
      <c r="H2133">
        <f t="shared" si="33"/>
        <v>95073.224896947999</v>
      </c>
    </row>
    <row r="2134" spans="1:8" x14ac:dyDescent="0.25">
      <c r="A2134">
        <f>_xlfn.XLOOKUP(B2134,'Données-péréquation'!$B$2:$B$301,'Données-péréquation'!$A$2:$A$301)</f>
        <v>5564</v>
      </c>
      <c r="B2134" s="108" t="s">
        <v>210</v>
      </c>
      <c r="C2134" s="107">
        <v>2021</v>
      </c>
      <c r="D2134" s="105">
        <v>124941.132235283</v>
      </c>
      <c r="E2134" s="105">
        <v>138382.08603214301</v>
      </c>
      <c r="F2134" s="105">
        <v>112224.706382096</v>
      </c>
      <c r="G2134">
        <v>9.26</v>
      </c>
      <c r="H2134">
        <f t="shared" si="33"/>
        <v>112233.966382096</v>
      </c>
    </row>
    <row r="2135" spans="1:8" x14ac:dyDescent="0.25">
      <c r="A2135">
        <f>_xlfn.XLOOKUP(B2135,'Données-péréquation'!$B$2:$B$301,'Données-péréquation'!$A$2:$A$301)</f>
        <v>5564</v>
      </c>
      <c r="B2135" s="108" t="s">
        <v>210</v>
      </c>
      <c r="C2135" s="107">
        <v>2022</v>
      </c>
      <c r="D2135" s="105">
        <v>97435.856984444006</v>
      </c>
      <c r="E2135" s="105">
        <v>106378.37543702099</v>
      </c>
      <c r="F2135" s="105">
        <v>78399.114583781993</v>
      </c>
      <c r="G2135">
        <v>4.17</v>
      </c>
      <c r="H2135">
        <f t="shared" si="33"/>
        <v>78403.284583781991</v>
      </c>
    </row>
    <row r="2136" spans="1:8" x14ac:dyDescent="0.25">
      <c r="A2136">
        <f>_xlfn.XLOOKUP(B2136,'Données-péréquation'!$B$2:$B$301,'Données-péréquation'!$A$2:$A$301)</f>
        <v>5408</v>
      </c>
      <c r="B2136" s="108" t="s">
        <v>209</v>
      </c>
      <c r="C2136" s="107">
        <v>2012</v>
      </c>
      <c r="D2136" s="107" t="s">
        <v>458</v>
      </c>
      <c r="E2136" s="107" t="s">
        <v>458</v>
      </c>
      <c r="F2136" s="107" t="s">
        <v>458</v>
      </c>
      <c r="G2136">
        <v>0</v>
      </c>
      <c r="H2136" t="e">
        <f t="shared" si="33"/>
        <v>#VALUE!</v>
      </c>
    </row>
    <row r="2137" spans="1:8" x14ac:dyDescent="0.25">
      <c r="A2137">
        <f>_xlfn.XLOOKUP(B2137,'Données-péréquation'!$B$2:$B$301,'Données-péréquation'!$A$2:$A$301)</f>
        <v>5408</v>
      </c>
      <c r="B2137" s="108" t="s">
        <v>209</v>
      </c>
      <c r="C2137" s="107">
        <v>2013</v>
      </c>
      <c r="D2137" s="107" t="s">
        <v>458</v>
      </c>
      <c r="E2137" s="107" t="s">
        <v>458</v>
      </c>
      <c r="F2137" s="107" t="s">
        <v>458</v>
      </c>
      <c r="G2137">
        <v>0</v>
      </c>
      <c r="H2137" t="e">
        <f t="shared" si="33"/>
        <v>#VALUE!</v>
      </c>
    </row>
    <row r="2138" spans="1:8" x14ac:dyDescent="0.25">
      <c r="A2138">
        <f>_xlfn.XLOOKUP(B2138,'Données-péréquation'!$B$2:$B$301,'Données-péréquation'!$A$2:$A$301)</f>
        <v>5408</v>
      </c>
      <c r="B2138" s="108" t="s">
        <v>209</v>
      </c>
      <c r="C2138" s="107">
        <v>2014</v>
      </c>
      <c r="D2138" s="107" t="s">
        <v>458</v>
      </c>
      <c r="E2138" s="107" t="s">
        <v>458</v>
      </c>
      <c r="F2138" s="107" t="s">
        <v>458</v>
      </c>
      <c r="G2138">
        <v>0</v>
      </c>
      <c r="H2138" t="e">
        <f t="shared" si="33"/>
        <v>#VALUE!</v>
      </c>
    </row>
    <row r="2139" spans="1:8" x14ac:dyDescent="0.25">
      <c r="A2139">
        <f>_xlfn.XLOOKUP(B2139,'Données-péréquation'!$B$2:$B$301,'Données-péréquation'!$A$2:$A$301)</f>
        <v>5408</v>
      </c>
      <c r="B2139" s="108" t="s">
        <v>209</v>
      </c>
      <c r="C2139" s="107">
        <v>2015</v>
      </c>
      <c r="D2139" s="107" t="s">
        <v>458</v>
      </c>
      <c r="E2139" s="107" t="s">
        <v>458</v>
      </c>
      <c r="F2139" s="107" t="s">
        <v>458</v>
      </c>
      <c r="G2139">
        <v>0</v>
      </c>
      <c r="H2139" t="e">
        <f t="shared" si="33"/>
        <v>#VALUE!</v>
      </c>
    </row>
    <row r="2140" spans="1:8" x14ac:dyDescent="0.25">
      <c r="A2140">
        <f>_xlfn.XLOOKUP(B2140,'Données-péréquation'!$B$2:$B$301,'Données-péréquation'!$A$2:$A$301)</f>
        <v>5408</v>
      </c>
      <c r="B2140" s="108" t="s">
        <v>209</v>
      </c>
      <c r="C2140" s="107">
        <v>2016</v>
      </c>
      <c r="D2140" s="105">
        <v>-16986.784371999998</v>
      </c>
      <c r="E2140" s="106">
        <v>21156</v>
      </c>
      <c r="F2140" s="107" t="s">
        <v>458</v>
      </c>
      <c r="G2140">
        <v>0</v>
      </c>
      <c r="H2140" t="e">
        <f t="shared" si="33"/>
        <v>#VALUE!</v>
      </c>
    </row>
    <row r="2141" spans="1:8" x14ac:dyDescent="0.25">
      <c r="A2141">
        <f>_xlfn.XLOOKUP(B2141,'Données-péréquation'!$B$2:$B$301,'Données-péréquation'!$A$2:$A$301)</f>
        <v>5408</v>
      </c>
      <c r="B2141" s="108" t="s">
        <v>209</v>
      </c>
      <c r="C2141" s="107">
        <v>2017</v>
      </c>
      <c r="D2141" s="105">
        <v>-14532.69225</v>
      </c>
      <c r="E2141" s="106">
        <v>19065</v>
      </c>
      <c r="F2141" s="105">
        <v>165424.567606647</v>
      </c>
      <c r="G2141">
        <v>0</v>
      </c>
      <c r="H2141">
        <f t="shared" si="33"/>
        <v>165424.567606647</v>
      </c>
    </row>
    <row r="2142" spans="1:8" x14ac:dyDescent="0.25">
      <c r="A2142">
        <f>_xlfn.XLOOKUP(B2142,'Données-péréquation'!$B$2:$B$301,'Données-péréquation'!$A$2:$A$301)</f>
        <v>5408</v>
      </c>
      <c r="B2142" s="108" t="s">
        <v>209</v>
      </c>
      <c r="C2142" s="107">
        <v>2018</v>
      </c>
      <c r="D2142" s="105">
        <v>-10926.952872</v>
      </c>
      <c r="E2142" s="106">
        <v>18018</v>
      </c>
      <c r="F2142" s="105">
        <v>-46651.488862134996</v>
      </c>
      <c r="G2142">
        <v>0</v>
      </c>
      <c r="H2142">
        <f t="shared" si="33"/>
        <v>-46651.488862134996</v>
      </c>
    </row>
    <row r="2143" spans="1:8" x14ac:dyDescent="0.25">
      <c r="A2143">
        <f>_xlfn.XLOOKUP(B2143,'Données-péréquation'!$B$2:$B$301,'Données-péréquation'!$A$2:$A$301)</f>
        <v>5408</v>
      </c>
      <c r="B2143" s="108" t="s">
        <v>209</v>
      </c>
      <c r="C2143" s="107">
        <v>2019</v>
      </c>
      <c r="D2143" s="105">
        <v>-18890.24841</v>
      </c>
      <c r="E2143" s="106">
        <v>31504</v>
      </c>
      <c r="F2143" s="105">
        <v>674575.62958434899</v>
      </c>
      <c r="G2143">
        <v>31485.1</v>
      </c>
      <c r="H2143">
        <f t="shared" si="33"/>
        <v>706060.72958434897</v>
      </c>
    </row>
    <row r="2144" spans="1:8" x14ac:dyDescent="0.25">
      <c r="A2144">
        <f>_xlfn.XLOOKUP(B2144,'Données-péréquation'!$B$2:$B$301,'Données-péréquation'!$A$2:$A$301)</f>
        <v>5408</v>
      </c>
      <c r="B2144" s="108" t="s">
        <v>209</v>
      </c>
      <c r="C2144" s="107">
        <v>2020</v>
      </c>
      <c r="D2144" s="105">
        <v>-24785.323378000001</v>
      </c>
      <c r="E2144" s="106">
        <v>18585</v>
      </c>
      <c r="F2144" s="105">
        <v>117657.126348251</v>
      </c>
      <c r="G2144">
        <v>74767.759999999995</v>
      </c>
      <c r="H2144">
        <f t="shared" si="33"/>
        <v>192424.88634825099</v>
      </c>
    </row>
    <row r="2145" spans="1:8" x14ac:dyDescent="0.25">
      <c r="A2145">
        <f>_xlfn.XLOOKUP(B2145,'Données-péréquation'!$B$2:$B$301,'Données-péréquation'!$A$2:$A$301)</f>
        <v>5408</v>
      </c>
      <c r="B2145" s="108" t="s">
        <v>209</v>
      </c>
      <c r="C2145" s="107">
        <v>2021</v>
      </c>
      <c r="D2145" s="105">
        <v>106462.126353</v>
      </c>
      <c r="E2145" s="106">
        <v>139845</v>
      </c>
      <c r="F2145" s="105">
        <v>144626.04149161099</v>
      </c>
      <c r="G2145">
        <v>27353.94</v>
      </c>
      <c r="H2145">
        <f t="shared" si="33"/>
        <v>171979.98149161099</v>
      </c>
    </row>
    <row r="2146" spans="1:8" x14ac:dyDescent="0.25">
      <c r="A2146">
        <f>_xlfn.XLOOKUP(B2146,'Données-péréquation'!$B$2:$B$301,'Données-péréquation'!$A$2:$A$301)</f>
        <v>5408</v>
      </c>
      <c r="B2146" s="108" t="s">
        <v>209</v>
      </c>
      <c r="C2146" s="107">
        <v>2022</v>
      </c>
      <c r="D2146" s="105">
        <v>144850.19032200001</v>
      </c>
      <c r="E2146" s="106">
        <v>192000</v>
      </c>
      <c r="F2146" s="105">
        <v>188496.31795140301</v>
      </c>
      <c r="G2146">
        <v>22812.799999999999</v>
      </c>
      <c r="H2146">
        <f t="shared" si="33"/>
        <v>211309.11795140299</v>
      </c>
    </row>
    <row r="2147" spans="1:8" x14ac:dyDescent="0.25">
      <c r="A2147">
        <f>_xlfn.XLOOKUP(B2147,'Données-péréquation'!$B$2:$B$301,'Données-péréquation'!$A$2:$A$301)</f>
        <v>5724</v>
      </c>
      <c r="B2147" s="108" t="s">
        <v>208</v>
      </c>
      <c r="C2147" s="107">
        <v>2012</v>
      </c>
      <c r="D2147" s="107" t="s">
        <v>458</v>
      </c>
      <c r="E2147" s="107" t="s">
        <v>458</v>
      </c>
      <c r="F2147" s="107" t="s">
        <v>458</v>
      </c>
      <c r="G2147">
        <v>0</v>
      </c>
      <c r="H2147" t="e">
        <f t="shared" si="33"/>
        <v>#VALUE!</v>
      </c>
    </row>
    <row r="2148" spans="1:8" x14ac:dyDescent="0.25">
      <c r="A2148">
        <f>_xlfn.XLOOKUP(B2148,'Données-péréquation'!$B$2:$B$301,'Données-péréquation'!$A$2:$A$301)</f>
        <v>5724</v>
      </c>
      <c r="B2148" s="108" t="s">
        <v>208</v>
      </c>
      <c r="C2148" s="107">
        <v>2013</v>
      </c>
      <c r="D2148" s="107" t="s">
        <v>458</v>
      </c>
      <c r="E2148" s="107" t="s">
        <v>458</v>
      </c>
      <c r="F2148" s="107" t="s">
        <v>458</v>
      </c>
      <c r="G2148">
        <v>0</v>
      </c>
      <c r="H2148" t="e">
        <f t="shared" si="33"/>
        <v>#VALUE!</v>
      </c>
    </row>
    <row r="2149" spans="1:8" x14ac:dyDescent="0.25">
      <c r="A2149">
        <f>_xlfn.XLOOKUP(B2149,'Données-péréquation'!$B$2:$B$301,'Données-péréquation'!$A$2:$A$301)</f>
        <v>5724</v>
      </c>
      <c r="B2149" s="108" t="s">
        <v>208</v>
      </c>
      <c r="C2149" s="107">
        <v>2014</v>
      </c>
      <c r="D2149" s="107" t="s">
        <v>458</v>
      </c>
      <c r="E2149" s="107" t="s">
        <v>458</v>
      </c>
      <c r="F2149" s="107" t="s">
        <v>458</v>
      </c>
      <c r="G2149">
        <v>0</v>
      </c>
      <c r="H2149" t="e">
        <f t="shared" si="33"/>
        <v>#VALUE!</v>
      </c>
    </row>
    <row r="2150" spans="1:8" x14ac:dyDescent="0.25">
      <c r="A2150">
        <f>_xlfn.XLOOKUP(B2150,'Données-péréquation'!$B$2:$B$301,'Données-péréquation'!$A$2:$A$301)</f>
        <v>5724</v>
      </c>
      <c r="B2150" s="108" t="s">
        <v>208</v>
      </c>
      <c r="C2150" s="107">
        <v>2015</v>
      </c>
      <c r="D2150" s="107" t="s">
        <v>458</v>
      </c>
      <c r="E2150" s="107" t="s">
        <v>458</v>
      </c>
      <c r="F2150" s="107" t="s">
        <v>458</v>
      </c>
      <c r="G2150">
        <v>0</v>
      </c>
      <c r="H2150" t="e">
        <f t="shared" si="33"/>
        <v>#VALUE!</v>
      </c>
    </row>
    <row r="2151" spans="1:8" x14ac:dyDescent="0.25">
      <c r="A2151">
        <f>_xlfn.XLOOKUP(B2151,'Données-péréquation'!$B$2:$B$301,'Données-péréquation'!$A$2:$A$301)</f>
        <v>5724</v>
      </c>
      <c r="B2151" s="108" t="s">
        <v>208</v>
      </c>
      <c r="C2151" s="107">
        <v>2016</v>
      </c>
      <c r="D2151" s="105">
        <v>-779851.61351226305</v>
      </c>
      <c r="E2151" s="105">
        <v>14814.840819999999</v>
      </c>
      <c r="F2151" s="107" t="s">
        <v>458</v>
      </c>
      <c r="G2151">
        <v>0</v>
      </c>
      <c r="H2151" t="e">
        <f t="shared" si="33"/>
        <v>#VALUE!</v>
      </c>
    </row>
    <row r="2152" spans="1:8" x14ac:dyDescent="0.25">
      <c r="A2152">
        <f>_xlfn.XLOOKUP(B2152,'Données-péréquation'!$B$2:$B$301,'Données-péréquation'!$A$2:$A$301)</f>
        <v>5724</v>
      </c>
      <c r="B2152" s="108" t="s">
        <v>208</v>
      </c>
      <c r="C2152" s="107">
        <v>2017</v>
      </c>
      <c r="D2152" s="105">
        <v>-743312.51827274705</v>
      </c>
      <c r="E2152" s="106">
        <v>10384</v>
      </c>
      <c r="F2152" s="105">
        <v>-16953629.503831401</v>
      </c>
      <c r="G2152">
        <v>0</v>
      </c>
      <c r="H2152">
        <f t="shared" si="33"/>
        <v>-16953629.503831401</v>
      </c>
    </row>
    <row r="2153" spans="1:8" x14ac:dyDescent="0.25">
      <c r="A2153">
        <f>_xlfn.XLOOKUP(B2153,'Données-péréquation'!$B$2:$B$301,'Données-péréquation'!$A$2:$A$301)</f>
        <v>5724</v>
      </c>
      <c r="B2153" s="108" t="s">
        <v>208</v>
      </c>
      <c r="C2153" s="107">
        <v>2018</v>
      </c>
      <c r="D2153" s="105">
        <v>-827236.15896594804</v>
      </c>
      <c r="E2153" s="105">
        <v>9062.5</v>
      </c>
      <c r="F2153" s="105">
        <v>-16048771.811096599</v>
      </c>
      <c r="G2153">
        <v>0</v>
      </c>
      <c r="H2153">
        <f t="shared" si="33"/>
        <v>-16048771.811096599</v>
      </c>
    </row>
    <row r="2154" spans="1:8" x14ac:dyDescent="0.25">
      <c r="A2154">
        <f>_xlfn.XLOOKUP(B2154,'Données-péréquation'!$B$2:$B$301,'Données-péréquation'!$A$2:$A$301)</f>
        <v>5724</v>
      </c>
      <c r="B2154" s="108" t="s">
        <v>208</v>
      </c>
      <c r="C2154" s="107">
        <v>2019</v>
      </c>
      <c r="D2154" s="105">
        <v>-1349892.1162749401</v>
      </c>
      <c r="E2154" s="106">
        <v>8905</v>
      </c>
      <c r="F2154" s="105">
        <v>-21710456.272193599</v>
      </c>
      <c r="G2154">
        <v>2152592.9500000002</v>
      </c>
      <c r="H2154">
        <f t="shared" si="33"/>
        <v>-19557863.3221936</v>
      </c>
    </row>
    <row r="2155" spans="1:8" x14ac:dyDescent="0.25">
      <c r="A2155">
        <f>_xlfn.XLOOKUP(B2155,'Données-péréquation'!$B$2:$B$301,'Données-péréquation'!$A$2:$A$301)</f>
        <v>5724</v>
      </c>
      <c r="B2155" s="108" t="s">
        <v>208</v>
      </c>
      <c r="C2155" s="107">
        <v>2020</v>
      </c>
      <c r="D2155" s="105">
        <v>-1925187.1638601201</v>
      </c>
      <c r="E2155" s="105">
        <v>8412.9115777089992</v>
      </c>
      <c r="F2155" s="105">
        <v>-20499110.056646202</v>
      </c>
      <c r="G2155">
        <v>960622.88</v>
      </c>
      <c r="H2155">
        <f t="shared" si="33"/>
        <v>-19538487.176646203</v>
      </c>
    </row>
    <row r="2156" spans="1:8" x14ac:dyDescent="0.25">
      <c r="A2156">
        <f>_xlfn.XLOOKUP(B2156,'Données-péréquation'!$B$2:$B$301,'Données-péréquation'!$A$2:$A$301)</f>
        <v>5724</v>
      </c>
      <c r="B2156" s="108" t="s">
        <v>208</v>
      </c>
      <c r="C2156" s="107">
        <v>2021</v>
      </c>
      <c r="D2156" s="105">
        <v>-1742608.6732282301</v>
      </c>
      <c r="E2156" s="105">
        <v>8715.0680389999998</v>
      </c>
      <c r="F2156" s="105">
        <v>-19160592.4070189</v>
      </c>
      <c r="G2156">
        <v>956130.45</v>
      </c>
      <c r="H2156">
        <f t="shared" si="33"/>
        <v>-18204461.957018901</v>
      </c>
    </row>
    <row r="2157" spans="1:8" x14ac:dyDescent="0.25">
      <c r="A2157">
        <f>_xlfn.XLOOKUP(B2157,'Données-péréquation'!$B$2:$B$301,'Données-péréquation'!$A$2:$A$301)</f>
        <v>5724</v>
      </c>
      <c r="B2157" s="108" t="s">
        <v>208</v>
      </c>
      <c r="C2157" s="107">
        <v>2022</v>
      </c>
      <c r="D2157" s="105">
        <v>-2254058.53627556</v>
      </c>
      <c r="E2157" s="105">
        <v>5651.25</v>
      </c>
      <c r="F2157" s="105">
        <v>-20064413.471816301</v>
      </c>
      <c r="G2157">
        <v>1168085.95</v>
      </c>
      <c r="H2157">
        <f t="shared" si="33"/>
        <v>-18896327.521816302</v>
      </c>
    </row>
    <row r="2158" spans="1:8" x14ac:dyDescent="0.25">
      <c r="A2158">
        <f>_xlfn.XLOOKUP(B2158,'Données-péréquation'!$B$2:$B$301,'Données-péréquation'!$A$2:$A$301)</f>
        <v>5680</v>
      </c>
      <c r="B2158" s="108" t="s">
        <v>207</v>
      </c>
      <c r="C2158" s="107">
        <v>2012</v>
      </c>
      <c r="D2158" s="107" t="s">
        <v>458</v>
      </c>
      <c r="E2158" s="107" t="s">
        <v>458</v>
      </c>
      <c r="F2158" s="107" t="s">
        <v>458</v>
      </c>
      <c r="G2158">
        <v>0</v>
      </c>
      <c r="H2158" t="e">
        <f t="shared" si="33"/>
        <v>#VALUE!</v>
      </c>
    </row>
    <row r="2159" spans="1:8" x14ac:dyDescent="0.25">
      <c r="A2159">
        <f>_xlfn.XLOOKUP(B2159,'Données-péréquation'!$B$2:$B$301,'Données-péréquation'!$A$2:$A$301)</f>
        <v>5680</v>
      </c>
      <c r="B2159" s="108" t="s">
        <v>207</v>
      </c>
      <c r="C2159" s="107">
        <v>2013</v>
      </c>
      <c r="D2159" s="107" t="s">
        <v>458</v>
      </c>
      <c r="E2159" s="107" t="s">
        <v>458</v>
      </c>
      <c r="F2159" s="107" t="s">
        <v>458</v>
      </c>
      <c r="G2159">
        <v>0</v>
      </c>
      <c r="H2159" t="e">
        <f t="shared" si="33"/>
        <v>#VALUE!</v>
      </c>
    </row>
    <row r="2160" spans="1:8" x14ac:dyDescent="0.25">
      <c r="A2160">
        <f>_xlfn.XLOOKUP(B2160,'Données-péréquation'!$B$2:$B$301,'Données-péréquation'!$A$2:$A$301)</f>
        <v>5680</v>
      </c>
      <c r="B2160" s="108" t="s">
        <v>207</v>
      </c>
      <c r="C2160" s="107">
        <v>2014</v>
      </c>
      <c r="D2160" s="107" t="s">
        <v>458</v>
      </c>
      <c r="E2160" s="107" t="s">
        <v>458</v>
      </c>
      <c r="F2160" s="107" t="s">
        <v>458</v>
      </c>
      <c r="G2160">
        <v>0</v>
      </c>
      <c r="H2160" t="e">
        <f t="shared" si="33"/>
        <v>#VALUE!</v>
      </c>
    </row>
    <row r="2161" spans="1:8" x14ac:dyDescent="0.25">
      <c r="A2161">
        <f>_xlfn.XLOOKUP(B2161,'Données-péréquation'!$B$2:$B$301,'Données-péréquation'!$A$2:$A$301)</f>
        <v>5680</v>
      </c>
      <c r="B2161" s="108" t="s">
        <v>207</v>
      </c>
      <c r="C2161" s="107">
        <v>2015</v>
      </c>
      <c r="D2161" s="107" t="s">
        <v>458</v>
      </c>
      <c r="E2161" s="107" t="s">
        <v>458</v>
      </c>
      <c r="F2161" s="107" t="s">
        <v>458</v>
      </c>
      <c r="G2161">
        <v>0</v>
      </c>
      <c r="H2161" t="e">
        <f t="shared" si="33"/>
        <v>#VALUE!</v>
      </c>
    </row>
    <row r="2162" spans="1:8" x14ac:dyDescent="0.25">
      <c r="A2162">
        <f>_xlfn.XLOOKUP(B2162,'Données-péréquation'!$B$2:$B$301,'Données-péréquation'!$A$2:$A$301)</f>
        <v>5680</v>
      </c>
      <c r="B2162" s="108" t="s">
        <v>207</v>
      </c>
      <c r="C2162" s="107">
        <v>2016</v>
      </c>
      <c r="D2162" s="105">
        <v>570919.28774828196</v>
      </c>
      <c r="E2162" s="105">
        <v>624493.33675677702</v>
      </c>
      <c r="F2162" s="107" t="s">
        <v>458</v>
      </c>
      <c r="G2162">
        <v>0</v>
      </c>
      <c r="H2162" t="e">
        <f t="shared" si="33"/>
        <v>#VALUE!</v>
      </c>
    </row>
    <row r="2163" spans="1:8" x14ac:dyDescent="0.25">
      <c r="A2163">
        <f>_xlfn.XLOOKUP(B2163,'Données-péréquation'!$B$2:$B$301,'Données-péréquation'!$A$2:$A$301)</f>
        <v>5680</v>
      </c>
      <c r="B2163" s="108" t="s">
        <v>207</v>
      </c>
      <c r="C2163" s="107">
        <v>2017</v>
      </c>
      <c r="D2163" s="105">
        <v>608904.42483560904</v>
      </c>
      <c r="E2163" s="105">
        <v>624734.73859876301</v>
      </c>
      <c r="F2163" s="105">
        <v>207581.467412461</v>
      </c>
      <c r="G2163">
        <v>0</v>
      </c>
      <c r="H2163">
        <f t="shared" si="33"/>
        <v>207581.467412461</v>
      </c>
    </row>
    <row r="2164" spans="1:8" x14ac:dyDescent="0.25">
      <c r="A2164">
        <f>_xlfn.XLOOKUP(B2164,'Données-péréquation'!$B$2:$B$301,'Données-péréquation'!$A$2:$A$301)</f>
        <v>5680</v>
      </c>
      <c r="B2164" s="108" t="s">
        <v>207</v>
      </c>
      <c r="C2164" s="107">
        <v>2018</v>
      </c>
      <c r="D2164" s="105">
        <v>700913.57909212098</v>
      </c>
      <c r="E2164" s="105">
        <v>718130.63891047798</v>
      </c>
      <c r="F2164" s="105">
        <v>249281.11277429701</v>
      </c>
      <c r="G2164">
        <v>0</v>
      </c>
      <c r="H2164">
        <f t="shared" si="33"/>
        <v>249281.11277429701</v>
      </c>
    </row>
    <row r="2165" spans="1:8" x14ac:dyDescent="0.25">
      <c r="A2165">
        <f>_xlfn.XLOOKUP(B2165,'Données-péréquation'!$B$2:$B$301,'Données-péréquation'!$A$2:$A$301)</f>
        <v>5680</v>
      </c>
      <c r="B2165" s="108" t="s">
        <v>207</v>
      </c>
      <c r="C2165" s="107">
        <v>2019</v>
      </c>
      <c r="D2165" s="105">
        <v>712152.72359048401</v>
      </c>
      <c r="E2165" s="105">
        <v>779437.387926216</v>
      </c>
      <c r="F2165" s="105">
        <v>268561.60032156698</v>
      </c>
      <c r="G2165">
        <v>898.35</v>
      </c>
      <c r="H2165">
        <f t="shared" si="33"/>
        <v>269459.95032156695</v>
      </c>
    </row>
    <row r="2166" spans="1:8" x14ac:dyDescent="0.25">
      <c r="A2166">
        <f>_xlfn.XLOOKUP(B2166,'Données-péréquation'!$B$2:$B$301,'Données-péréquation'!$A$2:$A$301)</f>
        <v>5680</v>
      </c>
      <c r="B2166" s="108" t="s">
        <v>207</v>
      </c>
      <c r="C2166" s="107">
        <v>2020</v>
      </c>
      <c r="D2166" s="105">
        <v>723769.25141465303</v>
      </c>
      <c r="E2166" s="105">
        <v>769387.80616542394</v>
      </c>
      <c r="F2166" s="105">
        <v>156269.950101353</v>
      </c>
      <c r="G2166">
        <v>385.8</v>
      </c>
      <c r="H2166">
        <f t="shared" si="33"/>
        <v>156655.75010135298</v>
      </c>
    </row>
    <row r="2167" spans="1:8" x14ac:dyDescent="0.25">
      <c r="A2167">
        <f>_xlfn.XLOOKUP(B2167,'Données-péréquation'!$B$2:$B$301,'Données-péréquation'!$A$2:$A$301)</f>
        <v>5680</v>
      </c>
      <c r="B2167" s="108" t="s">
        <v>207</v>
      </c>
      <c r="C2167" s="107">
        <v>2021</v>
      </c>
      <c r="D2167" s="105">
        <v>743330.73664901999</v>
      </c>
      <c r="E2167" s="105">
        <v>789952.74805327901</v>
      </c>
      <c r="F2167" s="105">
        <v>233403.557425873</v>
      </c>
      <c r="G2167">
        <v>-13.54</v>
      </c>
      <c r="H2167">
        <f t="shared" si="33"/>
        <v>233390.017425873</v>
      </c>
    </row>
    <row r="2168" spans="1:8" x14ac:dyDescent="0.25">
      <c r="A2168">
        <f>_xlfn.XLOOKUP(B2168,'Données-péréquation'!$B$2:$B$301,'Données-péréquation'!$A$2:$A$301)</f>
        <v>5680</v>
      </c>
      <c r="B2168" s="108" t="s">
        <v>207</v>
      </c>
      <c r="C2168" s="107">
        <v>2022</v>
      </c>
      <c r="D2168" s="105">
        <v>760633.324651893</v>
      </c>
      <c r="E2168" s="105">
        <v>824141.36633596302</v>
      </c>
      <c r="F2168" s="105">
        <v>94230.270813345007</v>
      </c>
      <c r="G2168">
        <v>10453.16</v>
      </c>
      <c r="H2168">
        <f t="shared" si="33"/>
        <v>104683.43081334501</v>
      </c>
    </row>
    <row r="2169" spans="1:8" x14ac:dyDescent="0.25">
      <c r="A2169">
        <f>_xlfn.XLOOKUP(B2169,'Données-péréquation'!$B$2:$B$301,'Données-péréquation'!$A$2:$A$301)</f>
        <v>5409</v>
      </c>
      <c r="B2169" s="108" t="s">
        <v>206</v>
      </c>
      <c r="C2169" s="107">
        <v>2012</v>
      </c>
      <c r="D2169" s="107" t="s">
        <v>458</v>
      </c>
      <c r="E2169" s="107" t="s">
        <v>458</v>
      </c>
      <c r="F2169" s="107" t="s">
        <v>458</v>
      </c>
      <c r="G2169">
        <v>0</v>
      </c>
      <c r="H2169" t="e">
        <f t="shared" si="33"/>
        <v>#VALUE!</v>
      </c>
    </row>
    <row r="2170" spans="1:8" x14ac:dyDescent="0.25">
      <c r="A2170">
        <f>_xlfn.XLOOKUP(B2170,'Données-péréquation'!$B$2:$B$301,'Données-péréquation'!$A$2:$A$301)</f>
        <v>5409</v>
      </c>
      <c r="B2170" s="108" t="s">
        <v>206</v>
      </c>
      <c r="C2170" s="107">
        <v>2013</v>
      </c>
      <c r="D2170" s="107" t="s">
        <v>458</v>
      </c>
      <c r="E2170" s="107" t="s">
        <v>458</v>
      </c>
      <c r="F2170" s="107" t="s">
        <v>458</v>
      </c>
      <c r="G2170">
        <v>0</v>
      </c>
      <c r="H2170" t="e">
        <f t="shared" si="33"/>
        <v>#VALUE!</v>
      </c>
    </row>
    <row r="2171" spans="1:8" x14ac:dyDescent="0.25">
      <c r="A2171">
        <f>_xlfn.XLOOKUP(B2171,'Données-péréquation'!$B$2:$B$301,'Données-péréquation'!$A$2:$A$301)</f>
        <v>5409</v>
      </c>
      <c r="B2171" s="108" t="s">
        <v>206</v>
      </c>
      <c r="C2171" s="107">
        <v>2014</v>
      </c>
      <c r="D2171" s="107" t="s">
        <v>458</v>
      </c>
      <c r="E2171" s="107" t="s">
        <v>458</v>
      </c>
      <c r="F2171" s="107" t="s">
        <v>458</v>
      </c>
      <c r="G2171">
        <v>0</v>
      </c>
      <c r="H2171" t="e">
        <f t="shared" si="33"/>
        <v>#VALUE!</v>
      </c>
    </row>
    <row r="2172" spans="1:8" x14ac:dyDescent="0.25">
      <c r="A2172">
        <f>_xlfn.XLOOKUP(B2172,'Données-péréquation'!$B$2:$B$301,'Données-péréquation'!$A$2:$A$301)</f>
        <v>5409</v>
      </c>
      <c r="B2172" s="108" t="s">
        <v>206</v>
      </c>
      <c r="C2172" s="107">
        <v>2015</v>
      </c>
      <c r="D2172" s="107" t="s">
        <v>458</v>
      </c>
      <c r="E2172" s="107" t="s">
        <v>458</v>
      </c>
      <c r="F2172" s="107" t="s">
        <v>458</v>
      </c>
      <c r="G2172">
        <v>0</v>
      </c>
      <c r="H2172" t="e">
        <f t="shared" si="33"/>
        <v>#VALUE!</v>
      </c>
    </row>
    <row r="2173" spans="1:8" x14ac:dyDescent="0.25">
      <c r="A2173">
        <f>_xlfn.XLOOKUP(B2173,'Données-péréquation'!$B$2:$B$301,'Données-péréquation'!$A$2:$A$301)</f>
        <v>5409</v>
      </c>
      <c r="B2173" s="108" t="s">
        <v>206</v>
      </c>
      <c r="C2173" s="107">
        <v>2016</v>
      </c>
      <c r="D2173" s="105">
        <v>-26981.810726</v>
      </c>
      <c r="E2173" s="106">
        <v>251258</v>
      </c>
      <c r="F2173" s="107" t="s">
        <v>458</v>
      </c>
      <c r="G2173">
        <v>0</v>
      </c>
      <c r="H2173" t="e">
        <f t="shared" si="33"/>
        <v>#VALUE!</v>
      </c>
    </row>
    <row r="2174" spans="1:8" x14ac:dyDescent="0.25">
      <c r="A2174">
        <f>_xlfn.XLOOKUP(B2174,'Données-péréquation'!$B$2:$B$301,'Données-péréquation'!$A$2:$A$301)</f>
        <v>5409</v>
      </c>
      <c r="B2174" s="108" t="s">
        <v>206</v>
      </c>
      <c r="C2174" s="107">
        <v>2017</v>
      </c>
      <c r="D2174" s="105">
        <v>-221421.0938</v>
      </c>
      <c r="E2174" s="106">
        <v>194286</v>
      </c>
      <c r="F2174" s="105">
        <v>-3385757.37152552</v>
      </c>
      <c r="G2174">
        <v>0</v>
      </c>
      <c r="H2174">
        <f t="shared" si="33"/>
        <v>-3385757.37152552</v>
      </c>
    </row>
    <row r="2175" spans="1:8" x14ac:dyDescent="0.25">
      <c r="A2175">
        <f>_xlfn.XLOOKUP(B2175,'Données-péréquation'!$B$2:$B$301,'Données-péréquation'!$A$2:$A$301)</f>
        <v>5409</v>
      </c>
      <c r="B2175" s="108" t="s">
        <v>206</v>
      </c>
      <c r="C2175" s="107">
        <v>2018</v>
      </c>
      <c r="D2175" s="105">
        <v>-336619.33580399997</v>
      </c>
      <c r="E2175" s="106">
        <v>158506</v>
      </c>
      <c r="F2175" s="105">
        <v>-3838142.4258795301</v>
      </c>
      <c r="G2175">
        <v>0</v>
      </c>
      <c r="H2175">
        <f t="shared" si="33"/>
        <v>-3838142.4258795301</v>
      </c>
    </row>
    <row r="2176" spans="1:8" x14ac:dyDescent="0.25">
      <c r="A2176">
        <f>_xlfn.XLOOKUP(B2176,'Données-péréquation'!$B$2:$B$301,'Données-péréquation'!$A$2:$A$301)</f>
        <v>5409</v>
      </c>
      <c r="B2176" s="108" t="s">
        <v>206</v>
      </c>
      <c r="C2176" s="107">
        <v>2019</v>
      </c>
      <c r="D2176" s="105">
        <v>-266269.70991999999</v>
      </c>
      <c r="E2176" s="106">
        <v>197688</v>
      </c>
      <c r="F2176" s="105">
        <v>-4907468.0621478502</v>
      </c>
      <c r="G2176">
        <v>202446.9</v>
      </c>
      <c r="H2176">
        <f t="shared" si="33"/>
        <v>-4705021.1621478498</v>
      </c>
    </row>
    <row r="2177" spans="1:8" x14ac:dyDescent="0.25">
      <c r="A2177">
        <f>_xlfn.XLOOKUP(B2177,'Données-péréquation'!$B$2:$B$301,'Données-péréquation'!$A$2:$A$301)</f>
        <v>5409</v>
      </c>
      <c r="B2177" s="108" t="s">
        <v>206</v>
      </c>
      <c r="C2177" s="107">
        <v>2020</v>
      </c>
      <c r="D2177" s="105">
        <v>-292019.65899800003</v>
      </c>
      <c r="E2177" s="106">
        <v>150535</v>
      </c>
      <c r="F2177" s="105">
        <v>-3473483.1579350098</v>
      </c>
      <c r="G2177">
        <v>74800.479999999996</v>
      </c>
      <c r="H2177">
        <f t="shared" si="33"/>
        <v>-3398682.6779350098</v>
      </c>
    </row>
    <row r="2178" spans="1:8" x14ac:dyDescent="0.25">
      <c r="A2178">
        <f>_xlfn.XLOOKUP(B2178,'Données-péréquation'!$B$2:$B$301,'Données-péréquation'!$A$2:$A$301)</f>
        <v>5409</v>
      </c>
      <c r="B2178" s="108" t="s">
        <v>206</v>
      </c>
      <c r="C2178" s="107">
        <v>2021</v>
      </c>
      <c r="D2178" s="105">
        <v>-418718.59950000001</v>
      </c>
      <c r="E2178" s="106">
        <v>143080</v>
      </c>
      <c r="F2178" s="105">
        <v>-6577727.4160032095</v>
      </c>
      <c r="G2178">
        <v>87881.35</v>
      </c>
      <c r="H2178">
        <f t="shared" si="33"/>
        <v>-6489846.0660032099</v>
      </c>
    </row>
    <row r="2179" spans="1:8" x14ac:dyDescent="0.25">
      <c r="A2179">
        <f>_xlfn.XLOOKUP(B2179,'Données-péréquation'!$B$2:$B$301,'Données-péréquation'!$A$2:$A$301)</f>
        <v>5409</v>
      </c>
      <c r="B2179" s="108" t="s">
        <v>206</v>
      </c>
      <c r="C2179" s="107">
        <v>2022</v>
      </c>
      <c r="D2179" s="105">
        <v>-466520.31581599999</v>
      </c>
      <c r="E2179" s="106">
        <v>29120</v>
      </c>
      <c r="F2179" s="105">
        <v>-4071485.8016339098</v>
      </c>
      <c r="G2179">
        <v>69322.66</v>
      </c>
      <c r="H2179">
        <f t="shared" ref="H2179:H2242" si="34">F2179+G2179</f>
        <v>-4002163.1416339097</v>
      </c>
    </row>
    <row r="2180" spans="1:8" x14ac:dyDescent="0.25">
      <c r="A2180">
        <f>_xlfn.XLOOKUP(B2180,'Données-péréquation'!$B$2:$B$301,'Données-péréquation'!$A$2:$A$301)</f>
        <v>5565</v>
      </c>
      <c r="B2180" s="108" t="s">
        <v>205</v>
      </c>
      <c r="C2180" s="107">
        <v>2012</v>
      </c>
      <c r="D2180" s="107" t="s">
        <v>458</v>
      </c>
      <c r="E2180" s="107" t="s">
        <v>458</v>
      </c>
      <c r="F2180" s="107" t="s">
        <v>458</v>
      </c>
      <c r="G2180">
        <v>0</v>
      </c>
      <c r="H2180" t="e">
        <f t="shared" si="34"/>
        <v>#VALUE!</v>
      </c>
    </row>
    <row r="2181" spans="1:8" x14ac:dyDescent="0.25">
      <c r="A2181">
        <f>_xlfn.XLOOKUP(B2181,'Données-péréquation'!$B$2:$B$301,'Données-péréquation'!$A$2:$A$301)</f>
        <v>5565</v>
      </c>
      <c r="B2181" s="108" t="s">
        <v>205</v>
      </c>
      <c r="C2181" s="107">
        <v>2013</v>
      </c>
      <c r="D2181" s="107" t="s">
        <v>458</v>
      </c>
      <c r="E2181" s="107" t="s">
        <v>458</v>
      </c>
      <c r="F2181" s="107" t="s">
        <v>458</v>
      </c>
      <c r="G2181">
        <v>0</v>
      </c>
      <c r="H2181" t="e">
        <f t="shared" si="34"/>
        <v>#VALUE!</v>
      </c>
    </row>
    <row r="2182" spans="1:8" x14ac:dyDescent="0.25">
      <c r="A2182">
        <f>_xlfn.XLOOKUP(B2182,'Données-péréquation'!$B$2:$B$301,'Données-péréquation'!$A$2:$A$301)</f>
        <v>5565</v>
      </c>
      <c r="B2182" s="108" t="s">
        <v>205</v>
      </c>
      <c r="C2182" s="107">
        <v>2014</v>
      </c>
      <c r="D2182" s="107" t="s">
        <v>458</v>
      </c>
      <c r="E2182" s="107" t="s">
        <v>458</v>
      </c>
      <c r="F2182" s="107" t="s">
        <v>458</v>
      </c>
      <c r="G2182">
        <v>0</v>
      </c>
      <c r="H2182" t="e">
        <f t="shared" si="34"/>
        <v>#VALUE!</v>
      </c>
    </row>
    <row r="2183" spans="1:8" x14ac:dyDescent="0.25">
      <c r="A2183">
        <f>_xlfn.XLOOKUP(B2183,'Données-péréquation'!$B$2:$B$301,'Données-péréquation'!$A$2:$A$301)</f>
        <v>5565</v>
      </c>
      <c r="B2183" s="108" t="s">
        <v>205</v>
      </c>
      <c r="C2183" s="107">
        <v>2015</v>
      </c>
      <c r="D2183" s="107" t="s">
        <v>458</v>
      </c>
      <c r="E2183" s="107" t="s">
        <v>458</v>
      </c>
      <c r="F2183" s="107" t="s">
        <v>458</v>
      </c>
      <c r="G2183">
        <v>0</v>
      </c>
      <c r="H2183" t="e">
        <f t="shared" si="34"/>
        <v>#VALUE!</v>
      </c>
    </row>
    <row r="2184" spans="1:8" x14ac:dyDescent="0.25">
      <c r="A2184">
        <f>_xlfn.XLOOKUP(B2184,'Données-péréquation'!$B$2:$B$301,'Données-péréquation'!$A$2:$A$301)</f>
        <v>5565</v>
      </c>
      <c r="B2184" s="108" t="s">
        <v>205</v>
      </c>
      <c r="C2184" s="107">
        <v>2016</v>
      </c>
      <c r="D2184" s="105">
        <v>679525.91991975904</v>
      </c>
      <c r="E2184" s="105">
        <v>889710.50302573002</v>
      </c>
      <c r="F2184" s="107" t="s">
        <v>458</v>
      </c>
      <c r="G2184">
        <v>0</v>
      </c>
      <c r="H2184" t="e">
        <f t="shared" si="34"/>
        <v>#VALUE!</v>
      </c>
    </row>
    <row r="2185" spans="1:8" x14ac:dyDescent="0.25">
      <c r="A2185">
        <f>_xlfn.XLOOKUP(B2185,'Données-péréquation'!$B$2:$B$301,'Données-péréquation'!$A$2:$A$301)</f>
        <v>5565</v>
      </c>
      <c r="B2185" s="108" t="s">
        <v>205</v>
      </c>
      <c r="C2185" s="107">
        <v>2017</v>
      </c>
      <c r="D2185" s="105">
        <v>620815.75689022895</v>
      </c>
      <c r="E2185" s="105">
        <v>631363.23307541397</v>
      </c>
      <c r="F2185" s="105">
        <v>-135881.27713815699</v>
      </c>
      <c r="G2185">
        <v>0</v>
      </c>
      <c r="H2185">
        <f t="shared" si="34"/>
        <v>-135881.27713815699</v>
      </c>
    </row>
    <row r="2186" spans="1:8" x14ac:dyDescent="0.25">
      <c r="A2186">
        <f>_xlfn.XLOOKUP(B2186,'Données-péréquation'!$B$2:$B$301,'Données-péréquation'!$A$2:$A$301)</f>
        <v>5565</v>
      </c>
      <c r="B2186" s="108" t="s">
        <v>205</v>
      </c>
      <c r="C2186" s="107">
        <v>2018</v>
      </c>
      <c r="D2186" s="105">
        <v>500471.31761781097</v>
      </c>
      <c r="E2186" s="105">
        <v>530991.21288229199</v>
      </c>
      <c r="F2186" s="105">
        <v>-232759.98630941301</v>
      </c>
      <c r="G2186">
        <v>0</v>
      </c>
      <c r="H2186">
        <f t="shared" si="34"/>
        <v>-232759.98630941301</v>
      </c>
    </row>
    <row r="2187" spans="1:8" x14ac:dyDescent="0.25">
      <c r="A2187">
        <f>_xlfn.XLOOKUP(B2187,'Données-péréquation'!$B$2:$B$301,'Données-péréquation'!$A$2:$A$301)</f>
        <v>5565</v>
      </c>
      <c r="B2187" s="108" t="s">
        <v>205</v>
      </c>
      <c r="C2187" s="107">
        <v>2019</v>
      </c>
      <c r="D2187" s="105">
        <v>473436.931326024</v>
      </c>
      <c r="E2187" s="105">
        <v>507838.98352957598</v>
      </c>
      <c r="F2187" s="105">
        <v>-77326.973330523004</v>
      </c>
      <c r="G2187">
        <v>16847.150000000001</v>
      </c>
      <c r="H2187">
        <f t="shared" si="34"/>
        <v>-60479.823330523002</v>
      </c>
    </row>
    <row r="2188" spans="1:8" x14ac:dyDescent="0.25">
      <c r="A2188">
        <f>_xlfn.XLOOKUP(B2188,'Données-péréquation'!$B$2:$B$301,'Données-péréquation'!$A$2:$A$301)</f>
        <v>5565</v>
      </c>
      <c r="B2188" s="108" t="s">
        <v>205</v>
      </c>
      <c r="C2188" s="107">
        <v>2020</v>
      </c>
      <c r="D2188" s="105">
        <v>435747.17916696903</v>
      </c>
      <c r="E2188" s="105">
        <v>468410.65400785598</v>
      </c>
      <c r="F2188" s="105">
        <v>-15612.949985456</v>
      </c>
      <c r="G2188">
        <v>26439.38</v>
      </c>
      <c r="H2188">
        <f t="shared" si="34"/>
        <v>10826.430014544001</v>
      </c>
    </row>
    <row r="2189" spans="1:8" x14ac:dyDescent="0.25">
      <c r="A2189">
        <f>_xlfn.XLOOKUP(B2189,'Données-péréquation'!$B$2:$B$301,'Données-péréquation'!$A$2:$A$301)</f>
        <v>5565</v>
      </c>
      <c r="B2189" s="108" t="s">
        <v>205</v>
      </c>
      <c r="C2189" s="107">
        <v>2021</v>
      </c>
      <c r="D2189" s="105">
        <v>424599.74121244199</v>
      </c>
      <c r="E2189" s="105">
        <v>461715.980645534</v>
      </c>
      <c r="F2189" s="105">
        <v>-197250.770995306</v>
      </c>
      <c r="G2189">
        <v>40390.93</v>
      </c>
      <c r="H2189">
        <f t="shared" si="34"/>
        <v>-156859.840995306</v>
      </c>
    </row>
    <row r="2190" spans="1:8" x14ac:dyDescent="0.25">
      <c r="A2190">
        <f>_xlfn.XLOOKUP(B2190,'Données-péréquation'!$B$2:$B$301,'Données-péréquation'!$A$2:$A$301)</f>
        <v>5565</v>
      </c>
      <c r="B2190" s="108" t="s">
        <v>205</v>
      </c>
      <c r="C2190" s="107">
        <v>2022</v>
      </c>
      <c r="D2190" s="105">
        <v>446796.88123052201</v>
      </c>
      <c r="E2190" s="105">
        <v>490826.23661525903</v>
      </c>
      <c r="F2190" s="105">
        <v>327699.59180717799</v>
      </c>
      <c r="G2190">
        <v>-23405.72</v>
      </c>
      <c r="H2190">
        <f t="shared" si="34"/>
        <v>304293.87180717802</v>
      </c>
    </row>
    <row r="2191" spans="1:8" x14ac:dyDescent="0.25">
      <c r="A2191">
        <f>_xlfn.XLOOKUP(B2191,'Données-péréquation'!$B$2:$B$301,'Données-péréquation'!$A$2:$A$301)</f>
        <v>5923</v>
      </c>
      <c r="B2191" s="108" t="s">
        <v>204</v>
      </c>
      <c r="C2191" s="107">
        <v>2012</v>
      </c>
      <c r="D2191" s="107" t="s">
        <v>458</v>
      </c>
      <c r="E2191" s="107" t="s">
        <v>458</v>
      </c>
      <c r="F2191" s="107" t="s">
        <v>458</v>
      </c>
      <c r="G2191">
        <v>0</v>
      </c>
      <c r="H2191" t="e">
        <f t="shared" si="34"/>
        <v>#VALUE!</v>
      </c>
    </row>
    <row r="2192" spans="1:8" x14ac:dyDescent="0.25">
      <c r="A2192">
        <f>_xlfn.XLOOKUP(B2192,'Données-péréquation'!$B$2:$B$301,'Données-péréquation'!$A$2:$A$301)</f>
        <v>5923</v>
      </c>
      <c r="B2192" s="108" t="s">
        <v>204</v>
      </c>
      <c r="C2192" s="107">
        <v>2013</v>
      </c>
      <c r="D2192" s="107" t="s">
        <v>458</v>
      </c>
      <c r="E2192" s="107" t="s">
        <v>458</v>
      </c>
      <c r="F2192" s="107" t="s">
        <v>458</v>
      </c>
      <c r="G2192">
        <v>0</v>
      </c>
      <c r="H2192" t="e">
        <f t="shared" si="34"/>
        <v>#VALUE!</v>
      </c>
    </row>
    <row r="2193" spans="1:8" x14ac:dyDescent="0.25">
      <c r="A2193">
        <f>_xlfn.XLOOKUP(B2193,'Données-péréquation'!$B$2:$B$301,'Données-péréquation'!$A$2:$A$301)</f>
        <v>5923</v>
      </c>
      <c r="B2193" s="108" t="s">
        <v>204</v>
      </c>
      <c r="C2193" s="107">
        <v>2014</v>
      </c>
      <c r="D2193" s="107" t="s">
        <v>458</v>
      </c>
      <c r="E2193" s="107" t="s">
        <v>458</v>
      </c>
      <c r="F2193" s="107" t="s">
        <v>458</v>
      </c>
      <c r="G2193">
        <v>0</v>
      </c>
      <c r="H2193" t="e">
        <f t="shared" si="34"/>
        <v>#VALUE!</v>
      </c>
    </row>
    <row r="2194" spans="1:8" x14ac:dyDescent="0.25">
      <c r="A2194">
        <f>_xlfn.XLOOKUP(B2194,'Données-péréquation'!$B$2:$B$301,'Données-péréquation'!$A$2:$A$301)</f>
        <v>5923</v>
      </c>
      <c r="B2194" s="108" t="s">
        <v>204</v>
      </c>
      <c r="C2194" s="107">
        <v>2015</v>
      </c>
      <c r="D2194" s="107" t="s">
        <v>458</v>
      </c>
      <c r="E2194" s="107" t="s">
        <v>458</v>
      </c>
      <c r="F2194" s="107" t="s">
        <v>458</v>
      </c>
      <c r="G2194">
        <v>0</v>
      </c>
      <c r="H2194" t="e">
        <f t="shared" si="34"/>
        <v>#VALUE!</v>
      </c>
    </row>
    <row r="2195" spans="1:8" x14ac:dyDescent="0.25">
      <c r="A2195">
        <f>_xlfn.XLOOKUP(B2195,'Données-péréquation'!$B$2:$B$301,'Données-péréquation'!$A$2:$A$301)</f>
        <v>5923</v>
      </c>
      <c r="B2195" s="108" t="s">
        <v>204</v>
      </c>
      <c r="C2195" s="107">
        <v>2016</v>
      </c>
      <c r="D2195" s="105">
        <v>355564.91423926799</v>
      </c>
      <c r="E2195" s="105">
        <v>383979.01111396402</v>
      </c>
      <c r="F2195" s="107" t="s">
        <v>458</v>
      </c>
      <c r="G2195">
        <v>0</v>
      </c>
      <c r="H2195" t="e">
        <f t="shared" si="34"/>
        <v>#VALUE!</v>
      </c>
    </row>
    <row r="2196" spans="1:8" x14ac:dyDescent="0.25">
      <c r="A2196">
        <f>_xlfn.XLOOKUP(B2196,'Données-péréquation'!$B$2:$B$301,'Données-péréquation'!$A$2:$A$301)</f>
        <v>5923</v>
      </c>
      <c r="B2196" s="108" t="s">
        <v>204</v>
      </c>
      <c r="C2196" s="107">
        <v>2017</v>
      </c>
      <c r="D2196" s="105">
        <v>379283.49537080701</v>
      </c>
      <c r="E2196" s="105">
        <v>384294.066177528</v>
      </c>
      <c r="F2196" s="105">
        <v>131323.915374587</v>
      </c>
      <c r="G2196">
        <v>0</v>
      </c>
      <c r="H2196">
        <f t="shared" si="34"/>
        <v>131323.915374587</v>
      </c>
    </row>
    <row r="2197" spans="1:8" x14ac:dyDescent="0.25">
      <c r="A2197">
        <f>_xlfn.XLOOKUP(B2197,'Données-péréquation'!$B$2:$B$301,'Données-péréquation'!$A$2:$A$301)</f>
        <v>5923</v>
      </c>
      <c r="B2197" s="108" t="s">
        <v>204</v>
      </c>
      <c r="C2197" s="107">
        <v>2018</v>
      </c>
      <c r="D2197" s="105">
        <v>464512.26233482</v>
      </c>
      <c r="E2197" s="105">
        <v>470747.84356673498</v>
      </c>
      <c r="F2197" s="105">
        <v>119333.559962892</v>
      </c>
      <c r="G2197">
        <v>0</v>
      </c>
      <c r="H2197">
        <f t="shared" si="34"/>
        <v>119333.559962892</v>
      </c>
    </row>
    <row r="2198" spans="1:8" x14ac:dyDescent="0.25">
      <c r="A2198">
        <f>_xlfn.XLOOKUP(B2198,'Données-péréquation'!$B$2:$B$301,'Données-péréquation'!$A$2:$A$301)</f>
        <v>5923</v>
      </c>
      <c r="B2198" s="108" t="s">
        <v>204</v>
      </c>
      <c r="C2198" s="107">
        <v>2019</v>
      </c>
      <c r="D2198" s="105">
        <v>493567.15800199501</v>
      </c>
      <c r="E2198" s="105">
        <v>533786.31674064999</v>
      </c>
      <c r="F2198" s="105">
        <v>137668.479291305</v>
      </c>
      <c r="G2198">
        <v>1281</v>
      </c>
      <c r="H2198">
        <f t="shared" si="34"/>
        <v>138949.479291305</v>
      </c>
    </row>
    <row r="2199" spans="1:8" x14ac:dyDescent="0.25">
      <c r="A2199">
        <f>_xlfn.XLOOKUP(B2199,'Données-péréquation'!$B$2:$B$301,'Données-péréquation'!$A$2:$A$301)</f>
        <v>5923</v>
      </c>
      <c r="B2199" s="108" t="s">
        <v>204</v>
      </c>
      <c r="C2199" s="107">
        <v>2020</v>
      </c>
      <c r="D2199" s="105">
        <v>491116.12563811702</v>
      </c>
      <c r="E2199" s="105">
        <v>516102.09329420998</v>
      </c>
      <c r="F2199" s="105">
        <v>188692.41075077001</v>
      </c>
      <c r="G2199">
        <v>386.62</v>
      </c>
      <c r="H2199">
        <f t="shared" si="34"/>
        <v>189079.03075077001</v>
      </c>
    </row>
    <row r="2200" spans="1:8" x14ac:dyDescent="0.25">
      <c r="A2200">
        <f>_xlfn.XLOOKUP(B2200,'Données-péréquation'!$B$2:$B$301,'Données-péréquation'!$A$2:$A$301)</f>
        <v>5923</v>
      </c>
      <c r="B2200" s="108" t="s">
        <v>204</v>
      </c>
      <c r="C2200" s="107">
        <v>2021</v>
      </c>
      <c r="D2200" s="105">
        <v>472365.85970885801</v>
      </c>
      <c r="E2200" s="105">
        <v>496884.88215600298</v>
      </c>
      <c r="F2200" s="105">
        <v>148560.27733659599</v>
      </c>
      <c r="G2200">
        <v>-96.6</v>
      </c>
      <c r="H2200">
        <f t="shared" si="34"/>
        <v>148463.67733659598</v>
      </c>
    </row>
    <row r="2201" spans="1:8" x14ac:dyDescent="0.25">
      <c r="A2201">
        <f>_xlfn.XLOOKUP(B2201,'Données-péréquation'!$B$2:$B$301,'Données-péréquation'!$A$2:$A$301)</f>
        <v>5923</v>
      </c>
      <c r="B2201" s="108" t="s">
        <v>204</v>
      </c>
      <c r="C2201" s="107">
        <v>2022</v>
      </c>
      <c r="D2201" s="105">
        <v>481243.461952071</v>
      </c>
      <c r="E2201" s="105">
        <v>515974.99535207503</v>
      </c>
      <c r="F2201" s="105">
        <v>203854.877911955</v>
      </c>
      <c r="G2201">
        <v>2324.31</v>
      </c>
      <c r="H2201">
        <f t="shared" si="34"/>
        <v>206179.187911955</v>
      </c>
    </row>
    <row r="2202" spans="1:8" x14ac:dyDescent="0.25">
      <c r="A2202">
        <f>_xlfn.XLOOKUP(B2202,'Données-péréquation'!$B$2:$B$301,'Données-péréquation'!$A$2:$A$301)</f>
        <v>5757</v>
      </c>
      <c r="B2202" s="108" t="s">
        <v>203</v>
      </c>
      <c r="C2202" s="107">
        <v>2012</v>
      </c>
      <c r="D2202" s="107" t="s">
        <v>458</v>
      </c>
      <c r="E2202" s="107" t="s">
        <v>458</v>
      </c>
      <c r="F2202" s="107" t="s">
        <v>458</v>
      </c>
      <c r="G2202">
        <v>0</v>
      </c>
      <c r="H2202" t="e">
        <f t="shared" si="34"/>
        <v>#VALUE!</v>
      </c>
    </row>
    <row r="2203" spans="1:8" x14ac:dyDescent="0.25">
      <c r="A2203">
        <f>_xlfn.XLOOKUP(B2203,'Données-péréquation'!$B$2:$B$301,'Données-péréquation'!$A$2:$A$301)</f>
        <v>5757</v>
      </c>
      <c r="B2203" s="108" t="s">
        <v>203</v>
      </c>
      <c r="C2203" s="107">
        <v>2013</v>
      </c>
      <c r="D2203" s="107" t="s">
        <v>458</v>
      </c>
      <c r="E2203" s="107" t="s">
        <v>458</v>
      </c>
      <c r="F2203" s="107" t="s">
        <v>458</v>
      </c>
      <c r="G2203">
        <v>0</v>
      </c>
      <c r="H2203" t="e">
        <f t="shared" si="34"/>
        <v>#VALUE!</v>
      </c>
    </row>
    <row r="2204" spans="1:8" x14ac:dyDescent="0.25">
      <c r="A2204">
        <f>_xlfn.XLOOKUP(B2204,'Données-péréquation'!$B$2:$B$301,'Données-péréquation'!$A$2:$A$301)</f>
        <v>5757</v>
      </c>
      <c r="B2204" s="108" t="s">
        <v>203</v>
      </c>
      <c r="C2204" s="107">
        <v>2014</v>
      </c>
      <c r="D2204" s="107" t="s">
        <v>458</v>
      </c>
      <c r="E2204" s="107" t="s">
        <v>458</v>
      </c>
      <c r="F2204" s="107" t="s">
        <v>458</v>
      </c>
      <c r="G2204">
        <v>0</v>
      </c>
      <c r="H2204" t="e">
        <f t="shared" si="34"/>
        <v>#VALUE!</v>
      </c>
    </row>
    <row r="2205" spans="1:8" x14ac:dyDescent="0.25">
      <c r="A2205">
        <f>_xlfn.XLOOKUP(B2205,'Données-péréquation'!$B$2:$B$301,'Données-péréquation'!$A$2:$A$301)</f>
        <v>5757</v>
      </c>
      <c r="B2205" s="108" t="s">
        <v>203</v>
      </c>
      <c r="C2205" s="107">
        <v>2015</v>
      </c>
      <c r="D2205" s="107" t="s">
        <v>458</v>
      </c>
      <c r="E2205" s="107" t="s">
        <v>458</v>
      </c>
      <c r="F2205" s="107" t="s">
        <v>458</v>
      </c>
      <c r="G2205">
        <v>0</v>
      </c>
      <c r="H2205" t="e">
        <f t="shared" si="34"/>
        <v>#VALUE!</v>
      </c>
    </row>
    <row r="2206" spans="1:8" x14ac:dyDescent="0.25">
      <c r="A2206">
        <f>_xlfn.XLOOKUP(B2206,'Données-péréquation'!$B$2:$B$301,'Données-péréquation'!$A$2:$A$301)</f>
        <v>5757</v>
      </c>
      <c r="B2206" s="108" t="s">
        <v>203</v>
      </c>
      <c r="C2206" s="107">
        <v>2016</v>
      </c>
      <c r="D2206" s="105">
        <v>308541.41752698401</v>
      </c>
      <c r="E2206" s="105">
        <v>960167.75314618601</v>
      </c>
      <c r="F2206" s="107" t="s">
        <v>458</v>
      </c>
      <c r="G2206">
        <v>0</v>
      </c>
      <c r="H2206" t="e">
        <f t="shared" si="34"/>
        <v>#VALUE!</v>
      </c>
    </row>
    <row r="2207" spans="1:8" x14ac:dyDescent="0.25">
      <c r="A2207">
        <f>_xlfn.XLOOKUP(B2207,'Données-péréquation'!$B$2:$B$301,'Données-péréquation'!$A$2:$A$301)</f>
        <v>5757</v>
      </c>
      <c r="B2207" s="108" t="s">
        <v>203</v>
      </c>
      <c r="C2207" s="107">
        <v>2017</v>
      </c>
      <c r="D2207" s="105">
        <v>339633.98779461399</v>
      </c>
      <c r="E2207" s="105">
        <v>875154.45892003004</v>
      </c>
      <c r="F2207" s="105">
        <v>4136892.95907785</v>
      </c>
      <c r="G2207">
        <v>0</v>
      </c>
      <c r="H2207">
        <f t="shared" si="34"/>
        <v>4136892.95907785</v>
      </c>
    </row>
    <row r="2208" spans="1:8" x14ac:dyDescent="0.25">
      <c r="A2208">
        <f>_xlfn.XLOOKUP(B2208,'Données-péréquation'!$B$2:$B$301,'Données-péréquation'!$A$2:$A$301)</f>
        <v>5757</v>
      </c>
      <c r="B2208" s="108" t="s">
        <v>203</v>
      </c>
      <c r="C2208" s="107">
        <v>2018</v>
      </c>
      <c r="D2208" s="105">
        <v>377817.74899905297</v>
      </c>
      <c r="E2208" s="105">
        <v>792412.39529432601</v>
      </c>
      <c r="F2208" s="105">
        <v>2753170.0099072801</v>
      </c>
      <c r="G2208">
        <v>0</v>
      </c>
      <c r="H2208">
        <f t="shared" si="34"/>
        <v>2753170.0099072801</v>
      </c>
    </row>
    <row r="2209" spans="1:8" x14ac:dyDescent="0.25">
      <c r="A2209">
        <f>_xlfn.XLOOKUP(B2209,'Données-péréquation'!$B$2:$B$301,'Données-péréquation'!$A$2:$A$301)</f>
        <v>5757</v>
      </c>
      <c r="B2209" s="108" t="s">
        <v>203</v>
      </c>
      <c r="C2209" s="107">
        <v>2019</v>
      </c>
      <c r="D2209" s="105">
        <v>158857.571429673</v>
      </c>
      <c r="E2209" s="105">
        <v>783557.41578253999</v>
      </c>
      <c r="F2209" s="105">
        <v>4968588.9843059098</v>
      </c>
      <c r="G2209">
        <v>373687.95</v>
      </c>
      <c r="H2209">
        <f t="shared" si="34"/>
        <v>5342276.93430591</v>
      </c>
    </row>
    <row r="2210" spans="1:8" x14ac:dyDescent="0.25">
      <c r="A2210">
        <f>_xlfn.XLOOKUP(B2210,'Données-péréquation'!$B$2:$B$301,'Données-péréquation'!$A$2:$A$301)</f>
        <v>5757</v>
      </c>
      <c r="B2210" s="108" t="s">
        <v>203</v>
      </c>
      <c r="C2210" s="107">
        <v>2020</v>
      </c>
      <c r="D2210" s="105">
        <v>137350.67165662799</v>
      </c>
      <c r="E2210" s="105">
        <v>627105.78209850204</v>
      </c>
      <c r="F2210" s="105">
        <v>5503171.6497870199</v>
      </c>
      <c r="G2210">
        <v>126988.73</v>
      </c>
      <c r="H2210">
        <f t="shared" si="34"/>
        <v>5630160.3797870204</v>
      </c>
    </row>
    <row r="2211" spans="1:8" x14ac:dyDescent="0.25">
      <c r="A2211">
        <f>_xlfn.XLOOKUP(B2211,'Données-péréquation'!$B$2:$B$301,'Données-péréquation'!$A$2:$A$301)</f>
        <v>5757</v>
      </c>
      <c r="B2211" s="108" t="s">
        <v>203</v>
      </c>
      <c r="C2211" s="107">
        <v>2021</v>
      </c>
      <c r="D2211" s="105">
        <v>-136610.47211360099</v>
      </c>
      <c r="E2211" s="105">
        <v>569328.08533404605</v>
      </c>
      <c r="F2211" s="105">
        <v>5750464.4420320801</v>
      </c>
      <c r="G2211">
        <v>152780.17000000001</v>
      </c>
      <c r="H2211">
        <f t="shared" si="34"/>
        <v>5903244.6120320801</v>
      </c>
    </row>
    <row r="2212" spans="1:8" x14ac:dyDescent="0.25">
      <c r="A2212">
        <f>_xlfn.XLOOKUP(B2212,'Données-péréquation'!$B$2:$B$301,'Données-péréquation'!$A$2:$A$301)</f>
        <v>5757</v>
      </c>
      <c r="B2212" s="108" t="s">
        <v>203</v>
      </c>
      <c r="C2212" s="107">
        <v>2022</v>
      </c>
      <c r="D2212" s="105">
        <v>908100.97799610498</v>
      </c>
      <c r="E2212" s="105">
        <v>1710111.9617203199</v>
      </c>
      <c r="F2212" s="105">
        <v>5578071.2493775301</v>
      </c>
      <c r="G2212">
        <v>142259.65</v>
      </c>
      <c r="H2212">
        <f t="shared" si="34"/>
        <v>5720330.8993775304</v>
      </c>
    </row>
    <row r="2213" spans="1:8" x14ac:dyDescent="0.25">
      <c r="A2213">
        <f>_xlfn.XLOOKUP(B2213,'Données-péréquation'!$B$2:$B$301,'Données-péréquation'!$A$2:$A$301)</f>
        <v>5924</v>
      </c>
      <c r="B2213" s="108" t="s">
        <v>202</v>
      </c>
      <c r="C2213" s="107">
        <v>2012</v>
      </c>
      <c r="D2213" s="107" t="s">
        <v>458</v>
      </c>
      <c r="E2213" s="107" t="s">
        <v>458</v>
      </c>
      <c r="F2213" s="107" t="s">
        <v>458</v>
      </c>
      <c r="G2213">
        <v>0</v>
      </c>
      <c r="H2213" t="e">
        <f t="shared" si="34"/>
        <v>#VALUE!</v>
      </c>
    </row>
    <row r="2214" spans="1:8" x14ac:dyDescent="0.25">
      <c r="A2214">
        <f>_xlfn.XLOOKUP(B2214,'Données-péréquation'!$B$2:$B$301,'Données-péréquation'!$A$2:$A$301)</f>
        <v>5924</v>
      </c>
      <c r="B2214" s="108" t="s">
        <v>202</v>
      </c>
      <c r="C2214" s="107">
        <v>2013</v>
      </c>
      <c r="D2214" s="107" t="s">
        <v>458</v>
      </c>
      <c r="E2214" s="107" t="s">
        <v>458</v>
      </c>
      <c r="F2214" s="107" t="s">
        <v>458</v>
      </c>
      <c r="G2214">
        <v>0</v>
      </c>
      <c r="H2214" t="e">
        <f t="shared" si="34"/>
        <v>#VALUE!</v>
      </c>
    </row>
    <row r="2215" spans="1:8" x14ac:dyDescent="0.25">
      <c r="A2215">
        <f>_xlfn.XLOOKUP(B2215,'Données-péréquation'!$B$2:$B$301,'Données-péréquation'!$A$2:$A$301)</f>
        <v>5924</v>
      </c>
      <c r="B2215" s="108" t="s">
        <v>202</v>
      </c>
      <c r="C2215" s="107">
        <v>2014</v>
      </c>
      <c r="D2215" s="107" t="s">
        <v>458</v>
      </c>
      <c r="E2215" s="107" t="s">
        <v>458</v>
      </c>
      <c r="F2215" s="107" t="s">
        <v>458</v>
      </c>
      <c r="G2215">
        <v>0</v>
      </c>
      <c r="H2215" t="e">
        <f t="shared" si="34"/>
        <v>#VALUE!</v>
      </c>
    </row>
    <row r="2216" spans="1:8" x14ac:dyDescent="0.25">
      <c r="A2216">
        <f>_xlfn.XLOOKUP(B2216,'Données-péréquation'!$B$2:$B$301,'Données-péréquation'!$A$2:$A$301)</f>
        <v>5924</v>
      </c>
      <c r="B2216" s="108" t="s">
        <v>202</v>
      </c>
      <c r="C2216" s="107">
        <v>2015</v>
      </c>
      <c r="D2216" s="107" t="s">
        <v>458</v>
      </c>
      <c r="E2216" s="107" t="s">
        <v>458</v>
      </c>
      <c r="F2216" s="107" t="s">
        <v>458</v>
      </c>
      <c r="G2216">
        <v>0</v>
      </c>
      <c r="H2216" t="e">
        <f t="shared" si="34"/>
        <v>#VALUE!</v>
      </c>
    </row>
    <row r="2217" spans="1:8" x14ac:dyDescent="0.25">
      <c r="A2217">
        <f>_xlfn.XLOOKUP(B2217,'Données-péréquation'!$B$2:$B$301,'Données-péréquation'!$A$2:$A$301)</f>
        <v>5924</v>
      </c>
      <c r="B2217" s="108" t="s">
        <v>202</v>
      </c>
      <c r="C2217" s="107">
        <v>2016</v>
      </c>
      <c r="D2217" s="105">
        <v>222842.83777667099</v>
      </c>
      <c r="E2217" s="105">
        <v>311626.79172184999</v>
      </c>
      <c r="F2217" s="107" t="s">
        <v>458</v>
      </c>
      <c r="G2217">
        <v>0</v>
      </c>
      <c r="H2217" t="e">
        <f t="shared" si="34"/>
        <v>#VALUE!</v>
      </c>
    </row>
    <row r="2218" spans="1:8" x14ac:dyDescent="0.25">
      <c r="A2218">
        <f>_xlfn.XLOOKUP(B2218,'Données-péréquation'!$B$2:$B$301,'Données-péréquation'!$A$2:$A$301)</f>
        <v>5924</v>
      </c>
      <c r="B2218" s="108" t="s">
        <v>202</v>
      </c>
      <c r="C2218" s="107">
        <v>2017</v>
      </c>
      <c r="D2218" s="105">
        <v>316677.48729442101</v>
      </c>
      <c r="E2218" s="105">
        <v>343901.17422607198</v>
      </c>
      <c r="F2218" s="105">
        <v>91912.724579322006</v>
      </c>
      <c r="G2218">
        <v>0</v>
      </c>
      <c r="H2218">
        <f t="shared" si="34"/>
        <v>91912.724579322006</v>
      </c>
    </row>
    <row r="2219" spans="1:8" x14ac:dyDescent="0.25">
      <c r="A2219">
        <f>_xlfn.XLOOKUP(B2219,'Données-péréquation'!$B$2:$B$301,'Données-péréquation'!$A$2:$A$301)</f>
        <v>5924</v>
      </c>
      <c r="B2219" s="108" t="s">
        <v>202</v>
      </c>
      <c r="C2219" s="107">
        <v>2018</v>
      </c>
      <c r="D2219" s="105">
        <v>303993.87882657</v>
      </c>
      <c r="E2219" s="105">
        <v>326818.36722863099</v>
      </c>
      <c r="F2219" s="105">
        <v>80126.977968435007</v>
      </c>
      <c r="G2219">
        <v>0</v>
      </c>
      <c r="H2219">
        <f t="shared" si="34"/>
        <v>80126.977968435007</v>
      </c>
    </row>
    <row r="2220" spans="1:8" x14ac:dyDescent="0.25">
      <c r="A2220">
        <f>_xlfn.XLOOKUP(B2220,'Données-péréquation'!$B$2:$B$301,'Données-péréquation'!$A$2:$A$301)</f>
        <v>5924</v>
      </c>
      <c r="B2220" s="108" t="s">
        <v>202</v>
      </c>
      <c r="C2220" s="107">
        <v>2019</v>
      </c>
      <c r="D2220" s="105">
        <v>293819.23339094903</v>
      </c>
      <c r="E2220" s="105">
        <v>315873.33505329001</v>
      </c>
      <c r="F2220" s="105">
        <v>1647.3474850380001</v>
      </c>
      <c r="G2220">
        <v>5946</v>
      </c>
      <c r="H2220">
        <f t="shared" si="34"/>
        <v>7593.3474850379998</v>
      </c>
    </row>
    <row r="2221" spans="1:8" x14ac:dyDescent="0.25">
      <c r="A2221">
        <f>_xlfn.XLOOKUP(B2221,'Données-péréquation'!$B$2:$B$301,'Données-péréquation'!$A$2:$A$301)</f>
        <v>5924</v>
      </c>
      <c r="B2221" s="108" t="s">
        <v>202</v>
      </c>
      <c r="C2221" s="107">
        <v>2020</v>
      </c>
      <c r="D2221" s="105">
        <v>276396.80820859497</v>
      </c>
      <c r="E2221" s="105">
        <v>289067.01609084598</v>
      </c>
      <c r="F2221" s="105">
        <v>-13192.50896273</v>
      </c>
      <c r="G2221">
        <v>3935.84</v>
      </c>
      <c r="H2221">
        <f t="shared" si="34"/>
        <v>-9256.6689627300002</v>
      </c>
    </row>
    <row r="2222" spans="1:8" x14ac:dyDescent="0.25">
      <c r="A2222">
        <f>_xlfn.XLOOKUP(B2222,'Données-péréquation'!$B$2:$B$301,'Données-péréquation'!$A$2:$A$301)</f>
        <v>5924</v>
      </c>
      <c r="B2222" s="108" t="s">
        <v>202</v>
      </c>
      <c r="C2222" s="107">
        <v>2021</v>
      </c>
      <c r="D2222" s="105">
        <v>355478.10000348202</v>
      </c>
      <c r="E2222" s="105">
        <v>369515.75786678802</v>
      </c>
      <c r="F2222" s="105">
        <v>50577.403487684998</v>
      </c>
      <c r="G2222">
        <v>2180.2800000000002</v>
      </c>
      <c r="H2222">
        <f t="shared" si="34"/>
        <v>52757.683487684997</v>
      </c>
    </row>
    <row r="2223" spans="1:8" x14ac:dyDescent="0.25">
      <c r="A2223">
        <f>_xlfn.XLOOKUP(B2223,'Données-péréquation'!$B$2:$B$301,'Données-péréquation'!$A$2:$A$301)</f>
        <v>5924</v>
      </c>
      <c r="B2223" s="108" t="s">
        <v>202</v>
      </c>
      <c r="C2223" s="107">
        <v>2022</v>
      </c>
      <c r="D2223" s="105">
        <v>354274.45717110299</v>
      </c>
      <c r="E2223" s="105">
        <v>384355.45592159301</v>
      </c>
      <c r="F2223" s="105">
        <v>219701.62448809299</v>
      </c>
      <c r="G2223">
        <v>1289.6400000000001</v>
      </c>
      <c r="H2223">
        <f t="shared" si="34"/>
        <v>220991.264488093</v>
      </c>
    </row>
    <row r="2224" spans="1:8" x14ac:dyDescent="0.25">
      <c r="A2224">
        <f>_xlfn.XLOOKUP(B2224,'Données-péréquation'!$B$2:$B$301,'Données-péréquation'!$A$2:$A$301)</f>
        <v>5410</v>
      </c>
      <c r="B2224" s="108" t="s">
        <v>201</v>
      </c>
      <c r="C2224" s="107">
        <v>2012</v>
      </c>
      <c r="D2224" s="107" t="s">
        <v>458</v>
      </c>
      <c r="E2224" s="107" t="s">
        <v>458</v>
      </c>
      <c r="F2224" s="107" t="s">
        <v>458</v>
      </c>
      <c r="G2224">
        <v>0</v>
      </c>
      <c r="H2224" t="e">
        <f t="shared" si="34"/>
        <v>#VALUE!</v>
      </c>
    </row>
    <row r="2225" spans="1:8" x14ac:dyDescent="0.25">
      <c r="A2225">
        <f>_xlfn.XLOOKUP(B2225,'Données-péréquation'!$B$2:$B$301,'Données-péréquation'!$A$2:$A$301)</f>
        <v>5410</v>
      </c>
      <c r="B2225" s="108" t="s">
        <v>201</v>
      </c>
      <c r="C2225" s="107">
        <v>2013</v>
      </c>
      <c r="D2225" s="107" t="s">
        <v>458</v>
      </c>
      <c r="E2225" s="107" t="s">
        <v>458</v>
      </c>
      <c r="F2225" s="107" t="s">
        <v>458</v>
      </c>
      <c r="G2225">
        <v>0</v>
      </c>
      <c r="H2225" t="e">
        <f t="shared" si="34"/>
        <v>#VALUE!</v>
      </c>
    </row>
    <row r="2226" spans="1:8" x14ac:dyDescent="0.25">
      <c r="A2226">
        <f>_xlfn.XLOOKUP(B2226,'Données-péréquation'!$B$2:$B$301,'Données-péréquation'!$A$2:$A$301)</f>
        <v>5410</v>
      </c>
      <c r="B2226" s="108" t="s">
        <v>201</v>
      </c>
      <c r="C2226" s="107">
        <v>2014</v>
      </c>
      <c r="D2226" s="107" t="s">
        <v>458</v>
      </c>
      <c r="E2226" s="107" t="s">
        <v>458</v>
      </c>
      <c r="F2226" s="107" t="s">
        <v>458</v>
      </c>
      <c r="G2226">
        <v>0</v>
      </c>
      <c r="H2226" t="e">
        <f t="shared" si="34"/>
        <v>#VALUE!</v>
      </c>
    </row>
    <row r="2227" spans="1:8" x14ac:dyDescent="0.25">
      <c r="A2227">
        <f>_xlfn.XLOOKUP(B2227,'Données-péréquation'!$B$2:$B$301,'Données-péréquation'!$A$2:$A$301)</f>
        <v>5410</v>
      </c>
      <c r="B2227" s="108" t="s">
        <v>201</v>
      </c>
      <c r="C2227" s="107">
        <v>2015</v>
      </c>
      <c r="D2227" s="107" t="s">
        <v>458</v>
      </c>
      <c r="E2227" s="107" t="s">
        <v>458</v>
      </c>
      <c r="F2227" s="107" t="s">
        <v>458</v>
      </c>
      <c r="G2227">
        <v>0</v>
      </c>
      <c r="H2227" t="e">
        <f t="shared" si="34"/>
        <v>#VALUE!</v>
      </c>
    </row>
    <row r="2228" spans="1:8" x14ac:dyDescent="0.25">
      <c r="A2228">
        <f>_xlfn.XLOOKUP(B2228,'Données-péréquation'!$B$2:$B$301,'Données-péréquation'!$A$2:$A$301)</f>
        <v>5410</v>
      </c>
      <c r="B2228" s="108" t="s">
        <v>201</v>
      </c>
      <c r="C2228" s="107">
        <v>2016</v>
      </c>
      <c r="D2228" s="105">
        <v>161192.77432</v>
      </c>
      <c r="E2228" s="106">
        <v>208954</v>
      </c>
      <c r="F2228" s="107" t="s">
        <v>458</v>
      </c>
      <c r="G2228">
        <v>0</v>
      </c>
      <c r="H2228" t="e">
        <f t="shared" si="34"/>
        <v>#VALUE!</v>
      </c>
    </row>
    <row r="2229" spans="1:8" x14ac:dyDescent="0.25">
      <c r="A2229">
        <f>_xlfn.XLOOKUP(B2229,'Données-péréquation'!$B$2:$B$301,'Données-péréquation'!$A$2:$A$301)</f>
        <v>5410</v>
      </c>
      <c r="B2229" s="108" t="s">
        <v>201</v>
      </c>
      <c r="C2229" s="107">
        <v>2017</v>
      </c>
      <c r="D2229" s="105">
        <v>143831.61865600001</v>
      </c>
      <c r="E2229" s="106">
        <v>185322</v>
      </c>
      <c r="F2229" s="105">
        <v>26637.857365233998</v>
      </c>
      <c r="G2229">
        <v>0</v>
      </c>
      <c r="H2229">
        <f t="shared" si="34"/>
        <v>26637.857365233998</v>
      </c>
    </row>
    <row r="2230" spans="1:8" x14ac:dyDescent="0.25">
      <c r="A2230">
        <f>_xlfn.XLOOKUP(B2230,'Données-péréquation'!$B$2:$B$301,'Données-péréquation'!$A$2:$A$301)</f>
        <v>5410</v>
      </c>
      <c r="B2230" s="108" t="s">
        <v>201</v>
      </c>
      <c r="C2230" s="107">
        <v>2018</v>
      </c>
      <c r="D2230" s="105">
        <v>131914.50380100001</v>
      </c>
      <c r="E2230" s="106">
        <v>164795</v>
      </c>
      <c r="F2230" s="105">
        <v>-202364.96120020101</v>
      </c>
      <c r="G2230">
        <v>0</v>
      </c>
      <c r="H2230">
        <f t="shared" si="34"/>
        <v>-202364.96120020101</v>
      </c>
    </row>
    <row r="2231" spans="1:8" x14ac:dyDescent="0.25">
      <c r="A2231">
        <f>_xlfn.XLOOKUP(B2231,'Données-péréquation'!$B$2:$B$301,'Données-péréquation'!$A$2:$A$301)</f>
        <v>5410</v>
      </c>
      <c r="B2231" s="108" t="s">
        <v>201</v>
      </c>
      <c r="C2231" s="107">
        <v>2019</v>
      </c>
      <c r="D2231" s="105">
        <v>162110.68479999999</v>
      </c>
      <c r="E2231" s="106">
        <v>206490</v>
      </c>
      <c r="F2231" s="105">
        <v>199975.46404377001</v>
      </c>
      <c r="G2231">
        <v>17480.8</v>
      </c>
      <c r="H2231">
        <f t="shared" si="34"/>
        <v>217456.26404377</v>
      </c>
    </row>
    <row r="2232" spans="1:8" x14ac:dyDescent="0.25">
      <c r="A2232">
        <f>_xlfn.XLOOKUP(B2232,'Données-péréquation'!$B$2:$B$301,'Données-péréquation'!$A$2:$A$301)</f>
        <v>5410</v>
      </c>
      <c r="B2232" s="108" t="s">
        <v>201</v>
      </c>
      <c r="C2232" s="107">
        <v>2020</v>
      </c>
      <c r="D2232" s="105">
        <v>133158.79706400001</v>
      </c>
      <c r="E2232" s="106">
        <v>174870</v>
      </c>
      <c r="F2232" s="105">
        <v>309382.16403306299</v>
      </c>
      <c r="G2232">
        <v>2706.11</v>
      </c>
      <c r="H2232">
        <f t="shared" si="34"/>
        <v>312088.27403306297</v>
      </c>
    </row>
    <row r="2233" spans="1:8" x14ac:dyDescent="0.25">
      <c r="A2233">
        <f>_xlfn.XLOOKUP(B2233,'Données-péréquation'!$B$2:$B$301,'Données-péréquation'!$A$2:$A$301)</f>
        <v>5410</v>
      </c>
      <c r="B2233" s="108" t="s">
        <v>201</v>
      </c>
      <c r="C2233" s="107">
        <v>2021</v>
      </c>
      <c r="D2233" s="105">
        <v>103436.343375</v>
      </c>
      <c r="E2233" s="106">
        <v>149665</v>
      </c>
      <c r="F2233" s="105">
        <v>199788.177967939</v>
      </c>
      <c r="G2233">
        <v>3687.52</v>
      </c>
      <c r="H2233">
        <f t="shared" si="34"/>
        <v>203475.69796793899</v>
      </c>
    </row>
    <row r="2234" spans="1:8" x14ac:dyDescent="0.25">
      <c r="A2234">
        <f>_xlfn.XLOOKUP(B2234,'Données-péréquation'!$B$2:$B$301,'Données-péréquation'!$A$2:$A$301)</f>
        <v>5410</v>
      </c>
      <c r="B2234" s="108" t="s">
        <v>201</v>
      </c>
      <c r="C2234" s="107">
        <v>2022</v>
      </c>
      <c r="D2234" s="105">
        <v>59431.001350999999</v>
      </c>
      <c r="E2234" s="106">
        <v>97280</v>
      </c>
      <c r="F2234" s="105">
        <v>291514.56450732198</v>
      </c>
      <c r="G2234">
        <v>3900.95</v>
      </c>
      <c r="H2234">
        <f t="shared" si="34"/>
        <v>295415.51450732199</v>
      </c>
    </row>
    <row r="2235" spans="1:8" x14ac:dyDescent="0.25">
      <c r="A2235">
        <f>_xlfn.XLOOKUP(B2235,'Données-péréquation'!$B$2:$B$301,'Données-péréquation'!$A$2:$A$301)</f>
        <v>5411</v>
      </c>
      <c r="B2235" s="108" t="s">
        <v>200</v>
      </c>
      <c r="C2235" s="107">
        <v>2012</v>
      </c>
      <c r="D2235" s="107" t="s">
        <v>458</v>
      </c>
      <c r="E2235" s="107" t="s">
        <v>458</v>
      </c>
      <c r="F2235" s="107" t="s">
        <v>458</v>
      </c>
      <c r="G2235">
        <v>0</v>
      </c>
      <c r="H2235" t="e">
        <f t="shared" si="34"/>
        <v>#VALUE!</v>
      </c>
    </row>
    <row r="2236" spans="1:8" x14ac:dyDescent="0.25">
      <c r="A2236">
        <f>_xlfn.XLOOKUP(B2236,'Données-péréquation'!$B$2:$B$301,'Données-péréquation'!$A$2:$A$301)</f>
        <v>5411</v>
      </c>
      <c r="B2236" s="108" t="s">
        <v>200</v>
      </c>
      <c r="C2236" s="107">
        <v>2013</v>
      </c>
      <c r="D2236" s="107" t="s">
        <v>458</v>
      </c>
      <c r="E2236" s="107" t="s">
        <v>458</v>
      </c>
      <c r="F2236" s="107" t="s">
        <v>458</v>
      </c>
      <c r="G2236">
        <v>0</v>
      </c>
      <c r="H2236" t="e">
        <f t="shared" si="34"/>
        <v>#VALUE!</v>
      </c>
    </row>
    <row r="2237" spans="1:8" x14ac:dyDescent="0.25">
      <c r="A2237">
        <f>_xlfn.XLOOKUP(B2237,'Données-péréquation'!$B$2:$B$301,'Données-péréquation'!$A$2:$A$301)</f>
        <v>5411</v>
      </c>
      <c r="B2237" s="108" t="s">
        <v>200</v>
      </c>
      <c r="C2237" s="107">
        <v>2014</v>
      </c>
      <c r="D2237" s="107" t="s">
        <v>458</v>
      </c>
      <c r="E2237" s="107" t="s">
        <v>458</v>
      </c>
      <c r="F2237" s="107" t="s">
        <v>458</v>
      </c>
      <c r="G2237">
        <v>0</v>
      </c>
      <c r="H2237" t="e">
        <f t="shared" si="34"/>
        <v>#VALUE!</v>
      </c>
    </row>
    <row r="2238" spans="1:8" x14ac:dyDescent="0.25">
      <c r="A2238">
        <f>_xlfn.XLOOKUP(B2238,'Données-péréquation'!$B$2:$B$301,'Données-péréquation'!$A$2:$A$301)</f>
        <v>5411</v>
      </c>
      <c r="B2238" s="108" t="s">
        <v>200</v>
      </c>
      <c r="C2238" s="107">
        <v>2015</v>
      </c>
      <c r="D2238" s="107" t="s">
        <v>458</v>
      </c>
      <c r="E2238" s="107" t="s">
        <v>458</v>
      </c>
      <c r="F2238" s="107" t="s">
        <v>458</v>
      </c>
      <c r="G2238">
        <v>0</v>
      </c>
      <c r="H2238" t="e">
        <f t="shared" si="34"/>
        <v>#VALUE!</v>
      </c>
    </row>
    <row r="2239" spans="1:8" x14ac:dyDescent="0.25">
      <c r="A2239">
        <f>_xlfn.XLOOKUP(B2239,'Données-péréquation'!$B$2:$B$301,'Données-péréquation'!$A$2:$A$301)</f>
        <v>5411</v>
      </c>
      <c r="B2239" s="108" t="s">
        <v>200</v>
      </c>
      <c r="C2239" s="107">
        <v>2016</v>
      </c>
      <c r="D2239" s="105">
        <v>220656.69157600001</v>
      </c>
      <c r="E2239" s="106">
        <v>267637</v>
      </c>
      <c r="F2239" s="107" t="s">
        <v>458</v>
      </c>
      <c r="G2239">
        <v>0</v>
      </c>
      <c r="H2239" t="e">
        <f t="shared" si="34"/>
        <v>#VALUE!</v>
      </c>
    </row>
    <row r="2240" spans="1:8" x14ac:dyDescent="0.25">
      <c r="A2240">
        <f>_xlfn.XLOOKUP(B2240,'Données-péréquation'!$B$2:$B$301,'Données-péréquation'!$A$2:$A$301)</f>
        <v>5411</v>
      </c>
      <c r="B2240" s="108" t="s">
        <v>200</v>
      </c>
      <c r="C2240" s="107">
        <v>2017</v>
      </c>
      <c r="D2240" s="105">
        <v>200118.32181699999</v>
      </c>
      <c r="E2240" s="105">
        <v>238174.5</v>
      </c>
      <c r="F2240" s="105">
        <v>-1253355.4099965601</v>
      </c>
      <c r="G2240">
        <v>0</v>
      </c>
      <c r="H2240">
        <f t="shared" si="34"/>
        <v>-1253355.4099965601</v>
      </c>
    </row>
    <row r="2241" spans="1:8" x14ac:dyDescent="0.25">
      <c r="A2241">
        <f>_xlfn.XLOOKUP(B2241,'Données-péréquation'!$B$2:$B$301,'Données-péréquation'!$A$2:$A$301)</f>
        <v>5411</v>
      </c>
      <c r="B2241" s="108" t="s">
        <v>200</v>
      </c>
      <c r="C2241" s="107">
        <v>2018</v>
      </c>
      <c r="D2241" s="105">
        <v>178244.943</v>
      </c>
      <c r="E2241" s="106">
        <v>208005</v>
      </c>
      <c r="F2241" s="105">
        <v>-1139113.4798693701</v>
      </c>
      <c r="G2241">
        <v>0</v>
      </c>
      <c r="H2241">
        <f t="shared" si="34"/>
        <v>-1139113.4798693701</v>
      </c>
    </row>
    <row r="2242" spans="1:8" x14ac:dyDescent="0.25">
      <c r="A2242">
        <f>_xlfn.XLOOKUP(B2242,'Données-péréquation'!$B$2:$B$301,'Données-péréquation'!$A$2:$A$301)</f>
        <v>5411</v>
      </c>
      <c r="B2242" s="108" t="s">
        <v>200</v>
      </c>
      <c r="C2242" s="107">
        <v>2019</v>
      </c>
      <c r="D2242" s="105">
        <v>212442.03750000001</v>
      </c>
      <c r="E2242" s="106">
        <v>262460</v>
      </c>
      <c r="F2242" s="105">
        <v>-1237080.5214293899</v>
      </c>
      <c r="G2242">
        <v>23362.9</v>
      </c>
      <c r="H2242">
        <f t="shared" si="34"/>
        <v>-1213717.62142939</v>
      </c>
    </row>
    <row r="2243" spans="1:8" x14ac:dyDescent="0.25">
      <c r="A2243">
        <f>_xlfn.XLOOKUP(B2243,'Données-péréquation'!$B$2:$B$301,'Données-péréquation'!$A$2:$A$301)</f>
        <v>5411</v>
      </c>
      <c r="B2243" s="108" t="s">
        <v>200</v>
      </c>
      <c r="C2243" s="107">
        <v>2020</v>
      </c>
      <c r="D2243" s="105">
        <v>176587.03592200001</v>
      </c>
      <c r="E2243" s="106">
        <v>218685</v>
      </c>
      <c r="F2243" s="105">
        <v>-823400.13253129402</v>
      </c>
      <c r="G2243">
        <v>12030.32</v>
      </c>
      <c r="H2243">
        <f t="shared" ref="H2243:H2306" si="35">F2243+G2243</f>
        <v>-811369.81253129407</v>
      </c>
    </row>
    <row r="2244" spans="1:8" x14ac:dyDescent="0.25">
      <c r="A2244">
        <f>_xlfn.XLOOKUP(B2244,'Données-péréquation'!$B$2:$B$301,'Données-péréquation'!$A$2:$A$301)</f>
        <v>5411</v>
      </c>
      <c r="B2244" s="108" t="s">
        <v>200</v>
      </c>
      <c r="C2244" s="107">
        <v>2021</v>
      </c>
      <c r="D2244" s="105">
        <v>130000.03531399999</v>
      </c>
      <c r="E2244" s="106">
        <v>178040</v>
      </c>
      <c r="F2244" s="105">
        <v>-1330016.4625103001</v>
      </c>
      <c r="G2244">
        <v>11840.46</v>
      </c>
      <c r="H2244">
        <f t="shared" si="35"/>
        <v>-1318176.0025103001</v>
      </c>
    </row>
    <row r="2245" spans="1:8" x14ac:dyDescent="0.25">
      <c r="A2245">
        <f>_xlfn.XLOOKUP(B2245,'Données-péréquation'!$B$2:$B$301,'Données-péréquation'!$A$2:$A$301)</f>
        <v>5411</v>
      </c>
      <c r="B2245" s="108" t="s">
        <v>200</v>
      </c>
      <c r="C2245" s="107">
        <v>2022</v>
      </c>
      <c r="D2245" s="105">
        <v>80542.976324999996</v>
      </c>
      <c r="E2245" s="106">
        <v>117760</v>
      </c>
      <c r="F2245" s="105">
        <v>-1443929.6531527201</v>
      </c>
      <c r="G2245">
        <v>13664.45</v>
      </c>
      <c r="H2245">
        <f t="shared" si="35"/>
        <v>-1430265.2031527201</v>
      </c>
    </row>
    <row r="2246" spans="1:8" x14ac:dyDescent="0.25">
      <c r="A2246">
        <f>_xlfn.XLOOKUP(B2246,'Données-péréquation'!$B$2:$B$301,'Données-péréquation'!$A$2:$A$301)</f>
        <v>5493</v>
      </c>
      <c r="B2246" s="108" t="s">
        <v>199</v>
      </c>
      <c r="C2246" s="107">
        <v>2012</v>
      </c>
      <c r="D2246" s="107" t="s">
        <v>458</v>
      </c>
      <c r="E2246" s="107" t="s">
        <v>458</v>
      </c>
      <c r="F2246" s="107" t="s">
        <v>458</v>
      </c>
      <c r="G2246">
        <v>0</v>
      </c>
      <c r="H2246" t="e">
        <f t="shared" si="35"/>
        <v>#VALUE!</v>
      </c>
    </row>
    <row r="2247" spans="1:8" x14ac:dyDescent="0.25">
      <c r="A2247">
        <f>_xlfn.XLOOKUP(B2247,'Données-péréquation'!$B$2:$B$301,'Données-péréquation'!$A$2:$A$301)</f>
        <v>5493</v>
      </c>
      <c r="B2247" s="108" t="s">
        <v>199</v>
      </c>
      <c r="C2247" s="107">
        <v>2013</v>
      </c>
      <c r="D2247" s="107" t="s">
        <v>458</v>
      </c>
      <c r="E2247" s="107" t="s">
        <v>458</v>
      </c>
      <c r="F2247" s="107" t="s">
        <v>458</v>
      </c>
      <c r="G2247">
        <v>0</v>
      </c>
      <c r="H2247" t="e">
        <f t="shared" si="35"/>
        <v>#VALUE!</v>
      </c>
    </row>
    <row r="2248" spans="1:8" x14ac:dyDescent="0.25">
      <c r="A2248">
        <f>_xlfn.XLOOKUP(B2248,'Données-péréquation'!$B$2:$B$301,'Données-péréquation'!$A$2:$A$301)</f>
        <v>5493</v>
      </c>
      <c r="B2248" s="108" t="s">
        <v>199</v>
      </c>
      <c r="C2248" s="107">
        <v>2014</v>
      </c>
      <c r="D2248" s="107" t="s">
        <v>458</v>
      </c>
      <c r="E2248" s="107" t="s">
        <v>458</v>
      </c>
      <c r="F2248" s="107" t="s">
        <v>458</v>
      </c>
      <c r="G2248">
        <v>0</v>
      </c>
      <c r="H2248" t="e">
        <f t="shared" si="35"/>
        <v>#VALUE!</v>
      </c>
    </row>
    <row r="2249" spans="1:8" x14ac:dyDescent="0.25">
      <c r="A2249">
        <f>_xlfn.XLOOKUP(B2249,'Données-péréquation'!$B$2:$B$301,'Données-péréquation'!$A$2:$A$301)</f>
        <v>5493</v>
      </c>
      <c r="B2249" s="108" t="s">
        <v>199</v>
      </c>
      <c r="C2249" s="107">
        <v>2015</v>
      </c>
      <c r="D2249" s="107" t="s">
        <v>458</v>
      </c>
      <c r="E2249" s="107" t="s">
        <v>458</v>
      </c>
      <c r="F2249" s="107" t="s">
        <v>458</v>
      </c>
      <c r="G2249">
        <v>0</v>
      </c>
      <c r="H2249" t="e">
        <f t="shared" si="35"/>
        <v>#VALUE!</v>
      </c>
    </row>
    <row r="2250" spans="1:8" x14ac:dyDescent="0.25">
      <c r="A2250">
        <f>_xlfn.XLOOKUP(B2250,'Données-péréquation'!$B$2:$B$301,'Données-péréquation'!$A$2:$A$301)</f>
        <v>5493</v>
      </c>
      <c r="B2250" s="108" t="s">
        <v>199</v>
      </c>
      <c r="C2250" s="107">
        <v>2016</v>
      </c>
      <c r="D2250" s="105">
        <v>216838.27369778801</v>
      </c>
      <c r="E2250" s="105">
        <v>296325.71283051203</v>
      </c>
      <c r="F2250" s="107" t="s">
        <v>458</v>
      </c>
      <c r="G2250">
        <v>0</v>
      </c>
      <c r="H2250" t="e">
        <f t="shared" si="35"/>
        <v>#VALUE!</v>
      </c>
    </row>
    <row r="2251" spans="1:8" x14ac:dyDescent="0.25">
      <c r="A2251">
        <f>_xlfn.XLOOKUP(B2251,'Données-péréquation'!$B$2:$B$301,'Données-péréquation'!$A$2:$A$301)</f>
        <v>5493</v>
      </c>
      <c r="B2251" s="108" t="s">
        <v>199</v>
      </c>
      <c r="C2251" s="107">
        <v>2017</v>
      </c>
      <c r="D2251" s="105">
        <v>391436.68687831098</v>
      </c>
      <c r="E2251" s="105">
        <v>419639.26858521102</v>
      </c>
      <c r="F2251" s="105">
        <v>122047.439859627</v>
      </c>
      <c r="G2251">
        <v>0</v>
      </c>
      <c r="H2251">
        <f t="shared" si="35"/>
        <v>122047.439859627</v>
      </c>
    </row>
    <row r="2252" spans="1:8" x14ac:dyDescent="0.25">
      <c r="A2252">
        <f>_xlfn.XLOOKUP(B2252,'Données-péréquation'!$B$2:$B$301,'Données-péréquation'!$A$2:$A$301)</f>
        <v>5493</v>
      </c>
      <c r="B2252" s="108" t="s">
        <v>199</v>
      </c>
      <c r="C2252" s="107">
        <v>2018</v>
      </c>
      <c r="D2252" s="105">
        <v>622797.85630386695</v>
      </c>
      <c r="E2252" s="105">
        <v>788754.47869732196</v>
      </c>
      <c r="F2252" s="105">
        <v>109837.382482884</v>
      </c>
      <c r="G2252">
        <v>0</v>
      </c>
      <c r="H2252">
        <f t="shared" si="35"/>
        <v>109837.382482884</v>
      </c>
    </row>
    <row r="2253" spans="1:8" x14ac:dyDescent="0.25">
      <c r="A2253">
        <f>_xlfn.XLOOKUP(B2253,'Données-péréquation'!$B$2:$B$301,'Données-péréquation'!$A$2:$A$301)</f>
        <v>5493</v>
      </c>
      <c r="B2253" s="108" t="s">
        <v>199</v>
      </c>
      <c r="C2253" s="107">
        <v>2019</v>
      </c>
      <c r="D2253" s="105">
        <v>1230402.19568544</v>
      </c>
      <c r="E2253" s="105">
        <v>1306104.8961445801</v>
      </c>
      <c r="F2253" s="105">
        <v>211275.70667878899</v>
      </c>
      <c r="G2253">
        <v>744</v>
      </c>
      <c r="H2253">
        <f t="shared" si="35"/>
        <v>212019.70667878899</v>
      </c>
    </row>
    <row r="2254" spans="1:8" x14ac:dyDescent="0.25">
      <c r="A2254">
        <f>_xlfn.XLOOKUP(B2254,'Données-péréquation'!$B$2:$B$301,'Données-péréquation'!$A$2:$A$301)</f>
        <v>5493</v>
      </c>
      <c r="B2254" s="108" t="s">
        <v>199</v>
      </c>
      <c r="C2254" s="107">
        <v>2020</v>
      </c>
      <c r="D2254" s="105">
        <v>1341454.2827447101</v>
      </c>
      <c r="E2254" s="105">
        <v>1382316.6799637801</v>
      </c>
      <c r="F2254" s="105">
        <v>231751.29186328599</v>
      </c>
      <c r="G2254">
        <v>3273.4</v>
      </c>
      <c r="H2254">
        <f t="shared" si="35"/>
        <v>235024.69186328599</v>
      </c>
    </row>
    <row r="2255" spans="1:8" x14ac:dyDescent="0.25">
      <c r="A2255">
        <f>_xlfn.XLOOKUP(B2255,'Données-péréquation'!$B$2:$B$301,'Données-péréquation'!$A$2:$A$301)</f>
        <v>5493</v>
      </c>
      <c r="B2255" s="108" t="s">
        <v>199</v>
      </c>
      <c r="C2255" s="107">
        <v>2021</v>
      </c>
      <c r="D2255" s="105">
        <v>1356113.74493332</v>
      </c>
      <c r="E2255" s="105">
        <v>1396463.00284004</v>
      </c>
      <c r="F2255" s="105">
        <v>218491.77449606999</v>
      </c>
      <c r="G2255">
        <v>725.18</v>
      </c>
      <c r="H2255">
        <f t="shared" si="35"/>
        <v>219216.95449606999</v>
      </c>
    </row>
    <row r="2256" spans="1:8" x14ac:dyDescent="0.25">
      <c r="A2256">
        <f>_xlfn.XLOOKUP(B2256,'Données-péréquation'!$B$2:$B$301,'Données-péréquation'!$A$2:$A$301)</f>
        <v>5493</v>
      </c>
      <c r="B2256" s="108" t="s">
        <v>199</v>
      </c>
      <c r="C2256" s="107">
        <v>2022</v>
      </c>
      <c r="D2256" s="105">
        <v>1351037.44752007</v>
      </c>
      <c r="E2256" s="105">
        <v>1404300.65977313</v>
      </c>
      <c r="F2256" s="105">
        <v>195130.74843568701</v>
      </c>
      <c r="G2256">
        <v>1007.71</v>
      </c>
      <c r="H2256">
        <f t="shared" si="35"/>
        <v>196138.458435687</v>
      </c>
    </row>
    <row r="2257" spans="1:8" x14ac:dyDescent="0.25">
      <c r="A2257">
        <f>_xlfn.XLOOKUP(B2257,'Données-péréquation'!$B$2:$B$301,'Données-péréquation'!$A$2:$A$301)</f>
        <v>5805</v>
      </c>
      <c r="B2257" s="108" t="s">
        <v>198</v>
      </c>
      <c r="C2257" s="107">
        <v>2012</v>
      </c>
      <c r="D2257" s="107" t="s">
        <v>458</v>
      </c>
      <c r="E2257" s="107" t="s">
        <v>458</v>
      </c>
      <c r="F2257" s="107" t="s">
        <v>458</v>
      </c>
      <c r="G2257">
        <v>0</v>
      </c>
      <c r="H2257" t="e">
        <f t="shared" si="35"/>
        <v>#VALUE!</v>
      </c>
    </row>
    <row r="2258" spans="1:8" x14ac:dyDescent="0.25">
      <c r="A2258">
        <f>_xlfn.XLOOKUP(B2258,'Données-péréquation'!$B$2:$B$301,'Données-péréquation'!$A$2:$A$301)</f>
        <v>5805</v>
      </c>
      <c r="B2258" s="108" t="s">
        <v>198</v>
      </c>
      <c r="C2258" s="107">
        <v>2013</v>
      </c>
      <c r="D2258" s="107" t="s">
        <v>458</v>
      </c>
      <c r="E2258" s="107" t="s">
        <v>458</v>
      </c>
      <c r="F2258" s="107" t="s">
        <v>458</v>
      </c>
      <c r="G2258">
        <v>0</v>
      </c>
      <c r="H2258" t="e">
        <f t="shared" si="35"/>
        <v>#VALUE!</v>
      </c>
    </row>
    <row r="2259" spans="1:8" x14ac:dyDescent="0.25">
      <c r="A2259">
        <f>_xlfn.XLOOKUP(B2259,'Données-péréquation'!$B$2:$B$301,'Données-péréquation'!$A$2:$A$301)</f>
        <v>5805</v>
      </c>
      <c r="B2259" s="108" t="s">
        <v>198</v>
      </c>
      <c r="C2259" s="107">
        <v>2014</v>
      </c>
      <c r="D2259" s="107" t="s">
        <v>458</v>
      </c>
      <c r="E2259" s="107" t="s">
        <v>458</v>
      </c>
      <c r="F2259" s="107" t="s">
        <v>458</v>
      </c>
      <c r="G2259">
        <v>0</v>
      </c>
      <c r="H2259" t="e">
        <f t="shared" si="35"/>
        <v>#VALUE!</v>
      </c>
    </row>
    <row r="2260" spans="1:8" x14ac:dyDescent="0.25">
      <c r="A2260">
        <f>_xlfn.XLOOKUP(B2260,'Données-péréquation'!$B$2:$B$301,'Données-péréquation'!$A$2:$A$301)</f>
        <v>5805</v>
      </c>
      <c r="B2260" s="108" t="s">
        <v>198</v>
      </c>
      <c r="C2260" s="107">
        <v>2015</v>
      </c>
      <c r="D2260" s="107" t="s">
        <v>458</v>
      </c>
      <c r="E2260" s="107" t="s">
        <v>458</v>
      </c>
      <c r="F2260" s="107" t="s">
        <v>458</v>
      </c>
      <c r="G2260">
        <v>0</v>
      </c>
      <c r="H2260" t="e">
        <f t="shared" si="35"/>
        <v>#VALUE!</v>
      </c>
    </row>
    <row r="2261" spans="1:8" x14ac:dyDescent="0.25">
      <c r="A2261">
        <f>_xlfn.XLOOKUP(B2261,'Données-péréquation'!$B$2:$B$301,'Données-péréquation'!$A$2:$A$301)</f>
        <v>5805</v>
      </c>
      <c r="B2261" s="108" t="s">
        <v>198</v>
      </c>
      <c r="C2261" s="107">
        <v>2016</v>
      </c>
      <c r="D2261" s="105">
        <v>-185582.39589269701</v>
      </c>
      <c r="E2261" s="107">
        <v>0</v>
      </c>
      <c r="F2261" s="107" t="s">
        <v>458</v>
      </c>
      <c r="G2261">
        <v>0</v>
      </c>
      <c r="H2261" t="e">
        <f t="shared" si="35"/>
        <v>#VALUE!</v>
      </c>
    </row>
    <row r="2262" spans="1:8" x14ac:dyDescent="0.25">
      <c r="A2262">
        <f>_xlfn.XLOOKUP(B2262,'Données-péréquation'!$B$2:$B$301,'Données-péréquation'!$A$2:$A$301)</f>
        <v>5805</v>
      </c>
      <c r="B2262" s="108" t="s">
        <v>198</v>
      </c>
      <c r="C2262" s="107">
        <v>2017</v>
      </c>
      <c r="D2262" s="105">
        <v>-297461.28428788</v>
      </c>
      <c r="E2262" s="107">
        <v>0</v>
      </c>
      <c r="F2262" s="105">
        <v>3769206.9687316599</v>
      </c>
      <c r="G2262">
        <v>0</v>
      </c>
      <c r="H2262">
        <f t="shared" si="35"/>
        <v>3769206.9687316599</v>
      </c>
    </row>
    <row r="2263" spans="1:8" x14ac:dyDescent="0.25">
      <c r="A2263">
        <f>_xlfn.XLOOKUP(B2263,'Données-péréquation'!$B$2:$B$301,'Données-péréquation'!$A$2:$A$301)</f>
        <v>5805</v>
      </c>
      <c r="B2263" s="108" t="s">
        <v>198</v>
      </c>
      <c r="C2263" s="107">
        <v>2018</v>
      </c>
      <c r="D2263" s="105">
        <v>-292528.83239590097</v>
      </c>
      <c r="E2263" s="105">
        <v>5303.2728500000003</v>
      </c>
      <c r="F2263" s="105">
        <v>3418465.0613585901</v>
      </c>
      <c r="G2263">
        <v>0</v>
      </c>
      <c r="H2263">
        <f t="shared" si="35"/>
        <v>3418465.0613585901</v>
      </c>
    </row>
    <row r="2264" spans="1:8" x14ac:dyDescent="0.25">
      <c r="A2264">
        <f>_xlfn.XLOOKUP(B2264,'Données-péréquation'!$B$2:$B$301,'Données-péréquation'!$A$2:$A$301)</f>
        <v>5805</v>
      </c>
      <c r="B2264" s="108" t="s">
        <v>198</v>
      </c>
      <c r="C2264" s="107">
        <v>2019</v>
      </c>
      <c r="D2264" s="105">
        <v>-322770.92742564197</v>
      </c>
      <c r="E2264" s="107">
        <v>0</v>
      </c>
      <c r="F2264" s="105">
        <v>3968684.3449140699</v>
      </c>
      <c r="G2264">
        <v>117989.1</v>
      </c>
      <c r="H2264">
        <f t="shared" si="35"/>
        <v>4086673.44491407</v>
      </c>
    </row>
    <row r="2265" spans="1:8" x14ac:dyDescent="0.25">
      <c r="A2265">
        <f>_xlfn.XLOOKUP(B2265,'Données-péréquation'!$B$2:$B$301,'Données-péréquation'!$A$2:$A$301)</f>
        <v>5805</v>
      </c>
      <c r="B2265" s="108" t="s">
        <v>198</v>
      </c>
      <c r="C2265" s="107">
        <v>2020</v>
      </c>
      <c r="D2265" s="105">
        <v>-296800.99812458898</v>
      </c>
      <c r="E2265" s="107">
        <v>0</v>
      </c>
      <c r="F2265" s="105">
        <v>4847491.5867486103</v>
      </c>
      <c r="G2265">
        <v>73621.319999999992</v>
      </c>
      <c r="H2265">
        <f t="shared" si="35"/>
        <v>4921112.9067486105</v>
      </c>
    </row>
    <row r="2266" spans="1:8" x14ac:dyDescent="0.25">
      <c r="A2266">
        <f>_xlfn.XLOOKUP(B2266,'Données-péréquation'!$B$2:$B$301,'Données-péréquation'!$A$2:$A$301)</f>
        <v>5805</v>
      </c>
      <c r="B2266" s="108" t="s">
        <v>198</v>
      </c>
      <c r="C2266" s="107">
        <v>2021</v>
      </c>
      <c r="D2266" s="105">
        <v>-278549.48390016297</v>
      </c>
      <c r="E2266" s="107">
        <v>0</v>
      </c>
      <c r="F2266" s="105">
        <v>4719179.1415101103</v>
      </c>
      <c r="G2266">
        <v>78692.25</v>
      </c>
      <c r="H2266">
        <f t="shared" si="35"/>
        <v>4797871.3915101103</v>
      </c>
    </row>
    <row r="2267" spans="1:8" x14ac:dyDescent="0.25">
      <c r="A2267">
        <f>_xlfn.XLOOKUP(B2267,'Données-péréquation'!$B$2:$B$301,'Données-péréquation'!$A$2:$A$301)</f>
        <v>5805</v>
      </c>
      <c r="B2267" s="108" t="s">
        <v>198</v>
      </c>
      <c r="C2267" s="107">
        <v>2022</v>
      </c>
      <c r="D2267" s="105">
        <v>-258819.504652998</v>
      </c>
      <c r="E2267" s="105">
        <v>28809.993095775</v>
      </c>
      <c r="F2267" s="105">
        <v>4726670.0750350896</v>
      </c>
      <c r="G2267">
        <v>50242.879999999997</v>
      </c>
      <c r="H2267">
        <f t="shared" si="35"/>
        <v>4776912.9550350895</v>
      </c>
    </row>
    <row r="2268" spans="1:8" x14ac:dyDescent="0.25">
      <c r="A2268">
        <f>_xlfn.XLOOKUP(B2268,'Données-péréquation'!$B$2:$B$301,'Données-péréquation'!$A$2:$A$301)</f>
        <v>5925</v>
      </c>
      <c r="B2268" s="108" t="s">
        <v>197</v>
      </c>
      <c r="C2268" s="107">
        <v>2012</v>
      </c>
      <c r="D2268" s="107" t="s">
        <v>458</v>
      </c>
      <c r="E2268" s="107" t="s">
        <v>458</v>
      </c>
      <c r="F2268" s="107" t="s">
        <v>458</v>
      </c>
      <c r="G2268">
        <v>0</v>
      </c>
      <c r="H2268" t="e">
        <f t="shared" si="35"/>
        <v>#VALUE!</v>
      </c>
    </row>
    <row r="2269" spans="1:8" x14ac:dyDescent="0.25">
      <c r="A2269">
        <f>_xlfn.XLOOKUP(B2269,'Données-péréquation'!$B$2:$B$301,'Données-péréquation'!$A$2:$A$301)</f>
        <v>5925</v>
      </c>
      <c r="B2269" s="108" t="s">
        <v>197</v>
      </c>
      <c r="C2269" s="107">
        <v>2013</v>
      </c>
      <c r="D2269" s="107" t="s">
        <v>458</v>
      </c>
      <c r="E2269" s="107" t="s">
        <v>458</v>
      </c>
      <c r="F2269" s="107" t="s">
        <v>458</v>
      </c>
      <c r="G2269">
        <v>0</v>
      </c>
      <c r="H2269" t="e">
        <f t="shared" si="35"/>
        <v>#VALUE!</v>
      </c>
    </row>
    <row r="2270" spans="1:8" x14ac:dyDescent="0.25">
      <c r="A2270">
        <f>_xlfn.XLOOKUP(B2270,'Données-péréquation'!$B$2:$B$301,'Données-péréquation'!$A$2:$A$301)</f>
        <v>5925</v>
      </c>
      <c r="B2270" s="108" t="s">
        <v>197</v>
      </c>
      <c r="C2270" s="107">
        <v>2014</v>
      </c>
      <c r="D2270" s="107" t="s">
        <v>458</v>
      </c>
      <c r="E2270" s="107" t="s">
        <v>458</v>
      </c>
      <c r="F2270" s="107" t="s">
        <v>458</v>
      </c>
      <c r="G2270">
        <v>0</v>
      </c>
      <c r="H2270" t="e">
        <f t="shared" si="35"/>
        <v>#VALUE!</v>
      </c>
    </row>
    <row r="2271" spans="1:8" x14ac:dyDescent="0.25">
      <c r="A2271">
        <f>_xlfn.XLOOKUP(B2271,'Données-péréquation'!$B$2:$B$301,'Données-péréquation'!$A$2:$A$301)</f>
        <v>5925</v>
      </c>
      <c r="B2271" s="108" t="s">
        <v>197</v>
      </c>
      <c r="C2271" s="107">
        <v>2015</v>
      </c>
      <c r="D2271" s="107" t="s">
        <v>458</v>
      </c>
      <c r="E2271" s="107" t="s">
        <v>458</v>
      </c>
      <c r="F2271" s="107" t="s">
        <v>458</v>
      </c>
      <c r="G2271">
        <v>0</v>
      </c>
      <c r="H2271" t="e">
        <f t="shared" si="35"/>
        <v>#VALUE!</v>
      </c>
    </row>
    <row r="2272" spans="1:8" x14ac:dyDescent="0.25">
      <c r="A2272">
        <f>_xlfn.XLOOKUP(B2272,'Données-péréquation'!$B$2:$B$301,'Données-péréquation'!$A$2:$A$301)</f>
        <v>5925</v>
      </c>
      <c r="B2272" s="108" t="s">
        <v>197</v>
      </c>
      <c r="C2272" s="107">
        <v>2016</v>
      </c>
      <c r="D2272" s="105">
        <v>392234.98291849397</v>
      </c>
      <c r="E2272" s="105">
        <v>421961.03996171599</v>
      </c>
      <c r="F2272" s="107" t="s">
        <v>458</v>
      </c>
      <c r="G2272">
        <v>0</v>
      </c>
      <c r="H2272" t="e">
        <f t="shared" si="35"/>
        <v>#VALUE!</v>
      </c>
    </row>
    <row r="2273" spans="1:8" x14ac:dyDescent="0.25">
      <c r="A2273">
        <f>_xlfn.XLOOKUP(B2273,'Données-péréquation'!$B$2:$B$301,'Données-péréquation'!$A$2:$A$301)</f>
        <v>5925</v>
      </c>
      <c r="B2273" s="108" t="s">
        <v>197</v>
      </c>
      <c r="C2273" s="107">
        <v>2017</v>
      </c>
      <c r="D2273" s="105">
        <v>397419.59519927599</v>
      </c>
      <c r="E2273" s="105">
        <v>400741.37487248401</v>
      </c>
      <c r="F2273" s="105">
        <v>142631.88828460401</v>
      </c>
      <c r="G2273">
        <v>0</v>
      </c>
      <c r="H2273">
        <f t="shared" si="35"/>
        <v>142631.88828460401</v>
      </c>
    </row>
    <row r="2274" spans="1:8" x14ac:dyDescent="0.25">
      <c r="A2274">
        <f>_xlfn.XLOOKUP(B2274,'Données-péréquation'!$B$2:$B$301,'Données-péréquation'!$A$2:$A$301)</f>
        <v>5925</v>
      </c>
      <c r="B2274" s="108" t="s">
        <v>197</v>
      </c>
      <c r="C2274" s="107">
        <v>2018</v>
      </c>
      <c r="D2274" s="105">
        <v>466377.35444854398</v>
      </c>
      <c r="E2274" s="105">
        <v>470755.06611671601</v>
      </c>
      <c r="F2274" s="105">
        <v>80173.435306749001</v>
      </c>
      <c r="G2274">
        <v>0</v>
      </c>
      <c r="H2274">
        <f t="shared" si="35"/>
        <v>80173.435306749001</v>
      </c>
    </row>
    <row r="2275" spans="1:8" x14ac:dyDescent="0.25">
      <c r="A2275">
        <f>_xlfn.XLOOKUP(B2275,'Données-péréquation'!$B$2:$B$301,'Données-péréquation'!$A$2:$A$301)</f>
        <v>5925</v>
      </c>
      <c r="B2275" s="108" t="s">
        <v>197</v>
      </c>
      <c r="C2275" s="107">
        <v>2019</v>
      </c>
      <c r="D2275" s="105">
        <v>510169.01675489498</v>
      </c>
      <c r="E2275" s="105">
        <v>549647.84475854598</v>
      </c>
      <c r="F2275" s="105">
        <v>68294.312009068002</v>
      </c>
      <c r="G2275">
        <v>716.65</v>
      </c>
      <c r="H2275">
        <f t="shared" si="35"/>
        <v>69010.962009067996</v>
      </c>
    </row>
    <row r="2276" spans="1:8" x14ac:dyDescent="0.25">
      <c r="A2276">
        <f>_xlfn.XLOOKUP(B2276,'Données-péréquation'!$B$2:$B$301,'Données-péréquation'!$A$2:$A$301)</f>
        <v>5925</v>
      </c>
      <c r="B2276" s="108" t="s">
        <v>197</v>
      </c>
      <c r="C2276" s="107">
        <v>2020</v>
      </c>
      <c r="D2276" s="105">
        <v>492786.80214173498</v>
      </c>
      <c r="E2276" s="105">
        <v>516108.301512404</v>
      </c>
      <c r="F2276" s="105">
        <v>67688.393832407004</v>
      </c>
      <c r="G2276">
        <v>-451.58</v>
      </c>
      <c r="H2276">
        <f t="shared" si="35"/>
        <v>67236.813832407002</v>
      </c>
    </row>
    <row r="2277" spans="1:8" x14ac:dyDescent="0.25">
      <c r="A2277">
        <f>_xlfn.XLOOKUP(B2277,'Données-péréquation'!$B$2:$B$301,'Données-péréquation'!$A$2:$A$301)</f>
        <v>5925</v>
      </c>
      <c r="B2277" s="108" t="s">
        <v>197</v>
      </c>
      <c r="C2277" s="107">
        <v>2021</v>
      </c>
      <c r="D2277" s="105">
        <v>476742.77284892602</v>
      </c>
      <c r="E2277" s="105">
        <v>499363.82731809898</v>
      </c>
      <c r="F2277" s="105">
        <v>103433.81195284</v>
      </c>
      <c r="G2277">
        <v>509.35</v>
      </c>
      <c r="H2277">
        <f t="shared" si="35"/>
        <v>103943.16195284</v>
      </c>
    </row>
    <row r="2278" spans="1:8" x14ac:dyDescent="0.25">
      <c r="A2278">
        <f>_xlfn.XLOOKUP(B2278,'Données-péréquation'!$B$2:$B$301,'Données-péréquation'!$A$2:$A$301)</f>
        <v>5925</v>
      </c>
      <c r="B2278" s="108" t="s">
        <v>197</v>
      </c>
      <c r="C2278" s="107">
        <v>2022</v>
      </c>
      <c r="D2278" s="105">
        <v>508659.22940470598</v>
      </c>
      <c r="E2278" s="105">
        <v>541520.416356495</v>
      </c>
      <c r="F2278" s="105">
        <v>168689.24839336801</v>
      </c>
      <c r="G2278">
        <v>300.27</v>
      </c>
      <c r="H2278">
        <f t="shared" si="35"/>
        <v>168989.51839336799</v>
      </c>
    </row>
    <row r="2279" spans="1:8" x14ac:dyDescent="0.25">
      <c r="A2279">
        <f>_xlfn.XLOOKUP(B2279,'Données-péréquation'!$B$2:$B$301,'Données-péréquation'!$A$2:$A$301)</f>
        <v>5529</v>
      </c>
      <c r="B2279" s="108" t="s">
        <v>196</v>
      </c>
      <c r="C2279" s="107">
        <v>2012</v>
      </c>
      <c r="D2279" s="107" t="s">
        <v>458</v>
      </c>
      <c r="E2279" s="107" t="s">
        <v>458</v>
      </c>
      <c r="F2279" s="107" t="s">
        <v>458</v>
      </c>
      <c r="G2279">
        <v>0</v>
      </c>
      <c r="H2279" t="e">
        <f t="shared" si="35"/>
        <v>#VALUE!</v>
      </c>
    </row>
    <row r="2280" spans="1:8" x14ac:dyDescent="0.25">
      <c r="A2280">
        <f>_xlfn.XLOOKUP(B2280,'Données-péréquation'!$B$2:$B$301,'Données-péréquation'!$A$2:$A$301)</f>
        <v>5529</v>
      </c>
      <c r="B2280" s="108" t="s">
        <v>196</v>
      </c>
      <c r="C2280" s="107">
        <v>2013</v>
      </c>
      <c r="D2280" s="107" t="s">
        <v>458</v>
      </c>
      <c r="E2280" s="107" t="s">
        <v>458</v>
      </c>
      <c r="F2280" s="107" t="s">
        <v>458</v>
      </c>
      <c r="G2280">
        <v>0</v>
      </c>
      <c r="H2280" t="e">
        <f t="shared" si="35"/>
        <v>#VALUE!</v>
      </c>
    </row>
    <row r="2281" spans="1:8" x14ac:dyDescent="0.25">
      <c r="A2281">
        <f>_xlfn.XLOOKUP(B2281,'Données-péréquation'!$B$2:$B$301,'Données-péréquation'!$A$2:$A$301)</f>
        <v>5529</v>
      </c>
      <c r="B2281" s="108" t="s">
        <v>196</v>
      </c>
      <c r="C2281" s="107">
        <v>2014</v>
      </c>
      <c r="D2281" s="107" t="s">
        <v>458</v>
      </c>
      <c r="E2281" s="107" t="s">
        <v>458</v>
      </c>
      <c r="F2281" s="107" t="s">
        <v>458</v>
      </c>
      <c r="G2281">
        <v>0</v>
      </c>
      <c r="H2281" t="e">
        <f t="shared" si="35"/>
        <v>#VALUE!</v>
      </c>
    </row>
    <row r="2282" spans="1:8" x14ac:dyDescent="0.25">
      <c r="A2282">
        <f>_xlfn.XLOOKUP(B2282,'Données-péréquation'!$B$2:$B$301,'Données-péréquation'!$A$2:$A$301)</f>
        <v>5529</v>
      </c>
      <c r="B2282" s="108" t="s">
        <v>196</v>
      </c>
      <c r="C2282" s="107">
        <v>2015</v>
      </c>
      <c r="D2282" s="107" t="s">
        <v>458</v>
      </c>
      <c r="E2282" s="107" t="s">
        <v>458</v>
      </c>
      <c r="F2282" s="107" t="s">
        <v>458</v>
      </c>
      <c r="G2282">
        <v>0</v>
      </c>
      <c r="H2282" t="e">
        <f t="shared" si="35"/>
        <v>#VALUE!</v>
      </c>
    </row>
    <row r="2283" spans="1:8" x14ac:dyDescent="0.25">
      <c r="A2283">
        <f>_xlfn.XLOOKUP(B2283,'Données-péréquation'!$B$2:$B$301,'Données-péréquation'!$A$2:$A$301)</f>
        <v>5529</v>
      </c>
      <c r="B2283" s="108" t="s">
        <v>196</v>
      </c>
      <c r="C2283" s="107">
        <v>2016</v>
      </c>
      <c r="D2283" s="105">
        <v>1097926.8678434601</v>
      </c>
      <c r="E2283" s="105">
        <v>1181473.8803506601</v>
      </c>
      <c r="F2283" s="107" t="s">
        <v>458</v>
      </c>
      <c r="G2283">
        <v>0</v>
      </c>
      <c r="H2283" t="e">
        <f t="shared" si="35"/>
        <v>#VALUE!</v>
      </c>
    </row>
    <row r="2284" spans="1:8" x14ac:dyDescent="0.25">
      <c r="A2284">
        <f>_xlfn.XLOOKUP(B2284,'Données-péréquation'!$B$2:$B$301,'Données-péréquation'!$A$2:$A$301)</f>
        <v>5529</v>
      </c>
      <c r="B2284" s="108" t="s">
        <v>196</v>
      </c>
      <c r="C2284" s="107">
        <v>2017</v>
      </c>
      <c r="D2284" s="105">
        <v>1174038.31967188</v>
      </c>
      <c r="E2284" s="105">
        <v>1185762.9742483101</v>
      </c>
      <c r="F2284" s="105">
        <v>1538.983988536</v>
      </c>
      <c r="G2284">
        <v>0</v>
      </c>
      <c r="H2284">
        <f t="shared" si="35"/>
        <v>1538.983988536</v>
      </c>
    </row>
    <row r="2285" spans="1:8" x14ac:dyDescent="0.25">
      <c r="A2285">
        <f>_xlfn.XLOOKUP(B2285,'Données-péréquation'!$B$2:$B$301,'Données-péréquation'!$A$2:$A$301)</f>
        <v>5529</v>
      </c>
      <c r="B2285" s="108" t="s">
        <v>196</v>
      </c>
      <c r="C2285" s="107">
        <v>2018</v>
      </c>
      <c r="D2285" s="105">
        <v>1451718.03138615</v>
      </c>
      <c r="E2285" s="105">
        <v>1467484.34907793</v>
      </c>
      <c r="F2285" s="105">
        <v>39510.674330233</v>
      </c>
      <c r="G2285">
        <v>0</v>
      </c>
      <c r="H2285">
        <f t="shared" si="35"/>
        <v>39510.674330233</v>
      </c>
    </row>
    <row r="2286" spans="1:8" x14ac:dyDescent="0.25">
      <c r="A2286">
        <f>_xlfn.XLOOKUP(B2286,'Données-péréquation'!$B$2:$B$301,'Données-péréquation'!$A$2:$A$301)</f>
        <v>5529</v>
      </c>
      <c r="B2286" s="108" t="s">
        <v>196</v>
      </c>
      <c r="C2286" s="107">
        <v>2019</v>
      </c>
      <c r="D2286" s="105">
        <v>1497561.4988546399</v>
      </c>
      <c r="E2286" s="105">
        <v>1619439.1674818301</v>
      </c>
      <c r="F2286" s="105">
        <v>65492.591983958999</v>
      </c>
      <c r="G2286">
        <v>7553.05</v>
      </c>
      <c r="H2286">
        <f t="shared" si="35"/>
        <v>73045.641983958994</v>
      </c>
    </row>
    <row r="2287" spans="1:8" x14ac:dyDescent="0.25">
      <c r="A2287">
        <f>_xlfn.XLOOKUP(B2287,'Données-péréquation'!$B$2:$B$301,'Données-péréquation'!$A$2:$A$301)</f>
        <v>5529</v>
      </c>
      <c r="B2287" s="108" t="s">
        <v>196</v>
      </c>
      <c r="C2287" s="107">
        <v>2020</v>
      </c>
      <c r="D2287" s="105">
        <v>1503596.95764805</v>
      </c>
      <c r="E2287" s="105">
        <v>1579673.3030240301</v>
      </c>
      <c r="F2287" s="105">
        <v>222563.96063705001</v>
      </c>
      <c r="G2287">
        <v>1447.43</v>
      </c>
      <c r="H2287">
        <f t="shared" si="35"/>
        <v>224011.39063705</v>
      </c>
    </row>
    <row r="2288" spans="1:8" x14ac:dyDescent="0.25">
      <c r="A2288">
        <f>_xlfn.XLOOKUP(B2288,'Données-péréquation'!$B$2:$B$301,'Données-péréquation'!$A$2:$A$301)</f>
        <v>5529</v>
      </c>
      <c r="B2288" s="108" t="s">
        <v>196</v>
      </c>
      <c r="C2288" s="107">
        <v>2021</v>
      </c>
      <c r="D2288" s="105">
        <v>1448566.3035281601</v>
      </c>
      <c r="E2288" s="105">
        <v>1523304.5203893399</v>
      </c>
      <c r="F2288" s="105">
        <v>51014.625312695003</v>
      </c>
      <c r="G2288">
        <v>365.89</v>
      </c>
      <c r="H2288">
        <f t="shared" si="35"/>
        <v>51380.515312695003</v>
      </c>
    </row>
    <row r="2289" spans="1:8" x14ac:dyDescent="0.25">
      <c r="A2289">
        <f>_xlfn.XLOOKUP(B2289,'Données-péréquation'!$B$2:$B$301,'Données-péréquation'!$A$2:$A$301)</f>
        <v>5529</v>
      </c>
      <c r="B2289" s="108" t="s">
        <v>196</v>
      </c>
      <c r="C2289" s="107">
        <v>2022</v>
      </c>
      <c r="D2289" s="105">
        <v>1438059.7206622299</v>
      </c>
      <c r="E2289" s="105">
        <v>1541449.59259134</v>
      </c>
      <c r="F2289" s="105">
        <v>73063.665466938997</v>
      </c>
      <c r="G2289">
        <v>2857.9</v>
      </c>
      <c r="H2289">
        <f t="shared" si="35"/>
        <v>75921.565466938991</v>
      </c>
    </row>
    <row r="2290" spans="1:8" x14ac:dyDescent="0.25">
      <c r="A2290">
        <f>_xlfn.XLOOKUP(B2290,'Données-péréquation'!$B$2:$B$301,'Données-péréquation'!$A$2:$A$301)</f>
        <v>5530</v>
      </c>
      <c r="B2290" s="108" t="s">
        <v>195</v>
      </c>
      <c r="C2290" s="107">
        <v>2012</v>
      </c>
      <c r="D2290" s="107" t="s">
        <v>458</v>
      </c>
      <c r="E2290" s="107" t="s">
        <v>458</v>
      </c>
      <c r="F2290" s="107" t="s">
        <v>458</v>
      </c>
      <c r="G2290">
        <v>0</v>
      </c>
      <c r="H2290" t="e">
        <f t="shared" si="35"/>
        <v>#VALUE!</v>
      </c>
    </row>
    <row r="2291" spans="1:8" x14ac:dyDescent="0.25">
      <c r="A2291">
        <f>_xlfn.XLOOKUP(B2291,'Données-péréquation'!$B$2:$B$301,'Données-péréquation'!$A$2:$A$301)</f>
        <v>5530</v>
      </c>
      <c r="B2291" s="108" t="s">
        <v>195</v>
      </c>
      <c r="C2291" s="107">
        <v>2013</v>
      </c>
      <c r="D2291" s="107" t="s">
        <v>458</v>
      </c>
      <c r="E2291" s="107" t="s">
        <v>458</v>
      </c>
      <c r="F2291" s="107" t="s">
        <v>458</v>
      </c>
      <c r="G2291">
        <v>0</v>
      </c>
      <c r="H2291" t="e">
        <f t="shared" si="35"/>
        <v>#VALUE!</v>
      </c>
    </row>
    <row r="2292" spans="1:8" x14ac:dyDescent="0.25">
      <c r="A2292">
        <f>_xlfn.XLOOKUP(B2292,'Données-péréquation'!$B$2:$B$301,'Données-péréquation'!$A$2:$A$301)</f>
        <v>5530</v>
      </c>
      <c r="B2292" s="108" t="s">
        <v>195</v>
      </c>
      <c r="C2292" s="107">
        <v>2014</v>
      </c>
      <c r="D2292" s="107" t="s">
        <v>458</v>
      </c>
      <c r="E2292" s="107" t="s">
        <v>458</v>
      </c>
      <c r="F2292" s="107" t="s">
        <v>458</v>
      </c>
      <c r="G2292">
        <v>0</v>
      </c>
      <c r="H2292" t="e">
        <f t="shared" si="35"/>
        <v>#VALUE!</v>
      </c>
    </row>
    <row r="2293" spans="1:8" x14ac:dyDescent="0.25">
      <c r="A2293">
        <f>_xlfn.XLOOKUP(B2293,'Données-péréquation'!$B$2:$B$301,'Données-péréquation'!$A$2:$A$301)</f>
        <v>5530</v>
      </c>
      <c r="B2293" s="108" t="s">
        <v>195</v>
      </c>
      <c r="C2293" s="107">
        <v>2015</v>
      </c>
      <c r="D2293" s="107" t="s">
        <v>458</v>
      </c>
      <c r="E2293" s="107" t="s">
        <v>458</v>
      </c>
      <c r="F2293" s="107" t="s">
        <v>458</v>
      </c>
      <c r="G2293">
        <v>0</v>
      </c>
      <c r="H2293" t="e">
        <f t="shared" si="35"/>
        <v>#VALUE!</v>
      </c>
    </row>
    <row r="2294" spans="1:8" x14ac:dyDescent="0.25">
      <c r="A2294">
        <f>_xlfn.XLOOKUP(B2294,'Données-péréquation'!$B$2:$B$301,'Données-péréquation'!$A$2:$A$301)</f>
        <v>5530</v>
      </c>
      <c r="B2294" s="108" t="s">
        <v>195</v>
      </c>
      <c r="C2294" s="107">
        <v>2016</v>
      </c>
      <c r="D2294" s="105">
        <v>1046616.79236314</v>
      </c>
      <c r="E2294" s="105">
        <v>1126619.73590581</v>
      </c>
      <c r="F2294" s="107" t="s">
        <v>458</v>
      </c>
      <c r="G2294">
        <v>0</v>
      </c>
      <c r="H2294" t="e">
        <f t="shared" si="35"/>
        <v>#VALUE!</v>
      </c>
    </row>
    <row r="2295" spans="1:8" x14ac:dyDescent="0.25">
      <c r="A2295">
        <f>_xlfn.XLOOKUP(B2295,'Données-péréquation'!$B$2:$B$301,'Données-péréquation'!$A$2:$A$301)</f>
        <v>5530</v>
      </c>
      <c r="B2295" s="108" t="s">
        <v>195</v>
      </c>
      <c r="C2295" s="107">
        <v>2017</v>
      </c>
      <c r="D2295" s="105">
        <v>1104796.8805760299</v>
      </c>
      <c r="E2295" s="105">
        <v>1115891.3258523999</v>
      </c>
      <c r="F2295" s="105">
        <v>132516.886492299</v>
      </c>
      <c r="G2295">
        <v>0</v>
      </c>
      <c r="H2295">
        <f t="shared" si="35"/>
        <v>132516.886492299</v>
      </c>
    </row>
    <row r="2296" spans="1:8" x14ac:dyDescent="0.25">
      <c r="A2296">
        <f>_xlfn.XLOOKUP(B2296,'Données-péréquation'!$B$2:$B$301,'Données-péréquation'!$A$2:$A$301)</f>
        <v>5530</v>
      </c>
      <c r="B2296" s="108" t="s">
        <v>195</v>
      </c>
      <c r="C2296" s="107">
        <v>2018</v>
      </c>
      <c r="D2296" s="105">
        <v>1332735.2062908399</v>
      </c>
      <c r="E2296" s="105">
        <v>1347395.61347417</v>
      </c>
      <c r="F2296" s="105">
        <v>129549.96493491399</v>
      </c>
      <c r="G2296">
        <v>0</v>
      </c>
      <c r="H2296">
        <f t="shared" si="35"/>
        <v>129549.96493491399</v>
      </c>
    </row>
    <row r="2297" spans="1:8" x14ac:dyDescent="0.25">
      <c r="A2297">
        <f>_xlfn.XLOOKUP(B2297,'Données-péréquation'!$B$2:$B$301,'Données-péréquation'!$A$2:$A$301)</f>
        <v>5530</v>
      </c>
      <c r="B2297" s="108" t="s">
        <v>195</v>
      </c>
      <c r="C2297" s="107">
        <v>2019</v>
      </c>
      <c r="D2297" s="105">
        <v>1370848.67009919</v>
      </c>
      <c r="E2297" s="105">
        <v>1482510.97771101</v>
      </c>
      <c r="F2297" s="105">
        <v>194754.903783905</v>
      </c>
      <c r="G2297">
        <v>11145.9</v>
      </c>
      <c r="H2297">
        <f t="shared" si="35"/>
        <v>205900.80378390499</v>
      </c>
    </row>
    <row r="2298" spans="1:8" x14ac:dyDescent="0.25">
      <c r="A2298">
        <f>_xlfn.XLOOKUP(B2298,'Données-péréquation'!$B$2:$B$301,'Données-péréquation'!$A$2:$A$301)</f>
        <v>5530</v>
      </c>
      <c r="B2298" s="108" t="s">
        <v>195</v>
      </c>
      <c r="C2298" s="107">
        <v>2020</v>
      </c>
      <c r="D2298" s="105">
        <v>1379545.0718221599</v>
      </c>
      <c r="E2298" s="105">
        <v>1449311.91393952</v>
      </c>
      <c r="F2298" s="105">
        <v>255741.50310679301</v>
      </c>
      <c r="G2298">
        <v>3433.5</v>
      </c>
      <c r="H2298">
        <f t="shared" si="35"/>
        <v>259175.00310679301</v>
      </c>
    </row>
    <row r="2299" spans="1:8" x14ac:dyDescent="0.25">
      <c r="A2299">
        <f>_xlfn.XLOOKUP(B2299,'Données-péréquation'!$B$2:$B$301,'Données-péréquation'!$A$2:$A$301)</f>
        <v>5530</v>
      </c>
      <c r="B2299" s="108" t="s">
        <v>195</v>
      </c>
      <c r="C2299" s="107">
        <v>2021</v>
      </c>
      <c r="D2299" s="105">
        <v>1345667.2603074601</v>
      </c>
      <c r="E2299" s="105">
        <v>1415024.39293033</v>
      </c>
      <c r="F2299" s="105">
        <v>165577.94097368699</v>
      </c>
      <c r="G2299">
        <v>-190.41</v>
      </c>
      <c r="H2299">
        <f t="shared" si="35"/>
        <v>165387.53097368698</v>
      </c>
    </row>
    <row r="2300" spans="1:8" x14ac:dyDescent="0.25">
      <c r="A2300">
        <f>_xlfn.XLOOKUP(B2300,'Données-péréquation'!$B$2:$B$301,'Données-péréquation'!$A$2:$A$301)</f>
        <v>5530</v>
      </c>
      <c r="B2300" s="108" t="s">
        <v>195</v>
      </c>
      <c r="C2300" s="107">
        <v>2022</v>
      </c>
      <c r="D2300" s="105">
        <v>1343258.7580431099</v>
      </c>
      <c r="E2300" s="105">
        <v>1439703.7448955399</v>
      </c>
      <c r="F2300" s="105">
        <v>-136243.28565942301</v>
      </c>
      <c r="G2300">
        <v>5422.29</v>
      </c>
      <c r="H2300">
        <f t="shared" si="35"/>
        <v>-130820.99565942302</v>
      </c>
    </row>
    <row r="2301" spans="1:8" x14ac:dyDescent="0.25">
      <c r="A2301">
        <f>_xlfn.XLOOKUP(B2301,'Données-péréquation'!$B$2:$B$301,'Données-péréquation'!$A$2:$A$301)</f>
        <v>5588</v>
      </c>
      <c r="B2301" s="108" t="s">
        <v>194</v>
      </c>
      <c r="C2301" s="107">
        <v>2012</v>
      </c>
      <c r="D2301" s="107" t="s">
        <v>458</v>
      </c>
      <c r="E2301" s="107" t="s">
        <v>458</v>
      </c>
      <c r="F2301" s="107" t="s">
        <v>458</v>
      </c>
      <c r="G2301">
        <v>0</v>
      </c>
      <c r="H2301" t="e">
        <f t="shared" si="35"/>
        <v>#VALUE!</v>
      </c>
    </row>
    <row r="2302" spans="1:8" x14ac:dyDescent="0.25">
      <c r="A2302">
        <f>_xlfn.XLOOKUP(B2302,'Données-péréquation'!$B$2:$B$301,'Données-péréquation'!$A$2:$A$301)</f>
        <v>5588</v>
      </c>
      <c r="B2302" s="108" t="s">
        <v>194</v>
      </c>
      <c r="C2302" s="107">
        <v>2013</v>
      </c>
      <c r="D2302" s="107" t="s">
        <v>458</v>
      </c>
      <c r="E2302" s="107" t="s">
        <v>458</v>
      </c>
      <c r="F2302" s="107" t="s">
        <v>458</v>
      </c>
      <c r="G2302">
        <v>0</v>
      </c>
      <c r="H2302" t="e">
        <f t="shared" si="35"/>
        <v>#VALUE!</v>
      </c>
    </row>
    <row r="2303" spans="1:8" x14ac:dyDescent="0.25">
      <c r="A2303">
        <f>_xlfn.XLOOKUP(B2303,'Données-péréquation'!$B$2:$B$301,'Données-péréquation'!$A$2:$A$301)</f>
        <v>5588</v>
      </c>
      <c r="B2303" s="108" t="s">
        <v>194</v>
      </c>
      <c r="C2303" s="107">
        <v>2014</v>
      </c>
      <c r="D2303" s="107" t="s">
        <v>458</v>
      </c>
      <c r="E2303" s="107" t="s">
        <v>458</v>
      </c>
      <c r="F2303" s="107" t="s">
        <v>458</v>
      </c>
      <c r="G2303">
        <v>0</v>
      </c>
      <c r="H2303" t="e">
        <f t="shared" si="35"/>
        <v>#VALUE!</v>
      </c>
    </row>
    <row r="2304" spans="1:8" x14ac:dyDescent="0.25">
      <c r="A2304">
        <f>_xlfn.XLOOKUP(B2304,'Données-péréquation'!$B$2:$B$301,'Données-péréquation'!$A$2:$A$301)</f>
        <v>5588</v>
      </c>
      <c r="B2304" s="108" t="s">
        <v>194</v>
      </c>
      <c r="C2304" s="107">
        <v>2015</v>
      </c>
      <c r="D2304" s="107" t="s">
        <v>458</v>
      </c>
      <c r="E2304" s="107" t="s">
        <v>458</v>
      </c>
      <c r="F2304" s="107" t="s">
        <v>458</v>
      </c>
      <c r="G2304">
        <v>0</v>
      </c>
      <c r="H2304" t="e">
        <f t="shared" si="35"/>
        <v>#VALUE!</v>
      </c>
    </row>
    <row r="2305" spans="1:8" x14ac:dyDescent="0.25">
      <c r="A2305">
        <f>_xlfn.XLOOKUP(B2305,'Données-péréquation'!$B$2:$B$301,'Données-péréquation'!$A$2:$A$301)</f>
        <v>5588</v>
      </c>
      <c r="B2305" s="108" t="s">
        <v>194</v>
      </c>
      <c r="C2305" s="107">
        <v>2016</v>
      </c>
      <c r="D2305" s="105">
        <v>-20481.937141828999</v>
      </c>
      <c r="E2305" s="107">
        <v>0</v>
      </c>
      <c r="F2305" s="107" t="s">
        <v>458</v>
      </c>
      <c r="G2305">
        <v>0</v>
      </c>
      <c r="H2305" t="e">
        <f t="shared" si="35"/>
        <v>#VALUE!</v>
      </c>
    </row>
    <row r="2306" spans="1:8" x14ac:dyDescent="0.25">
      <c r="A2306">
        <f>_xlfn.XLOOKUP(B2306,'Données-péréquation'!$B$2:$B$301,'Données-péréquation'!$A$2:$A$301)</f>
        <v>5588</v>
      </c>
      <c r="B2306" s="108" t="s">
        <v>194</v>
      </c>
      <c r="C2306" s="107">
        <v>2017</v>
      </c>
      <c r="D2306" s="105">
        <v>-51080.859271879999</v>
      </c>
      <c r="E2306" s="107">
        <v>0</v>
      </c>
      <c r="F2306" s="105">
        <v>-4276368.5664913096</v>
      </c>
      <c r="G2306">
        <v>0</v>
      </c>
      <c r="H2306">
        <f t="shared" si="35"/>
        <v>-4276368.5664913096</v>
      </c>
    </row>
    <row r="2307" spans="1:8" x14ac:dyDescent="0.25">
      <c r="A2307">
        <f>_xlfn.XLOOKUP(B2307,'Données-péréquation'!$B$2:$B$301,'Données-péréquation'!$A$2:$A$301)</f>
        <v>5588</v>
      </c>
      <c r="B2307" s="108" t="s">
        <v>194</v>
      </c>
      <c r="C2307" s="107">
        <v>2018</v>
      </c>
      <c r="D2307" s="105">
        <v>-38086.267803659</v>
      </c>
      <c r="E2307" s="105">
        <v>1341.9331299999999</v>
      </c>
      <c r="F2307" s="105">
        <v>-3340607.0356430998</v>
      </c>
      <c r="G2307">
        <v>0</v>
      </c>
      <c r="H2307">
        <f t="shared" ref="H2307:H2370" si="36">F2307+G2307</f>
        <v>-3340607.0356430998</v>
      </c>
    </row>
    <row r="2308" spans="1:8" x14ac:dyDescent="0.25">
      <c r="A2308">
        <f>_xlfn.XLOOKUP(B2308,'Données-péréquation'!$B$2:$B$301,'Données-péréquation'!$A$2:$A$301)</f>
        <v>5588</v>
      </c>
      <c r="B2308" s="108" t="s">
        <v>194</v>
      </c>
      <c r="C2308" s="107">
        <v>2019</v>
      </c>
      <c r="D2308" s="105">
        <v>-43163.140562872002</v>
      </c>
      <c r="E2308" s="107">
        <v>0</v>
      </c>
      <c r="F2308" s="105">
        <v>-4225948.20121908</v>
      </c>
      <c r="G2308">
        <v>171448.4</v>
      </c>
      <c r="H2308">
        <f t="shared" si="36"/>
        <v>-4054499.8012190801</v>
      </c>
    </row>
    <row r="2309" spans="1:8" x14ac:dyDescent="0.25">
      <c r="A2309">
        <f>_xlfn.XLOOKUP(B2309,'Données-péréquation'!$B$2:$B$301,'Données-péréquation'!$A$2:$A$301)</f>
        <v>5588</v>
      </c>
      <c r="B2309" s="108" t="s">
        <v>194</v>
      </c>
      <c r="C2309" s="107">
        <v>2020</v>
      </c>
      <c r="D2309" s="105">
        <v>-45005.654493946997</v>
      </c>
      <c r="E2309" s="107">
        <v>0</v>
      </c>
      <c r="F2309" s="105">
        <v>-4082646.8083529002</v>
      </c>
      <c r="G2309">
        <v>44989.41</v>
      </c>
      <c r="H2309">
        <f t="shared" si="36"/>
        <v>-4037657.3983529001</v>
      </c>
    </row>
    <row r="2310" spans="1:8" x14ac:dyDescent="0.25">
      <c r="A2310">
        <f>_xlfn.XLOOKUP(B2310,'Données-péréquation'!$B$2:$B$301,'Données-péréquation'!$A$2:$A$301)</f>
        <v>5588</v>
      </c>
      <c r="B2310" s="108" t="s">
        <v>194</v>
      </c>
      <c r="C2310" s="107">
        <v>2021</v>
      </c>
      <c r="D2310" s="105">
        <v>-56379.237899398002</v>
      </c>
      <c r="E2310" s="107">
        <v>0</v>
      </c>
      <c r="F2310" s="105">
        <v>-8887360.4385978002</v>
      </c>
      <c r="G2310">
        <v>93409.79</v>
      </c>
      <c r="H2310">
        <f t="shared" si="36"/>
        <v>-8793950.6485978011</v>
      </c>
    </row>
    <row r="2311" spans="1:8" x14ac:dyDescent="0.25">
      <c r="A2311">
        <f>_xlfn.XLOOKUP(B2311,'Données-péréquation'!$B$2:$B$301,'Données-péréquation'!$A$2:$A$301)</f>
        <v>5588</v>
      </c>
      <c r="B2311" s="108" t="s">
        <v>194</v>
      </c>
      <c r="C2311" s="107">
        <v>2022</v>
      </c>
      <c r="D2311" s="105">
        <v>-56134.468030974</v>
      </c>
      <c r="E2311" s="105">
        <v>7290.5014290339996</v>
      </c>
      <c r="F2311" s="105">
        <v>-4068029.6496361699</v>
      </c>
      <c r="G2311">
        <v>92022.06</v>
      </c>
      <c r="H2311">
        <f t="shared" si="36"/>
        <v>-3976007.5896361698</v>
      </c>
    </row>
    <row r="2312" spans="1:8" x14ac:dyDescent="0.25">
      <c r="A2312">
        <f>_xlfn.XLOOKUP(B2312,'Données-péréquation'!$B$2:$B$301,'Données-péréquation'!$A$2:$A$301)</f>
        <v>5822</v>
      </c>
      <c r="B2312" s="108" t="s">
        <v>193</v>
      </c>
      <c r="C2312" s="107">
        <v>2012</v>
      </c>
      <c r="D2312" s="107" t="s">
        <v>458</v>
      </c>
      <c r="E2312" s="107" t="s">
        <v>458</v>
      </c>
      <c r="F2312" s="107" t="s">
        <v>458</v>
      </c>
      <c r="G2312">
        <v>0</v>
      </c>
      <c r="H2312" t="e">
        <f t="shared" si="36"/>
        <v>#VALUE!</v>
      </c>
    </row>
    <row r="2313" spans="1:8" x14ac:dyDescent="0.25">
      <c r="A2313">
        <f>_xlfn.XLOOKUP(B2313,'Données-péréquation'!$B$2:$B$301,'Données-péréquation'!$A$2:$A$301)</f>
        <v>5822</v>
      </c>
      <c r="B2313" s="108" t="s">
        <v>193</v>
      </c>
      <c r="C2313" s="107">
        <v>2013</v>
      </c>
      <c r="D2313" s="107" t="s">
        <v>458</v>
      </c>
      <c r="E2313" s="107" t="s">
        <v>458</v>
      </c>
      <c r="F2313" s="107" t="s">
        <v>458</v>
      </c>
      <c r="G2313">
        <v>0</v>
      </c>
      <c r="H2313" t="e">
        <f t="shared" si="36"/>
        <v>#VALUE!</v>
      </c>
    </row>
    <row r="2314" spans="1:8" x14ac:dyDescent="0.25">
      <c r="A2314">
        <f>_xlfn.XLOOKUP(B2314,'Données-péréquation'!$B$2:$B$301,'Données-péréquation'!$A$2:$A$301)</f>
        <v>5822</v>
      </c>
      <c r="B2314" s="108" t="s">
        <v>193</v>
      </c>
      <c r="C2314" s="107">
        <v>2014</v>
      </c>
      <c r="D2314" s="107" t="s">
        <v>458</v>
      </c>
      <c r="E2314" s="107" t="s">
        <v>458</v>
      </c>
      <c r="F2314" s="107" t="s">
        <v>458</v>
      </c>
      <c r="G2314">
        <v>0</v>
      </c>
      <c r="H2314" t="e">
        <f t="shared" si="36"/>
        <v>#VALUE!</v>
      </c>
    </row>
    <row r="2315" spans="1:8" x14ac:dyDescent="0.25">
      <c r="A2315">
        <f>_xlfn.XLOOKUP(B2315,'Données-péréquation'!$B$2:$B$301,'Données-péréquation'!$A$2:$A$301)</f>
        <v>5822</v>
      </c>
      <c r="B2315" s="108" t="s">
        <v>193</v>
      </c>
      <c r="C2315" s="107">
        <v>2015</v>
      </c>
      <c r="D2315" s="107" t="s">
        <v>458</v>
      </c>
      <c r="E2315" s="107" t="s">
        <v>458</v>
      </c>
      <c r="F2315" s="107" t="s">
        <v>458</v>
      </c>
      <c r="G2315">
        <v>0</v>
      </c>
      <c r="H2315" t="e">
        <f t="shared" si="36"/>
        <v>#VALUE!</v>
      </c>
    </row>
    <row r="2316" spans="1:8" x14ac:dyDescent="0.25">
      <c r="A2316">
        <f>_xlfn.XLOOKUP(B2316,'Données-péréquation'!$B$2:$B$301,'Données-péréquation'!$A$2:$A$301)</f>
        <v>5822</v>
      </c>
      <c r="B2316" s="108" t="s">
        <v>193</v>
      </c>
      <c r="C2316" s="107">
        <v>2016</v>
      </c>
      <c r="D2316" s="105">
        <v>9203325.2682554796</v>
      </c>
      <c r="E2316" s="105">
        <v>9549971.2294855602</v>
      </c>
      <c r="F2316" s="107" t="s">
        <v>458</v>
      </c>
      <c r="G2316">
        <v>0</v>
      </c>
      <c r="H2316" t="e">
        <f t="shared" si="36"/>
        <v>#VALUE!</v>
      </c>
    </row>
    <row r="2317" spans="1:8" x14ac:dyDescent="0.25">
      <c r="A2317">
        <f>_xlfn.XLOOKUP(B2317,'Données-péréquation'!$B$2:$B$301,'Données-péréquation'!$A$2:$A$301)</f>
        <v>5822</v>
      </c>
      <c r="B2317" s="108" t="s">
        <v>193</v>
      </c>
      <c r="C2317" s="107">
        <v>2017</v>
      </c>
      <c r="D2317" s="105">
        <v>8698309.1344129499</v>
      </c>
      <c r="E2317" s="105">
        <v>8956709.7479999997</v>
      </c>
      <c r="F2317" s="105">
        <v>9450298.18808911</v>
      </c>
      <c r="G2317">
        <v>0</v>
      </c>
      <c r="H2317">
        <f t="shared" si="36"/>
        <v>9450298.18808911</v>
      </c>
    </row>
    <row r="2318" spans="1:8" x14ac:dyDescent="0.25">
      <c r="A2318">
        <f>_xlfn.XLOOKUP(B2318,'Données-péréquation'!$B$2:$B$301,'Données-péréquation'!$A$2:$A$301)</f>
        <v>5822</v>
      </c>
      <c r="B2318" s="108" t="s">
        <v>193</v>
      </c>
      <c r="C2318" s="107">
        <v>2018</v>
      </c>
      <c r="D2318" s="105">
        <v>8784036.0739851594</v>
      </c>
      <c r="E2318" s="105">
        <v>9203478.2463750001</v>
      </c>
      <c r="F2318" s="105">
        <v>10208982.556192299</v>
      </c>
      <c r="G2318">
        <v>0</v>
      </c>
      <c r="H2318">
        <f t="shared" si="36"/>
        <v>10208982.556192299</v>
      </c>
    </row>
    <row r="2319" spans="1:8" x14ac:dyDescent="0.25">
      <c r="A2319">
        <f>_xlfn.XLOOKUP(B2319,'Données-péréquation'!$B$2:$B$301,'Données-péréquation'!$A$2:$A$301)</f>
        <v>5822</v>
      </c>
      <c r="B2319" s="108" t="s">
        <v>193</v>
      </c>
      <c r="C2319" s="107">
        <v>2019</v>
      </c>
      <c r="D2319" s="105">
        <v>8279599.8908362901</v>
      </c>
      <c r="E2319" s="105">
        <v>8925823.2202799991</v>
      </c>
      <c r="F2319" s="105">
        <v>11389933.116789401</v>
      </c>
      <c r="G2319">
        <v>308031.95</v>
      </c>
      <c r="H2319">
        <f t="shared" si="36"/>
        <v>11697965.0667894</v>
      </c>
    </row>
    <row r="2320" spans="1:8" x14ac:dyDescent="0.25">
      <c r="A2320">
        <f>_xlfn.XLOOKUP(B2320,'Données-péréquation'!$B$2:$B$301,'Données-péréquation'!$A$2:$A$301)</f>
        <v>5822</v>
      </c>
      <c r="B2320" s="108" t="s">
        <v>193</v>
      </c>
      <c r="C2320" s="107">
        <v>2020</v>
      </c>
      <c r="D2320" s="105">
        <v>11136661.251120299</v>
      </c>
      <c r="E2320" s="105">
        <v>10350936.903000001</v>
      </c>
      <c r="F2320" s="105">
        <v>12319005.194552099</v>
      </c>
      <c r="G2320">
        <v>128981.7</v>
      </c>
      <c r="H2320">
        <f t="shared" si="36"/>
        <v>12447986.894552099</v>
      </c>
    </row>
    <row r="2321" spans="1:8" x14ac:dyDescent="0.25">
      <c r="A2321">
        <f>_xlfn.XLOOKUP(B2321,'Données-péréquation'!$B$2:$B$301,'Données-péréquation'!$A$2:$A$301)</f>
        <v>5822</v>
      </c>
      <c r="B2321" s="108" t="s">
        <v>193</v>
      </c>
      <c r="C2321" s="107">
        <v>2021</v>
      </c>
      <c r="D2321" s="105">
        <v>16222863.2774205</v>
      </c>
      <c r="E2321" s="105">
        <v>16271651.8287</v>
      </c>
      <c r="F2321" s="105">
        <v>12099072.552929001</v>
      </c>
      <c r="G2321">
        <v>115373.7</v>
      </c>
      <c r="H2321">
        <f t="shared" si="36"/>
        <v>12214446.252929</v>
      </c>
    </row>
    <row r="2322" spans="1:8" x14ac:dyDescent="0.25">
      <c r="A2322">
        <f>_xlfn.XLOOKUP(B2322,'Données-péréquation'!$B$2:$B$301,'Données-péréquation'!$A$2:$A$301)</f>
        <v>5822</v>
      </c>
      <c r="B2322" s="108" t="s">
        <v>193</v>
      </c>
      <c r="C2322" s="107">
        <v>2022</v>
      </c>
      <c r="D2322" s="105">
        <v>16011966.359875301</v>
      </c>
      <c r="E2322" s="105">
        <v>16221090.556851</v>
      </c>
      <c r="F2322" s="105">
        <v>11467461.9839445</v>
      </c>
      <c r="G2322">
        <v>128831.1</v>
      </c>
      <c r="H2322">
        <f t="shared" si="36"/>
        <v>11596293.083944499</v>
      </c>
    </row>
    <row r="2323" spans="1:8" x14ac:dyDescent="0.25">
      <c r="A2323">
        <f>_xlfn.XLOOKUP(B2323,'Données-péréquation'!$B$2:$B$301,'Données-péréquation'!$A$2:$A$301)</f>
        <v>5495</v>
      </c>
      <c r="B2323" s="108" t="s">
        <v>192</v>
      </c>
      <c r="C2323" s="107">
        <v>2012</v>
      </c>
      <c r="D2323" s="107" t="s">
        <v>458</v>
      </c>
      <c r="E2323" s="107" t="s">
        <v>458</v>
      </c>
      <c r="F2323" s="107" t="s">
        <v>458</v>
      </c>
      <c r="G2323">
        <v>0</v>
      </c>
      <c r="H2323" t="e">
        <f t="shared" si="36"/>
        <v>#VALUE!</v>
      </c>
    </row>
    <row r="2324" spans="1:8" x14ac:dyDescent="0.25">
      <c r="A2324">
        <f>_xlfn.XLOOKUP(B2324,'Données-péréquation'!$B$2:$B$301,'Données-péréquation'!$A$2:$A$301)</f>
        <v>5495</v>
      </c>
      <c r="B2324" s="108" t="s">
        <v>192</v>
      </c>
      <c r="C2324" s="107">
        <v>2013</v>
      </c>
      <c r="D2324" s="107" t="s">
        <v>458</v>
      </c>
      <c r="E2324" s="107" t="s">
        <v>458</v>
      </c>
      <c r="F2324" s="107" t="s">
        <v>458</v>
      </c>
      <c r="G2324">
        <v>0</v>
      </c>
      <c r="H2324" t="e">
        <f t="shared" si="36"/>
        <v>#VALUE!</v>
      </c>
    </row>
    <row r="2325" spans="1:8" x14ac:dyDescent="0.25">
      <c r="A2325">
        <f>_xlfn.XLOOKUP(B2325,'Données-péréquation'!$B$2:$B$301,'Données-péréquation'!$A$2:$A$301)</f>
        <v>5495</v>
      </c>
      <c r="B2325" s="108" t="s">
        <v>192</v>
      </c>
      <c r="C2325" s="107">
        <v>2014</v>
      </c>
      <c r="D2325" s="107" t="s">
        <v>458</v>
      </c>
      <c r="E2325" s="107" t="s">
        <v>458</v>
      </c>
      <c r="F2325" s="107" t="s">
        <v>458</v>
      </c>
      <c r="G2325">
        <v>0</v>
      </c>
      <c r="H2325" t="e">
        <f t="shared" si="36"/>
        <v>#VALUE!</v>
      </c>
    </row>
    <row r="2326" spans="1:8" x14ac:dyDescent="0.25">
      <c r="A2326">
        <f>_xlfn.XLOOKUP(B2326,'Données-péréquation'!$B$2:$B$301,'Données-péréquation'!$A$2:$A$301)</f>
        <v>5495</v>
      </c>
      <c r="B2326" s="108" t="s">
        <v>192</v>
      </c>
      <c r="C2326" s="107">
        <v>2015</v>
      </c>
      <c r="D2326" s="107" t="s">
        <v>458</v>
      </c>
      <c r="E2326" s="107" t="s">
        <v>458</v>
      </c>
      <c r="F2326" s="107" t="s">
        <v>458</v>
      </c>
      <c r="G2326">
        <v>0</v>
      </c>
      <c r="H2326" t="e">
        <f t="shared" si="36"/>
        <v>#VALUE!</v>
      </c>
    </row>
    <row r="2327" spans="1:8" x14ac:dyDescent="0.25">
      <c r="A2327">
        <f>_xlfn.XLOOKUP(B2327,'Données-péréquation'!$B$2:$B$301,'Données-péréquation'!$A$2:$A$301)</f>
        <v>5495</v>
      </c>
      <c r="B2327" s="108" t="s">
        <v>192</v>
      </c>
      <c r="C2327" s="107">
        <v>2016</v>
      </c>
      <c r="D2327" s="105">
        <v>898703.27795303601</v>
      </c>
      <c r="E2327" s="105">
        <v>1120844.6967402699</v>
      </c>
      <c r="F2327" s="107" t="s">
        <v>458</v>
      </c>
      <c r="G2327">
        <v>0</v>
      </c>
      <c r="H2327" t="e">
        <f t="shared" si="36"/>
        <v>#VALUE!</v>
      </c>
    </row>
    <row r="2328" spans="1:8" x14ac:dyDescent="0.25">
      <c r="A2328">
        <f>_xlfn.XLOOKUP(B2328,'Données-péréquation'!$B$2:$B$301,'Données-péréquation'!$A$2:$A$301)</f>
        <v>5495</v>
      </c>
      <c r="B2328" s="108" t="s">
        <v>192</v>
      </c>
      <c r="C2328" s="107">
        <v>2017</v>
      </c>
      <c r="D2328" s="105">
        <v>933313.11512777302</v>
      </c>
      <c r="E2328" s="105">
        <v>1079807.4625192899</v>
      </c>
      <c r="F2328" s="105">
        <v>1771649.4251220601</v>
      </c>
      <c r="G2328">
        <v>0</v>
      </c>
      <c r="H2328">
        <f t="shared" si="36"/>
        <v>1771649.4251220601</v>
      </c>
    </row>
    <row r="2329" spans="1:8" x14ac:dyDescent="0.25">
      <c r="A2329">
        <f>_xlfn.XLOOKUP(B2329,'Données-péréquation'!$B$2:$B$301,'Données-péréquation'!$A$2:$A$301)</f>
        <v>5495</v>
      </c>
      <c r="B2329" s="108" t="s">
        <v>192</v>
      </c>
      <c r="C2329" s="107">
        <v>2018</v>
      </c>
      <c r="D2329" s="105">
        <v>981093.37826918799</v>
      </c>
      <c r="E2329" s="105">
        <v>1111540.923</v>
      </c>
      <c r="F2329" s="105">
        <v>2006591.6286583201</v>
      </c>
      <c r="G2329">
        <v>0</v>
      </c>
      <c r="H2329">
        <f t="shared" si="36"/>
        <v>2006591.6286583201</v>
      </c>
    </row>
    <row r="2330" spans="1:8" x14ac:dyDescent="0.25">
      <c r="A2330">
        <f>_xlfn.XLOOKUP(B2330,'Données-péréquation'!$B$2:$B$301,'Données-péréquation'!$A$2:$A$301)</f>
        <v>5495</v>
      </c>
      <c r="B2330" s="108" t="s">
        <v>192</v>
      </c>
      <c r="C2330" s="107">
        <v>2019</v>
      </c>
      <c r="D2330" s="105">
        <v>1090789.42978388</v>
      </c>
      <c r="E2330" s="105">
        <v>1665088.9214158701</v>
      </c>
      <c r="F2330" s="105">
        <v>2029085.2002365501</v>
      </c>
      <c r="G2330">
        <v>35569.199999999997</v>
      </c>
      <c r="H2330">
        <f t="shared" si="36"/>
        <v>2064654.40023655</v>
      </c>
    </row>
    <row r="2331" spans="1:8" x14ac:dyDescent="0.25">
      <c r="A2331">
        <f>_xlfn.XLOOKUP(B2331,'Données-péréquation'!$B$2:$B$301,'Données-péréquation'!$A$2:$A$301)</f>
        <v>5495</v>
      </c>
      <c r="B2331" s="108" t="s">
        <v>192</v>
      </c>
      <c r="C2331" s="107">
        <v>2020</v>
      </c>
      <c r="D2331" s="105">
        <v>2322074.8922967501</v>
      </c>
      <c r="E2331" s="105">
        <v>2643988.1762000001</v>
      </c>
      <c r="F2331" s="105">
        <v>2245682.52884734</v>
      </c>
      <c r="G2331">
        <v>7489.08</v>
      </c>
      <c r="H2331">
        <f t="shared" si="36"/>
        <v>2253171.6088473401</v>
      </c>
    </row>
    <row r="2332" spans="1:8" x14ac:dyDescent="0.25">
      <c r="A2332">
        <f>_xlfn.XLOOKUP(B2332,'Données-péréquation'!$B$2:$B$301,'Données-péréquation'!$A$2:$A$301)</f>
        <v>5495</v>
      </c>
      <c r="B2332" s="108" t="s">
        <v>192</v>
      </c>
      <c r="C2332" s="107">
        <v>2021</v>
      </c>
      <c r="D2332" s="105">
        <v>2748317.6425437899</v>
      </c>
      <c r="E2332" s="105">
        <v>3105198.5155515601</v>
      </c>
      <c r="F2332" s="105">
        <v>2066575.2862712599</v>
      </c>
      <c r="G2332">
        <v>16139.55</v>
      </c>
      <c r="H2332">
        <f t="shared" si="36"/>
        <v>2082714.8362712599</v>
      </c>
    </row>
    <row r="2333" spans="1:8" x14ac:dyDescent="0.25">
      <c r="A2333">
        <f>_xlfn.XLOOKUP(B2333,'Données-péréquation'!$B$2:$B$301,'Données-péréquation'!$A$2:$A$301)</f>
        <v>5495</v>
      </c>
      <c r="B2333" s="108" t="s">
        <v>192</v>
      </c>
      <c r="C2333" s="107">
        <v>2022</v>
      </c>
      <c r="D2333" s="105">
        <v>3236936.19214718</v>
      </c>
      <c r="E2333" s="105">
        <v>3674825.7832258302</v>
      </c>
      <c r="F2333" s="105">
        <v>831352.80604957603</v>
      </c>
      <c r="G2333">
        <v>25980.59</v>
      </c>
      <c r="H2333">
        <f t="shared" si="36"/>
        <v>857333.396049576</v>
      </c>
    </row>
    <row r="2334" spans="1:8" x14ac:dyDescent="0.25">
      <c r="A2334">
        <f>_xlfn.XLOOKUP(B2334,'Données-péréquation'!$B$2:$B$301,'Données-péréquation'!$A$2:$A$301)</f>
        <v>5496</v>
      </c>
      <c r="B2334" s="108" t="s">
        <v>191</v>
      </c>
      <c r="C2334" s="107">
        <v>2012</v>
      </c>
      <c r="D2334" s="107" t="s">
        <v>458</v>
      </c>
      <c r="E2334" s="107" t="s">
        <v>458</v>
      </c>
      <c r="F2334" s="107" t="s">
        <v>458</v>
      </c>
      <c r="G2334">
        <v>0</v>
      </c>
      <c r="H2334" t="e">
        <f t="shared" si="36"/>
        <v>#VALUE!</v>
      </c>
    </row>
    <row r="2335" spans="1:8" x14ac:dyDescent="0.25">
      <c r="A2335">
        <f>_xlfn.XLOOKUP(B2335,'Données-péréquation'!$B$2:$B$301,'Données-péréquation'!$A$2:$A$301)</f>
        <v>5496</v>
      </c>
      <c r="B2335" s="108" t="s">
        <v>191</v>
      </c>
      <c r="C2335" s="107">
        <v>2013</v>
      </c>
      <c r="D2335" s="107" t="s">
        <v>458</v>
      </c>
      <c r="E2335" s="107" t="s">
        <v>458</v>
      </c>
      <c r="F2335" s="107" t="s">
        <v>458</v>
      </c>
      <c r="G2335">
        <v>0</v>
      </c>
      <c r="H2335" t="e">
        <f t="shared" si="36"/>
        <v>#VALUE!</v>
      </c>
    </row>
    <row r="2336" spans="1:8" x14ac:dyDescent="0.25">
      <c r="A2336">
        <f>_xlfn.XLOOKUP(B2336,'Données-péréquation'!$B$2:$B$301,'Données-péréquation'!$A$2:$A$301)</f>
        <v>5496</v>
      </c>
      <c r="B2336" s="108" t="s">
        <v>191</v>
      </c>
      <c r="C2336" s="107">
        <v>2014</v>
      </c>
      <c r="D2336" s="107" t="s">
        <v>458</v>
      </c>
      <c r="E2336" s="107" t="s">
        <v>458</v>
      </c>
      <c r="F2336" s="107" t="s">
        <v>458</v>
      </c>
      <c r="G2336">
        <v>0</v>
      </c>
      <c r="H2336" t="e">
        <f t="shared" si="36"/>
        <v>#VALUE!</v>
      </c>
    </row>
    <row r="2337" spans="1:8" x14ac:dyDescent="0.25">
      <c r="A2337">
        <f>_xlfn.XLOOKUP(B2337,'Données-péréquation'!$B$2:$B$301,'Données-péréquation'!$A$2:$A$301)</f>
        <v>5496</v>
      </c>
      <c r="B2337" s="108" t="s">
        <v>191</v>
      </c>
      <c r="C2337" s="107">
        <v>2015</v>
      </c>
      <c r="D2337" s="107" t="s">
        <v>458</v>
      </c>
      <c r="E2337" s="107" t="s">
        <v>458</v>
      </c>
      <c r="F2337" s="107" t="s">
        <v>458</v>
      </c>
      <c r="G2337">
        <v>0</v>
      </c>
      <c r="H2337" t="e">
        <f t="shared" si="36"/>
        <v>#VALUE!</v>
      </c>
    </row>
    <row r="2338" spans="1:8" x14ac:dyDescent="0.25">
      <c r="A2338">
        <f>_xlfn.XLOOKUP(B2338,'Données-péréquation'!$B$2:$B$301,'Données-péréquation'!$A$2:$A$301)</f>
        <v>5496</v>
      </c>
      <c r="B2338" s="108" t="s">
        <v>191</v>
      </c>
      <c r="C2338" s="107">
        <v>2016</v>
      </c>
      <c r="D2338" s="105">
        <v>547402.37850205903</v>
      </c>
      <c r="E2338" s="105">
        <v>646202.44720821897</v>
      </c>
      <c r="F2338" s="107" t="s">
        <v>458</v>
      </c>
      <c r="G2338">
        <v>0</v>
      </c>
      <c r="H2338" t="e">
        <f t="shared" si="36"/>
        <v>#VALUE!</v>
      </c>
    </row>
    <row r="2339" spans="1:8" x14ac:dyDescent="0.25">
      <c r="A2339">
        <f>_xlfn.XLOOKUP(B2339,'Données-péréquation'!$B$2:$B$301,'Données-péréquation'!$A$2:$A$301)</f>
        <v>5496</v>
      </c>
      <c r="B2339" s="108" t="s">
        <v>191</v>
      </c>
      <c r="C2339" s="107">
        <v>2017</v>
      </c>
      <c r="D2339" s="105">
        <v>512794.580594867</v>
      </c>
      <c r="E2339" s="105">
        <v>582194.61638948496</v>
      </c>
      <c r="F2339" s="105">
        <v>467733.14337831002</v>
      </c>
      <c r="G2339">
        <v>0</v>
      </c>
      <c r="H2339">
        <f t="shared" si="36"/>
        <v>467733.14337831002</v>
      </c>
    </row>
    <row r="2340" spans="1:8" x14ac:dyDescent="0.25">
      <c r="A2340">
        <f>_xlfn.XLOOKUP(B2340,'Données-péréquation'!$B$2:$B$301,'Données-péréquation'!$A$2:$A$301)</f>
        <v>5496</v>
      </c>
      <c r="B2340" s="108" t="s">
        <v>191</v>
      </c>
      <c r="C2340" s="107">
        <v>2018</v>
      </c>
      <c r="D2340" s="105">
        <v>558165.19006834796</v>
      </c>
      <c r="E2340" s="105">
        <v>625722.20700000005</v>
      </c>
      <c r="F2340" s="105">
        <v>327608.86497787898</v>
      </c>
      <c r="G2340">
        <v>0</v>
      </c>
      <c r="H2340">
        <f t="shared" si="36"/>
        <v>327608.86497787898</v>
      </c>
    </row>
    <row r="2341" spans="1:8" x14ac:dyDescent="0.25">
      <c r="A2341">
        <f>_xlfn.XLOOKUP(B2341,'Données-péréquation'!$B$2:$B$301,'Données-péréquation'!$A$2:$A$301)</f>
        <v>5496</v>
      </c>
      <c r="B2341" s="108" t="s">
        <v>191</v>
      </c>
      <c r="C2341" s="107">
        <v>2019</v>
      </c>
      <c r="D2341" s="105">
        <v>611217.12755823997</v>
      </c>
      <c r="E2341" s="105">
        <v>911419.59895970405</v>
      </c>
      <c r="F2341" s="105">
        <v>383229.96310824697</v>
      </c>
      <c r="G2341">
        <v>23081.1</v>
      </c>
      <c r="H2341">
        <f t="shared" si="36"/>
        <v>406311.06310824695</v>
      </c>
    </row>
    <row r="2342" spans="1:8" x14ac:dyDescent="0.25">
      <c r="A2342">
        <f>_xlfn.XLOOKUP(B2342,'Données-péréquation'!$B$2:$B$301,'Données-péréquation'!$A$2:$A$301)</f>
        <v>5496</v>
      </c>
      <c r="B2342" s="108" t="s">
        <v>191</v>
      </c>
      <c r="C2342" s="107">
        <v>2020</v>
      </c>
      <c r="D2342" s="105">
        <v>1530311.1462857099</v>
      </c>
      <c r="E2342" s="105">
        <v>1726051.7888</v>
      </c>
      <c r="F2342" s="105">
        <v>763260.96359766496</v>
      </c>
      <c r="G2342">
        <v>7462.5</v>
      </c>
      <c r="H2342">
        <f t="shared" si="36"/>
        <v>770723.46359766496</v>
      </c>
    </row>
    <row r="2343" spans="1:8" x14ac:dyDescent="0.25">
      <c r="A2343">
        <f>_xlfn.XLOOKUP(B2343,'Données-péréquation'!$B$2:$B$301,'Données-péréquation'!$A$2:$A$301)</f>
        <v>5496</v>
      </c>
      <c r="B2343" s="108" t="s">
        <v>191</v>
      </c>
      <c r="C2343" s="107">
        <v>2021</v>
      </c>
      <c r="D2343" s="105">
        <v>1620957.74772689</v>
      </c>
      <c r="E2343" s="105">
        <v>1822350.3888502801</v>
      </c>
      <c r="F2343" s="105">
        <v>958100.26722474303</v>
      </c>
      <c r="G2343">
        <v>12650.33</v>
      </c>
      <c r="H2343">
        <f t="shared" si="36"/>
        <v>970750.59722474299</v>
      </c>
    </row>
    <row r="2344" spans="1:8" x14ac:dyDescent="0.25">
      <c r="A2344">
        <f>_xlfn.XLOOKUP(B2344,'Données-péréquation'!$B$2:$B$301,'Données-péréquation'!$A$2:$A$301)</f>
        <v>5496</v>
      </c>
      <c r="B2344" s="108" t="s">
        <v>191</v>
      </c>
      <c r="C2344" s="107">
        <v>2022</v>
      </c>
      <c r="D2344" s="105">
        <v>1986633.5864883801</v>
      </c>
      <c r="E2344" s="105">
        <v>2241749.6551587302</v>
      </c>
      <c r="F2344" s="105">
        <v>806032.38585106703</v>
      </c>
      <c r="G2344">
        <v>16376.84</v>
      </c>
      <c r="H2344">
        <f t="shared" si="36"/>
        <v>822409.22585106699</v>
      </c>
    </row>
    <row r="2345" spans="1:8" x14ac:dyDescent="0.25">
      <c r="A2345">
        <f>_xlfn.XLOOKUP(B2345,'Données-péréquation'!$B$2:$B$301,'Données-péréquation'!$A$2:$A$301)</f>
        <v>5531</v>
      </c>
      <c r="B2345" s="108" t="s">
        <v>190</v>
      </c>
      <c r="C2345" s="107">
        <v>2012</v>
      </c>
      <c r="D2345" s="107" t="s">
        <v>458</v>
      </c>
      <c r="E2345" s="107" t="s">
        <v>458</v>
      </c>
      <c r="F2345" s="107" t="s">
        <v>458</v>
      </c>
      <c r="G2345">
        <v>0</v>
      </c>
      <c r="H2345" t="e">
        <f t="shared" si="36"/>
        <v>#VALUE!</v>
      </c>
    </row>
    <row r="2346" spans="1:8" x14ac:dyDescent="0.25">
      <c r="A2346">
        <f>_xlfn.XLOOKUP(B2346,'Données-péréquation'!$B$2:$B$301,'Données-péréquation'!$A$2:$A$301)</f>
        <v>5531</v>
      </c>
      <c r="B2346" s="108" t="s">
        <v>190</v>
      </c>
      <c r="C2346" s="107">
        <v>2013</v>
      </c>
      <c r="D2346" s="107" t="s">
        <v>458</v>
      </c>
      <c r="E2346" s="107" t="s">
        <v>458</v>
      </c>
      <c r="F2346" s="107" t="s">
        <v>458</v>
      </c>
      <c r="G2346">
        <v>0</v>
      </c>
      <c r="H2346" t="e">
        <f t="shared" si="36"/>
        <v>#VALUE!</v>
      </c>
    </row>
    <row r="2347" spans="1:8" x14ac:dyDescent="0.25">
      <c r="A2347">
        <f>_xlfn.XLOOKUP(B2347,'Données-péréquation'!$B$2:$B$301,'Données-péréquation'!$A$2:$A$301)</f>
        <v>5531</v>
      </c>
      <c r="B2347" s="108" t="s">
        <v>190</v>
      </c>
      <c r="C2347" s="107">
        <v>2014</v>
      </c>
      <c r="D2347" s="107" t="s">
        <v>458</v>
      </c>
      <c r="E2347" s="107" t="s">
        <v>458</v>
      </c>
      <c r="F2347" s="107" t="s">
        <v>458</v>
      </c>
      <c r="G2347">
        <v>0</v>
      </c>
      <c r="H2347" t="e">
        <f t="shared" si="36"/>
        <v>#VALUE!</v>
      </c>
    </row>
    <row r="2348" spans="1:8" x14ac:dyDescent="0.25">
      <c r="A2348">
        <f>_xlfn.XLOOKUP(B2348,'Données-péréquation'!$B$2:$B$301,'Données-péréquation'!$A$2:$A$301)</f>
        <v>5531</v>
      </c>
      <c r="B2348" s="108" t="s">
        <v>190</v>
      </c>
      <c r="C2348" s="107">
        <v>2015</v>
      </c>
      <c r="D2348" s="107" t="s">
        <v>458</v>
      </c>
      <c r="E2348" s="107" t="s">
        <v>458</v>
      </c>
      <c r="F2348" s="107" t="s">
        <v>458</v>
      </c>
      <c r="G2348">
        <v>0</v>
      </c>
      <c r="H2348" t="e">
        <f t="shared" si="36"/>
        <v>#VALUE!</v>
      </c>
    </row>
    <row r="2349" spans="1:8" x14ac:dyDescent="0.25">
      <c r="A2349">
        <f>_xlfn.XLOOKUP(B2349,'Données-péréquation'!$B$2:$B$301,'Données-péréquation'!$A$2:$A$301)</f>
        <v>5531</v>
      </c>
      <c r="B2349" s="108" t="s">
        <v>190</v>
      </c>
      <c r="C2349" s="107">
        <v>2016</v>
      </c>
      <c r="D2349" s="105">
        <v>805804.19123238698</v>
      </c>
      <c r="E2349" s="105">
        <v>867117.43718592997</v>
      </c>
      <c r="F2349" s="107" t="s">
        <v>458</v>
      </c>
      <c r="G2349">
        <v>0</v>
      </c>
      <c r="H2349" t="e">
        <f t="shared" si="36"/>
        <v>#VALUE!</v>
      </c>
    </row>
    <row r="2350" spans="1:8" x14ac:dyDescent="0.25">
      <c r="A2350">
        <f>_xlfn.XLOOKUP(B2350,'Données-péréquation'!$B$2:$B$301,'Données-péréquation'!$A$2:$A$301)</f>
        <v>5531</v>
      </c>
      <c r="B2350" s="108" t="s">
        <v>190</v>
      </c>
      <c r="C2350" s="107">
        <v>2017</v>
      </c>
      <c r="D2350" s="105">
        <v>850389.13073213305</v>
      </c>
      <c r="E2350" s="105">
        <v>859010.26557329902</v>
      </c>
      <c r="F2350" s="105">
        <v>113992.88401869099</v>
      </c>
      <c r="G2350">
        <v>0</v>
      </c>
      <c r="H2350">
        <f t="shared" si="36"/>
        <v>113992.88401869099</v>
      </c>
    </row>
    <row r="2351" spans="1:8" x14ac:dyDescent="0.25">
      <c r="A2351">
        <f>_xlfn.XLOOKUP(B2351,'Données-péréquation'!$B$2:$B$301,'Données-péréquation'!$A$2:$A$301)</f>
        <v>5531</v>
      </c>
      <c r="B2351" s="108" t="s">
        <v>190</v>
      </c>
      <c r="C2351" s="107">
        <v>2018</v>
      </c>
      <c r="D2351" s="105">
        <v>999987.85337697703</v>
      </c>
      <c r="E2351" s="105">
        <v>1011147.15378365</v>
      </c>
      <c r="F2351" s="105">
        <v>17778.131782847999</v>
      </c>
      <c r="G2351">
        <v>0</v>
      </c>
      <c r="H2351">
        <f t="shared" si="36"/>
        <v>17778.131782847999</v>
      </c>
    </row>
    <row r="2352" spans="1:8" x14ac:dyDescent="0.25">
      <c r="A2352">
        <f>_xlfn.XLOOKUP(B2352,'Données-péréquation'!$B$2:$B$301,'Données-péréquation'!$A$2:$A$301)</f>
        <v>5531</v>
      </c>
      <c r="B2352" s="108" t="s">
        <v>190</v>
      </c>
      <c r="C2352" s="107">
        <v>2019</v>
      </c>
      <c r="D2352" s="105">
        <v>1025093.90482324</v>
      </c>
      <c r="E2352" s="105">
        <v>1108591.69025992</v>
      </c>
      <c r="F2352" s="105">
        <v>93450.688480101002</v>
      </c>
      <c r="G2352">
        <v>1145.3499999999999</v>
      </c>
      <c r="H2352">
        <f t="shared" si="36"/>
        <v>94596.038480101008</v>
      </c>
    </row>
    <row r="2353" spans="1:8" x14ac:dyDescent="0.25">
      <c r="A2353">
        <f>_xlfn.XLOOKUP(B2353,'Données-péréquation'!$B$2:$B$301,'Données-péréquation'!$A$2:$A$301)</f>
        <v>5531</v>
      </c>
      <c r="B2353" s="108" t="s">
        <v>190</v>
      </c>
      <c r="C2353" s="107">
        <v>2020</v>
      </c>
      <c r="D2353" s="105">
        <v>1019406.70801454</v>
      </c>
      <c r="E2353" s="105">
        <v>1071008.2750276199</v>
      </c>
      <c r="F2353" s="105">
        <v>144811.30641808701</v>
      </c>
      <c r="G2353">
        <v>1105.57</v>
      </c>
      <c r="H2353">
        <f t="shared" si="36"/>
        <v>145916.87641808702</v>
      </c>
    </row>
    <row r="2354" spans="1:8" x14ac:dyDescent="0.25">
      <c r="A2354">
        <f>_xlfn.XLOOKUP(B2354,'Données-péréquation'!$B$2:$B$301,'Données-péréquation'!$A$2:$A$301)</f>
        <v>5531</v>
      </c>
      <c r="B2354" s="108" t="s">
        <v>190</v>
      </c>
      <c r="C2354" s="107">
        <v>2021</v>
      </c>
      <c r="D2354" s="105">
        <v>975827.08733657002</v>
      </c>
      <c r="E2354" s="105">
        <v>1026200.29887295</v>
      </c>
      <c r="F2354" s="105">
        <v>79958.452356017006</v>
      </c>
      <c r="G2354">
        <v>724.53</v>
      </c>
      <c r="H2354">
        <f t="shared" si="36"/>
        <v>80682.982356017004</v>
      </c>
    </row>
    <row r="2355" spans="1:8" x14ac:dyDescent="0.25">
      <c r="A2355">
        <f>_xlfn.XLOOKUP(B2355,'Données-péréquation'!$B$2:$B$301,'Données-péréquation'!$A$2:$A$301)</f>
        <v>5531</v>
      </c>
      <c r="B2355" s="108" t="s">
        <v>190</v>
      </c>
      <c r="C2355" s="107">
        <v>2022</v>
      </c>
      <c r="D2355" s="105">
        <v>1028115.92215405</v>
      </c>
      <c r="E2355" s="105">
        <v>1101398.80130701</v>
      </c>
      <c r="F2355" s="105">
        <v>-16657.342633854001</v>
      </c>
      <c r="G2355">
        <v>355.7</v>
      </c>
      <c r="H2355">
        <f t="shared" si="36"/>
        <v>-16301.642633854</v>
      </c>
    </row>
    <row r="2356" spans="1:8" x14ac:dyDescent="0.25">
      <c r="A2356">
        <f>_xlfn.XLOOKUP(B2356,'Données-péréquation'!$B$2:$B$301,'Données-péréquation'!$A$2:$A$301)</f>
        <v>5860</v>
      </c>
      <c r="B2356" s="108" t="s">
        <v>189</v>
      </c>
      <c r="C2356" s="107">
        <v>2012</v>
      </c>
      <c r="D2356" s="107" t="s">
        <v>458</v>
      </c>
      <c r="E2356" s="107" t="s">
        <v>458</v>
      </c>
      <c r="F2356" s="107" t="s">
        <v>458</v>
      </c>
      <c r="G2356">
        <v>0</v>
      </c>
      <c r="H2356" t="e">
        <f t="shared" si="36"/>
        <v>#VALUE!</v>
      </c>
    </row>
    <row r="2357" spans="1:8" x14ac:dyDescent="0.25">
      <c r="A2357">
        <f>_xlfn.XLOOKUP(B2357,'Données-péréquation'!$B$2:$B$301,'Données-péréquation'!$A$2:$A$301)</f>
        <v>5860</v>
      </c>
      <c r="B2357" s="108" t="s">
        <v>189</v>
      </c>
      <c r="C2357" s="107">
        <v>2013</v>
      </c>
      <c r="D2357" s="107" t="s">
        <v>458</v>
      </c>
      <c r="E2357" s="107" t="s">
        <v>458</v>
      </c>
      <c r="F2357" s="107" t="s">
        <v>458</v>
      </c>
      <c r="G2357">
        <v>0</v>
      </c>
      <c r="H2357" t="e">
        <f t="shared" si="36"/>
        <v>#VALUE!</v>
      </c>
    </row>
    <row r="2358" spans="1:8" x14ac:dyDescent="0.25">
      <c r="A2358">
        <f>_xlfn.XLOOKUP(B2358,'Données-péréquation'!$B$2:$B$301,'Données-péréquation'!$A$2:$A$301)</f>
        <v>5860</v>
      </c>
      <c r="B2358" s="108" t="s">
        <v>189</v>
      </c>
      <c r="C2358" s="107">
        <v>2014</v>
      </c>
      <c r="D2358" s="107" t="s">
        <v>458</v>
      </c>
      <c r="E2358" s="107" t="s">
        <v>458</v>
      </c>
      <c r="F2358" s="107" t="s">
        <v>458</v>
      </c>
      <c r="G2358">
        <v>0</v>
      </c>
      <c r="H2358" t="e">
        <f t="shared" si="36"/>
        <v>#VALUE!</v>
      </c>
    </row>
    <row r="2359" spans="1:8" x14ac:dyDescent="0.25">
      <c r="A2359">
        <f>_xlfn.XLOOKUP(B2359,'Données-péréquation'!$B$2:$B$301,'Données-péréquation'!$A$2:$A$301)</f>
        <v>5860</v>
      </c>
      <c r="B2359" s="108" t="s">
        <v>189</v>
      </c>
      <c r="C2359" s="107">
        <v>2015</v>
      </c>
      <c r="D2359" s="107" t="s">
        <v>458</v>
      </c>
      <c r="E2359" s="107" t="s">
        <v>458</v>
      </c>
      <c r="F2359" s="107" t="s">
        <v>458</v>
      </c>
      <c r="G2359">
        <v>0</v>
      </c>
      <c r="H2359" t="e">
        <f t="shared" si="36"/>
        <v>#VALUE!</v>
      </c>
    </row>
    <row r="2360" spans="1:8" x14ac:dyDescent="0.25">
      <c r="A2360">
        <f>_xlfn.XLOOKUP(B2360,'Données-péréquation'!$B$2:$B$301,'Données-péréquation'!$A$2:$A$301)</f>
        <v>5860</v>
      </c>
      <c r="B2360" s="108" t="s">
        <v>189</v>
      </c>
      <c r="C2360" s="107">
        <v>2016</v>
      </c>
      <c r="D2360" s="105">
        <v>4318076.3229200495</v>
      </c>
      <c r="E2360" s="105">
        <v>4237032.00382837</v>
      </c>
      <c r="F2360" s="107" t="s">
        <v>458</v>
      </c>
      <c r="G2360">
        <v>0</v>
      </c>
      <c r="H2360" t="e">
        <f t="shared" si="36"/>
        <v>#VALUE!</v>
      </c>
    </row>
    <row r="2361" spans="1:8" x14ac:dyDescent="0.25">
      <c r="A2361">
        <f>_xlfn.XLOOKUP(B2361,'Données-péréquation'!$B$2:$B$301,'Données-péréquation'!$A$2:$A$301)</f>
        <v>5860</v>
      </c>
      <c r="B2361" s="108" t="s">
        <v>189</v>
      </c>
      <c r="C2361" s="107">
        <v>2017</v>
      </c>
      <c r="D2361" s="105">
        <v>4990007.2632083502</v>
      </c>
      <c r="E2361" s="105">
        <v>4889546.9292073399</v>
      </c>
      <c r="F2361" s="105">
        <v>-1549268.0373998</v>
      </c>
      <c r="G2361">
        <v>0</v>
      </c>
      <c r="H2361">
        <f t="shared" si="36"/>
        <v>-1549268.0373998</v>
      </c>
    </row>
    <row r="2362" spans="1:8" x14ac:dyDescent="0.25">
      <c r="A2362">
        <f>_xlfn.XLOOKUP(B2362,'Données-péréquation'!$B$2:$B$301,'Données-péréquation'!$A$2:$A$301)</f>
        <v>5860</v>
      </c>
      <c r="B2362" s="108" t="s">
        <v>189</v>
      </c>
      <c r="C2362" s="107">
        <v>2018</v>
      </c>
      <c r="D2362" s="105">
        <v>4935012.6869857796</v>
      </c>
      <c r="E2362" s="105">
        <v>4897515.6792193605</v>
      </c>
      <c r="F2362" s="105">
        <v>-2119923.8700227002</v>
      </c>
      <c r="G2362">
        <v>0</v>
      </c>
      <c r="H2362">
        <f t="shared" si="36"/>
        <v>-2119923.8700227002</v>
      </c>
    </row>
    <row r="2363" spans="1:8" x14ac:dyDescent="0.25">
      <c r="A2363">
        <f>_xlfn.XLOOKUP(B2363,'Données-péréquation'!$B$2:$B$301,'Données-péréquation'!$A$2:$A$301)</f>
        <v>5860</v>
      </c>
      <c r="B2363" s="108" t="s">
        <v>189</v>
      </c>
      <c r="C2363" s="107">
        <v>2019</v>
      </c>
      <c r="D2363" s="105">
        <v>4538045.0242810603</v>
      </c>
      <c r="E2363" s="105">
        <v>4587718.38740383</v>
      </c>
      <c r="F2363" s="105">
        <v>-2459528.5853381902</v>
      </c>
      <c r="G2363">
        <v>8120.65</v>
      </c>
      <c r="H2363">
        <f t="shared" si="36"/>
        <v>-2451407.9353381903</v>
      </c>
    </row>
    <row r="2364" spans="1:8" x14ac:dyDescent="0.25">
      <c r="A2364">
        <f>_xlfn.XLOOKUP(B2364,'Données-péréquation'!$B$2:$B$301,'Données-péréquation'!$A$2:$A$301)</f>
        <v>5860</v>
      </c>
      <c r="B2364" s="108" t="s">
        <v>189</v>
      </c>
      <c r="C2364" s="107">
        <v>2020</v>
      </c>
      <c r="D2364" s="105">
        <v>4553131.5365246804</v>
      </c>
      <c r="E2364" s="105">
        <v>4233830.2175676301</v>
      </c>
      <c r="F2364" s="105">
        <v>-7465445.9825941799</v>
      </c>
      <c r="G2364">
        <v>18694.939999999999</v>
      </c>
      <c r="H2364">
        <f t="shared" si="36"/>
        <v>-7446751.0425941795</v>
      </c>
    </row>
    <row r="2365" spans="1:8" x14ac:dyDescent="0.25">
      <c r="A2365">
        <f>_xlfn.XLOOKUP(B2365,'Données-péréquation'!$B$2:$B$301,'Données-péréquation'!$A$2:$A$301)</f>
        <v>5860</v>
      </c>
      <c r="B2365" s="108" t="s">
        <v>189</v>
      </c>
      <c r="C2365" s="107">
        <v>2021</v>
      </c>
      <c r="D2365" s="105">
        <v>4531999.6377343005</v>
      </c>
      <c r="E2365" s="105">
        <v>4284455.0544875497</v>
      </c>
      <c r="F2365" s="105">
        <v>-3472355.5865254798</v>
      </c>
      <c r="G2365">
        <v>7737.73</v>
      </c>
      <c r="H2365">
        <f t="shared" si="36"/>
        <v>-3464617.8565254798</v>
      </c>
    </row>
    <row r="2366" spans="1:8" x14ac:dyDescent="0.25">
      <c r="A2366">
        <f>_xlfn.XLOOKUP(B2366,'Données-péréquation'!$B$2:$B$301,'Données-péréquation'!$A$2:$A$301)</f>
        <v>5860</v>
      </c>
      <c r="B2366" s="108" t="s">
        <v>189</v>
      </c>
      <c r="C2366" s="107">
        <v>2022</v>
      </c>
      <c r="D2366" s="105">
        <v>4314928.1285907198</v>
      </c>
      <c r="E2366" s="105">
        <v>4120684.9514423702</v>
      </c>
      <c r="F2366" s="105">
        <v>-3750844.4294517399</v>
      </c>
      <c r="G2366">
        <v>14041.72</v>
      </c>
      <c r="H2366">
        <f t="shared" si="36"/>
        <v>-3736802.7094517397</v>
      </c>
    </row>
    <row r="2367" spans="1:8" x14ac:dyDescent="0.25">
      <c r="A2367">
        <f>_xlfn.XLOOKUP(B2367,'Données-péréquation'!$B$2:$B$301,'Données-péréquation'!$A$2:$A$301)</f>
        <v>5533</v>
      </c>
      <c r="B2367" s="108" t="s">
        <v>188</v>
      </c>
      <c r="C2367" s="107">
        <v>2012</v>
      </c>
      <c r="D2367" s="107" t="s">
        <v>458</v>
      </c>
      <c r="E2367" s="107" t="s">
        <v>458</v>
      </c>
      <c r="F2367" s="107" t="s">
        <v>458</v>
      </c>
      <c r="G2367">
        <v>0</v>
      </c>
      <c r="H2367" t="e">
        <f t="shared" si="36"/>
        <v>#VALUE!</v>
      </c>
    </row>
    <row r="2368" spans="1:8" x14ac:dyDescent="0.25">
      <c r="A2368">
        <f>_xlfn.XLOOKUP(B2368,'Données-péréquation'!$B$2:$B$301,'Données-péréquation'!$A$2:$A$301)</f>
        <v>5533</v>
      </c>
      <c r="B2368" s="108" t="s">
        <v>188</v>
      </c>
      <c r="C2368" s="107">
        <v>2013</v>
      </c>
      <c r="D2368" s="107" t="s">
        <v>458</v>
      </c>
      <c r="E2368" s="107" t="s">
        <v>458</v>
      </c>
      <c r="F2368" s="107" t="s">
        <v>458</v>
      </c>
      <c r="G2368">
        <v>0</v>
      </c>
      <c r="H2368" t="e">
        <f t="shared" si="36"/>
        <v>#VALUE!</v>
      </c>
    </row>
    <row r="2369" spans="1:8" x14ac:dyDescent="0.25">
      <c r="A2369">
        <f>_xlfn.XLOOKUP(B2369,'Données-péréquation'!$B$2:$B$301,'Données-péréquation'!$A$2:$A$301)</f>
        <v>5533</v>
      </c>
      <c r="B2369" s="108" t="s">
        <v>188</v>
      </c>
      <c r="C2369" s="107">
        <v>2014</v>
      </c>
      <c r="D2369" s="107" t="s">
        <v>458</v>
      </c>
      <c r="E2369" s="107" t="s">
        <v>458</v>
      </c>
      <c r="F2369" s="107" t="s">
        <v>458</v>
      </c>
      <c r="G2369">
        <v>0</v>
      </c>
      <c r="H2369" t="e">
        <f t="shared" si="36"/>
        <v>#VALUE!</v>
      </c>
    </row>
    <row r="2370" spans="1:8" x14ac:dyDescent="0.25">
      <c r="A2370">
        <f>_xlfn.XLOOKUP(B2370,'Données-péréquation'!$B$2:$B$301,'Données-péréquation'!$A$2:$A$301)</f>
        <v>5533</v>
      </c>
      <c r="B2370" s="108" t="s">
        <v>188</v>
      </c>
      <c r="C2370" s="107">
        <v>2015</v>
      </c>
      <c r="D2370" s="107" t="s">
        <v>458</v>
      </c>
      <c r="E2370" s="107" t="s">
        <v>458</v>
      </c>
      <c r="F2370" s="107" t="s">
        <v>458</v>
      </c>
      <c r="G2370">
        <v>0</v>
      </c>
      <c r="H2370" t="e">
        <f t="shared" si="36"/>
        <v>#VALUE!</v>
      </c>
    </row>
    <row r="2371" spans="1:8" x14ac:dyDescent="0.25">
      <c r="A2371">
        <f>_xlfn.XLOOKUP(B2371,'Données-péréquation'!$B$2:$B$301,'Données-péréquation'!$A$2:$A$301)</f>
        <v>5533</v>
      </c>
      <c r="B2371" s="108" t="s">
        <v>188</v>
      </c>
      <c r="C2371" s="107">
        <v>2016</v>
      </c>
      <c r="D2371" s="105">
        <v>1654543.71888389</v>
      </c>
      <c r="E2371" s="105">
        <v>1780649.9196713499</v>
      </c>
      <c r="F2371" s="107" t="s">
        <v>458</v>
      </c>
      <c r="G2371">
        <v>0</v>
      </c>
      <c r="H2371" t="e">
        <f t="shared" ref="H2371:H2434" si="37">F2371+G2371</f>
        <v>#VALUE!</v>
      </c>
    </row>
    <row r="2372" spans="1:8" x14ac:dyDescent="0.25">
      <c r="A2372">
        <f>_xlfn.XLOOKUP(B2372,'Données-péréquation'!$B$2:$B$301,'Données-péréquation'!$A$2:$A$301)</f>
        <v>5533</v>
      </c>
      <c r="B2372" s="108" t="s">
        <v>188</v>
      </c>
      <c r="C2372" s="107">
        <v>2017</v>
      </c>
      <c r="D2372" s="105">
        <v>1727194.04434022</v>
      </c>
      <c r="E2372" s="105">
        <v>1744736.16141562</v>
      </c>
      <c r="F2372" s="105">
        <v>151232.22456676001</v>
      </c>
      <c r="G2372">
        <v>0</v>
      </c>
      <c r="H2372">
        <f t="shared" si="37"/>
        <v>151232.22456676001</v>
      </c>
    </row>
    <row r="2373" spans="1:8" x14ac:dyDescent="0.25">
      <c r="A2373">
        <f>_xlfn.XLOOKUP(B2373,'Données-péréquation'!$B$2:$B$301,'Données-péréquation'!$A$2:$A$301)</f>
        <v>5533</v>
      </c>
      <c r="B2373" s="108" t="s">
        <v>188</v>
      </c>
      <c r="C2373" s="107">
        <v>2018</v>
      </c>
      <c r="D2373" s="105">
        <v>2009209.5779991399</v>
      </c>
      <c r="E2373" s="105">
        <v>2031901.4064156001</v>
      </c>
      <c r="F2373" s="105">
        <v>267178.68627359002</v>
      </c>
      <c r="G2373">
        <v>0</v>
      </c>
      <c r="H2373">
        <f t="shared" si="37"/>
        <v>267178.68627359002</v>
      </c>
    </row>
    <row r="2374" spans="1:8" x14ac:dyDescent="0.25">
      <c r="A2374">
        <f>_xlfn.XLOOKUP(B2374,'Données-péréquation'!$B$2:$B$301,'Données-péréquation'!$A$2:$A$301)</f>
        <v>5533</v>
      </c>
      <c r="B2374" s="108" t="s">
        <v>188</v>
      </c>
      <c r="C2374" s="107">
        <v>2019</v>
      </c>
      <c r="D2374" s="105">
        <v>2018287.2412614</v>
      </c>
      <c r="E2374" s="105">
        <v>2182951.3330771402</v>
      </c>
      <c r="F2374" s="105">
        <v>431956.74511612201</v>
      </c>
      <c r="G2374">
        <v>23098.7</v>
      </c>
      <c r="H2374">
        <f t="shared" si="37"/>
        <v>455055.44511612202</v>
      </c>
    </row>
    <row r="2375" spans="1:8" x14ac:dyDescent="0.25">
      <c r="A2375">
        <f>_xlfn.XLOOKUP(B2375,'Données-péréquation'!$B$2:$B$301,'Données-péréquation'!$A$2:$A$301)</f>
        <v>5533</v>
      </c>
      <c r="B2375" s="108" t="s">
        <v>188</v>
      </c>
      <c r="C2375" s="107">
        <v>2020</v>
      </c>
      <c r="D2375" s="105">
        <v>2016916.59599334</v>
      </c>
      <c r="E2375" s="105">
        <v>2119011.5990403201</v>
      </c>
      <c r="F2375" s="105">
        <v>174785.24553907101</v>
      </c>
      <c r="G2375">
        <v>7396.57</v>
      </c>
      <c r="H2375">
        <f t="shared" si="37"/>
        <v>182181.81553907102</v>
      </c>
    </row>
    <row r="2376" spans="1:8" x14ac:dyDescent="0.25">
      <c r="A2376">
        <f>_xlfn.XLOOKUP(B2376,'Données-péréquation'!$B$2:$B$301,'Données-péréquation'!$A$2:$A$301)</f>
        <v>5533</v>
      </c>
      <c r="B2376" s="108" t="s">
        <v>188</v>
      </c>
      <c r="C2376" s="107">
        <v>2021</v>
      </c>
      <c r="D2376" s="105">
        <v>1949335.3311846701</v>
      </c>
      <c r="E2376" s="105">
        <v>2049939.6857582</v>
      </c>
      <c r="F2376" s="105">
        <v>315795.231696414</v>
      </c>
      <c r="G2376">
        <v>15171.03</v>
      </c>
      <c r="H2376">
        <f t="shared" si="37"/>
        <v>330966.26169641403</v>
      </c>
    </row>
    <row r="2377" spans="1:8" x14ac:dyDescent="0.25">
      <c r="A2377">
        <f>_xlfn.XLOOKUP(B2377,'Données-péréquation'!$B$2:$B$301,'Données-péréquation'!$A$2:$A$301)</f>
        <v>5533</v>
      </c>
      <c r="B2377" s="108" t="s">
        <v>188</v>
      </c>
      <c r="C2377" s="107">
        <v>2022</v>
      </c>
      <c r="D2377" s="105">
        <v>2013225.3337548501</v>
      </c>
      <c r="E2377" s="105">
        <v>2157011.9711509198</v>
      </c>
      <c r="F2377" s="105">
        <v>255763.838276497</v>
      </c>
      <c r="G2377">
        <v>8399.2900000000009</v>
      </c>
      <c r="H2377">
        <f t="shared" si="37"/>
        <v>264163.12827649701</v>
      </c>
    </row>
    <row r="2378" spans="1:8" x14ac:dyDescent="0.25">
      <c r="A2378">
        <f>_xlfn.XLOOKUP(B2378,'Données-péréquation'!$B$2:$B$301,'Données-péréquation'!$A$2:$A$301)</f>
        <v>5497</v>
      </c>
      <c r="B2378" s="108" t="s">
        <v>187</v>
      </c>
      <c r="C2378" s="107">
        <v>2012</v>
      </c>
      <c r="D2378" s="107" t="s">
        <v>458</v>
      </c>
      <c r="E2378" s="107" t="s">
        <v>458</v>
      </c>
      <c r="F2378" s="107" t="s">
        <v>458</v>
      </c>
      <c r="G2378">
        <v>0</v>
      </c>
      <c r="H2378" t="e">
        <f t="shared" si="37"/>
        <v>#VALUE!</v>
      </c>
    </row>
    <row r="2379" spans="1:8" x14ac:dyDescent="0.25">
      <c r="A2379">
        <f>_xlfn.XLOOKUP(B2379,'Données-péréquation'!$B$2:$B$301,'Données-péréquation'!$A$2:$A$301)</f>
        <v>5497</v>
      </c>
      <c r="B2379" s="108" t="s">
        <v>187</v>
      </c>
      <c r="C2379" s="107">
        <v>2013</v>
      </c>
      <c r="D2379" s="107" t="s">
        <v>458</v>
      </c>
      <c r="E2379" s="107" t="s">
        <v>458</v>
      </c>
      <c r="F2379" s="107" t="s">
        <v>458</v>
      </c>
      <c r="G2379">
        <v>0</v>
      </c>
      <c r="H2379" t="e">
        <f t="shared" si="37"/>
        <v>#VALUE!</v>
      </c>
    </row>
    <row r="2380" spans="1:8" x14ac:dyDescent="0.25">
      <c r="A2380">
        <f>_xlfn.XLOOKUP(B2380,'Données-péréquation'!$B$2:$B$301,'Données-péréquation'!$A$2:$A$301)</f>
        <v>5497</v>
      </c>
      <c r="B2380" s="108" t="s">
        <v>187</v>
      </c>
      <c r="C2380" s="107">
        <v>2014</v>
      </c>
      <c r="D2380" s="107" t="s">
        <v>458</v>
      </c>
      <c r="E2380" s="107" t="s">
        <v>458</v>
      </c>
      <c r="F2380" s="107" t="s">
        <v>458</v>
      </c>
      <c r="G2380">
        <v>0</v>
      </c>
      <c r="H2380" t="e">
        <f t="shared" si="37"/>
        <v>#VALUE!</v>
      </c>
    </row>
    <row r="2381" spans="1:8" x14ac:dyDescent="0.25">
      <c r="A2381">
        <f>_xlfn.XLOOKUP(B2381,'Données-péréquation'!$B$2:$B$301,'Données-péréquation'!$A$2:$A$301)</f>
        <v>5497</v>
      </c>
      <c r="B2381" s="108" t="s">
        <v>187</v>
      </c>
      <c r="C2381" s="107">
        <v>2015</v>
      </c>
      <c r="D2381" s="107" t="s">
        <v>458</v>
      </c>
      <c r="E2381" s="107" t="s">
        <v>458</v>
      </c>
      <c r="F2381" s="107" t="s">
        <v>458</v>
      </c>
      <c r="G2381">
        <v>0</v>
      </c>
      <c r="H2381" t="e">
        <f t="shared" si="37"/>
        <v>#VALUE!</v>
      </c>
    </row>
    <row r="2382" spans="1:8" x14ac:dyDescent="0.25">
      <c r="A2382">
        <f>_xlfn.XLOOKUP(B2382,'Données-péréquation'!$B$2:$B$301,'Données-péréquation'!$A$2:$A$301)</f>
        <v>5497</v>
      </c>
      <c r="B2382" s="108" t="s">
        <v>187</v>
      </c>
      <c r="C2382" s="107">
        <v>2016</v>
      </c>
      <c r="D2382" s="105">
        <v>491640.83922378899</v>
      </c>
      <c r="E2382" s="105">
        <v>675403.86710868799</v>
      </c>
      <c r="F2382" s="107" t="s">
        <v>458</v>
      </c>
      <c r="G2382">
        <v>0</v>
      </c>
      <c r="H2382" t="e">
        <f t="shared" si="37"/>
        <v>#VALUE!</v>
      </c>
    </row>
    <row r="2383" spans="1:8" x14ac:dyDescent="0.25">
      <c r="A2383">
        <f>_xlfn.XLOOKUP(B2383,'Données-péréquation'!$B$2:$B$301,'Données-péréquation'!$A$2:$A$301)</f>
        <v>5497</v>
      </c>
      <c r="B2383" s="108" t="s">
        <v>187</v>
      </c>
      <c r="C2383" s="107">
        <v>2017</v>
      </c>
      <c r="D2383" s="105">
        <v>877759.88377464097</v>
      </c>
      <c r="E2383" s="105">
        <v>948137.91766516597</v>
      </c>
      <c r="F2383" s="105">
        <v>219733.67545043299</v>
      </c>
      <c r="G2383">
        <v>0</v>
      </c>
      <c r="H2383">
        <f t="shared" si="37"/>
        <v>219733.67545043299</v>
      </c>
    </row>
    <row r="2384" spans="1:8" x14ac:dyDescent="0.25">
      <c r="A2384">
        <f>_xlfn.XLOOKUP(B2384,'Données-péréquation'!$B$2:$B$301,'Données-péréquation'!$A$2:$A$301)</f>
        <v>5497</v>
      </c>
      <c r="B2384" s="108" t="s">
        <v>187</v>
      </c>
      <c r="C2384" s="107">
        <v>2018</v>
      </c>
      <c r="D2384" s="105">
        <v>1420978.2802999299</v>
      </c>
      <c r="E2384" s="105">
        <v>1804078.2657585701</v>
      </c>
      <c r="F2384" s="105">
        <v>298646.38070974901</v>
      </c>
      <c r="G2384">
        <v>0</v>
      </c>
      <c r="H2384">
        <f t="shared" si="37"/>
        <v>298646.38070974901</v>
      </c>
    </row>
    <row r="2385" spans="1:8" x14ac:dyDescent="0.25">
      <c r="A2385">
        <f>_xlfn.XLOOKUP(B2385,'Données-péréquation'!$B$2:$B$301,'Données-péréquation'!$A$2:$A$301)</f>
        <v>5497</v>
      </c>
      <c r="B2385" s="108" t="s">
        <v>187</v>
      </c>
      <c r="C2385" s="107">
        <v>2019</v>
      </c>
      <c r="D2385" s="105">
        <v>2607996.24226479</v>
      </c>
      <c r="E2385" s="105">
        <v>2769605.7260746001</v>
      </c>
      <c r="F2385" s="105">
        <v>391497.78346279601</v>
      </c>
      <c r="G2385">
        <v>1594.3</v>
      </c>
      <c r="H2385">
        <f t="shared" si="37"/>
        <v>393092.083462796</v>
      </c>
    </row>
    <row r="2386" spans="1:8" x14ac:dyDescent="0.25">
      <c r="A2386">
        <f>_xlfn.XLOOKUP(B2386,'Données-péréquation'!$B$2:$B$301,'Données-péréquation'!$A$2:$A$301)</f>
        <v>5497</v>
      </c>
      <c r="B2386" s="108" t="s">
        <v>187</v>
      </c>
      <c r="C2386" s="107">
        <v>2020</v>
      </c>
      <c r="D2386" s="105">
        <v>2556819.9551849598</v>
      </c>
      <c r="E2386" s="105">
        <v>2637646.90936943</v>
      </c>
      <c r="F2386" s="105">
        <v>591929.67951226805</v>
      </c>
      <c r="G2386">
        <v>-1212.44</v>
      </c>
      <c r="H2386">
        <f t="shared" si="37"/>
        <v>590717.2395122681</v>
      </c>
    </row>
    <row r="2387" spans="1:8" x14ac:dyDescent="0.25">
      <c r="A2387">
        <f>_xlfn.XLOOKUP(B2387,'Données-péréquation'!$B$2:$B$301,'Données-péréquation'!$A$2:$A$301)</f>
        <v>5497</v>
      </c>
      <c r="B2387" s="108" t="s">
        <v>187</v>
      </c>
      <c r="C2387" s="107">
        <v>2021</v>
      </c>
      <c r="D2387" s="105">
        <v>2463006.7337913401</v>
      </c>
      <c r="E2387" s="105">
        <v>2542191.2771717301</v>
      </c>
      <c r="F2387" s="105">
        <v>477595.65850763401</v>
      </c>
      <c r="G2387">
        <v>611.29</v>
      </c>
      <c r="H2387">
        <f t="shared" si="37"/>
        <v>478206.94850763399</v>
      </c>
    </row>
    <row r="2388" spans="1:8" x14ac:dyDescent="0.25">
      <c r="A2388">
        <f>_xlfn.XLOOKUP(B2388,'Données-péréquation'!$B$2:$B$301,'Données-péréquation'!$A$2:$A$301)</f>
        <v>5497</v>
      </c>
      <c r="B2388" s="108" t="s">
        <v>187</v>
      </c>
      <c r="C2388" s="107">
        <v>2022</v>
      </c>
      <c r="D2388" s="105">
        <v>2392271.1473158598</v>
      </c>
      <c r="E2388" s="105">
        <v>2495725.6034549698</v>
      </c>
      <c r="F2388" s="105">
        <v>425886.08960159798</v>
      </c>
      <c r="G2388">
        <v>2155.02</v>
      </c>
      <c r="H2388">
        <f t="shared" si="37"/>
        <v>428041.109601598</v>
      </c>
    </row>
    <row r="2389" spans="1:8" x14ac:dyDescent="0.25">
      <c r="A2389">
        <f>_xlfn.XLOOKUP(B2389,'Données-péréquation'!$B$2:$B$301,'Données-péréquation'!$A$2:$A$301)</f>
        <v>5926</v>
      </c>
      <c r="B2389" s="108" t="s">
        <v>186</v>
      </c>
      <c r="C2389" s="107">
        <v>2012</v>
      </c>
      <c r="D2389" s="107" t="s">
        <v>458</v>
      </c>
      <c r="E2389" s="107" t="s">
        <v>458</v>
      </c>
      <c r="F2389" s="107" t="s">
        <v>458</v>
      </c>
      <c r="G2389">
        <v>0</v>
      </c>
      <c r="H2389" t="e">
        <f t="shared" si="37"/>
        <v>#VALUE!</v>
      </c>
    </row>
    <row r="2390" spans="1:8" x14ac:dyDescent="0.25">
      <c r="A2390">
        <f>_xlfn.XLOOKUP(B2390,'Données-péréquation'!$B$2:$B$301,'Données-péréquation'!$A$2:$A$301)</f>
        <v>5926</v>
      </c>
      <c r="B2390" s="108" t="s">
        <v>186</v>
      </c>
      <c r="C2390" s="107">
        <v>2013</v>
      </c>
      <c r="D2390" s="107" t="s">
        <v>458</v>
      </c>
      <c r="E2390" s="107" t="s">
        <v>458</v>
      </c>
      <c r="F2390" s="107" t="s">
        <v>458</v>
      </c>
      <c r="G2390">
        <v>0</v>
      </c>
      <c r="H2390" t="e">
        <f t="shared" si="37"/>
        <v>#VALUE!</v>
      </c>
    </row>
    <row r="2391" spans="1:8" x14ac:dyDescent="0.25">
      <c r="A2391">
        <f>_xlfn.XLOOKUP(B2391,'Données-péréquation'!$B$2:$B$301,'Données-péréquation'!$A$2:$A$301)</f>
        <v>5926</v>
      </c>
      <c r="B2391" s="108" t="s">
        <v>186</v>
      </c>
      <c r="C2391" s="107">
        <v>2014</v>
      </c>
      <c r="D2391" s="107" t="s">
        <v>458</v>
      </c>
      <c r="E2391" s="107" t="s">
        <v>458</v>
      </c>
      <c r="F2391" s="107" t="s">
        <v>458</v>
      </c>
      <c r="G2391">
        <v>0</v>
      </c>
      <c r="H2391" t="e">
        <f t="shared" si="37"/>
        <v>#VALUE!</v>
      </c>
    </row>
    <row r="2392" spans="1:8" x14ac:dyDescent="0.25">
      <c r="A2392">
        <f>_xlfn.XLOOKUP(B2392,'Données-péréquation'!$B$2:$B$301,'Données-péréquation'!$A$2:$A$301)</f>
        <v>5926</v>
      </c>
      <c r="B2392" s="108" t="s">
        <v>186</v>
      </c>
      <c r="C2392" s="107">
        <v>2015</v>
      </c>
      <c r="D2392" s="107" t="s">
        <v>458</v>
      </c>
      <c r="E2392" s="107" t="s">
        <v>458</v>
      </c>
      <c r="F2392" s="107" t="s">
        <v>458</v>
      </c>
      <c r="G2392">
        <v>0</v>
      </c>
      <c r="H2392" t="e">
        <f t="shared" si="37"/>
        <v>#VALUE!</v>
      </c>
    </row>
    <row r="2393" spans="1:8" x14ac:dyDescent="0.25">
      <c r="A2393">
        <f>_xlfn.XLOOKUP(B2393,'Données-péréquation'!$B$2:$B$301,'Données-péréquation'!$A$2:$A$301)</f>
        <v>5926</v>
      </c>
      <c r="B2393" s="108" t="s">
        <v>186</v>
      </c>
      <c r="C2393" s="107">
        <v>2016</v>
      </c>
      <c r="D2393" s="105">
        <v>36916.48994521</v>
      </c>
      <c r="E2393" s="105">
        <v>51671.559106927001</v>
      </c>
      <c r="F2393" s="107" t="s">
        <v>458</v>
      </c>
      <c r="G2393">
        <v>0</v>
      </c>
      <c r="H2393" t="e">
        <f t="shared" si="37"/>
        <v>#VALUE!</v>
      </c>
    </row>
    <row r="2394" spans="1:8" x14ac:dyDescent="0.25">
      <c r="A2394">
        <f>_xlfn.XLOOKUP(B2394,'Données-péréquation'!$B$2:$B$301,'Données-péréquation'!$A$2:$A$301)</f>
        <v>5926</v>
      </c>
      <c r="B2394" s="108" t="s">
        <v>186</v>
      </c>
      <c r="C2394" s="107">
        <v>2017</v>
      </c>
      <c r="D2394" s="105">
        <v>22137.000726172999</v>
      </c>
      <c r="E2394" s="105">
        <v>47641.196102747999</v>
      </c>
      <c r="F2394" s="105">
        <v>250061.88759144899</v>
      </c>
      <c r="G2394">
        <v>0</v>
      </c>
      <c r="H2394">
        <f t="shared" si="37"/>
        <v>250061.88759144899</v>
      </c>
    </row>
    <row r="2395" spans="1:8" x14ac:dyDescent="0.25">
      <c r="A2395">
        <f>_xlfn.XLOOKUP(B2395,'Données-péréquation'!$B$2:$B$301,'Données-péréquation'!$A$2:$A$301)</f>
        <v>5926</v>
      </c>
      <c r="B2395" s="108" t="s">
        <v>186</v>
      </c>
      <c r="C2395" s="107">
        <v>2018</v>
      </c>
      <c r="D2395" s="105">
        <v>181949.54096196801</v>
      </c>
      <c r="E2395" s="105">
        <v>139696.89525592199</v>
      </c>
      <c r="F2395" s="105">
        <v>96076.124209693997</v>
      </c>
      <c r="G2395">
        <v>0</v>
      </c>
      <c r="H2395">
        <f t="shared" si="37"/>
        <v>96076.124209693997</v>
      </c>
    </row>
    <row r="2396" spans="1:8" x14ac:dyDescent="0.25">
      <c r="A2396">
        <f>_xlfn.XLOOKUP(B2396,'Données-péréquation'!$B$2:$B$301,'Données-péréquation'!$A$2:$A$301)</f>
        <v>5926</v>
      </c>
      <c r="B2396" s="108" t="s">
        <v>186</v>
      </c>
      <c r="C2396" s="107">
        <v>2019</v>
      </c>
      <c r="D2396" s="105">
        <v>187781.32529948399</v>
      </c>
      <c r="E2396" s="105">
        <v>192625.23477808101</v>
      </c>
      <c r="F2396" s="105">
        <v>103950.14036750099</v>
      </c>
      <c r="G2396">
        <v>9073</v>
      </c>
      <c r="H2396">
        <f t="shared" si="37"/>
        <v>113023.14036750099</v>
      </c>
    </row>
    <row r="2397" spans="1:8" x14ac:dyDescent="0.25">
      <c r="A2397">
        <f>_xlfn.XLOOKUP(B2397,'Données-péréquation'!$B$2:$B$301,'Données-péréquation'!$A$2:$A$301)</f>
        <v>5926</v>
      </c>
      <c r="B2397" s="108" t="s">
        <v>186</v>
      </c>
      <c r="C2397" s="107">
        <v>2020</v>
      </c>
      <c r="D2397" s="105">
        <v>151029.66160899101</v>
      </c>
      <c r="E2397" s="105">
        <v>159677.946238795</v>
      </c>
      <c r="F2397" s="105">
        <v>176962.38787262599</v>
      </c>
      <c r="G2397">
        <v>633.48</v>
      </c>
      <c r="H2397">
        <f t="shared" si="37"/>
        <v>177595.867872626</v>
      </c>
    </row>
    <row r="2398" spans="1:8" x14ac:dyDescent="0.25">
      <c r="A2398">
        <f>_xlfn.XLOOKUP(B2398,'Données-péréquation'!$B$2:$B$301,'Données-péréquation'!$A$2:$A$301)</f>
        <v>5926</v>
      </c>
      <c r="B2398" s="108" t="s">
        <v>186</v>
      </c>
      <c r="C2398" s="107">
        <v>2021</v>
      </c>
      <c r="D2398" s="105">
        <v>132702.22544792801</v>
      </c>
      <c r="E2398" s="105">
        <v>133729.07016273</v>
      </c>
      <c r="F2398" s="105">
        <v>202265.05102806099</v>
      </c>
      <c r="G2398">
        <v>2253.7199999999998</v>
      </c>
      <c r="H2398">
        <f t="shared" si="37"/>
        <v>204518.77102806099</v>
      </c>
    </row>
    <row r="2399" spans="1:8" x14ac:dyDescent="0.25">
      <c r="A2399">
        <f>_xlfn.XLOOKUP(B2399,'Données-péréquation'!$B$2:$B$301,'Données-péréquation'!$A$2:$A$301)</f>
        <v>5926</v>
      </c>
      <c r="B2399" s="108" t="s">
        <v>186</v>
      </c>
      <c r="C2399" s="107">
        <v>2022</v>
      </c>
      <c r="D2399" s="105">
        <v>117603.801665861</v>
      </c>
      <c r="E2399" s="105">
        <v>110237.56283095801</v>
      </c>
      <c r="F2399" s="105">
        <v>346231.80899873603</v>
      </c>
      <c r="G2399">
        <v>4950.04</v>
      </c>
      <c r="H2399">
        <f t="shared" si="37"/>
        <v>351181.84899873601</v>
      </c>
    </row>
    <row r="2400" spans="1:8" x14ac:dyDescent="0.25">
      <c r="A2400">
        <f>_xlfn.XLOOKUP(B2400,'Données-péréquation'!$B$2:$B$301,'Données-péréquation'!$A$2:$A$301)</f>
        <v>5725</v>
      </c>
      <c r="B2400" s="108" t="s">
        <v>185</v>
      </c>
      <c r="C2400" s="107">
        <v>2012</v>
      </c>
      <c r="D2400" s="107" t="s">
        <v>458</v>
      </c>
      <c r="E2400" s="107" t="s">
        <v>458</v>
      </c>
      <c r="F2400" s="107" t="s">
        <v>458</v>
      </c>
      <c r="G2400">
        <v>0</v>
      </c>
      <c r="H2400" t="e">
        <f t="shared" si="37"/>
        <v>#VALUE!</v>
      </c>
    </row>
    <row r="2401" spans="1:8" x14ac:dyDescent="0.25">
      <c r="A2401">
        <f>_xlfn.XLOOKUP(B2401,'Données-péréquation'!$B$2:$B$301,'Données-péréquation'!$A$2:$A$301)</f>
        <v>5725</v>
      </c>
      <c r="B2401" s="108" t="s">
        <v>185</v>
      </c>
      <c r="C2401" s="107">
        <v>2013</v>
      </c>
      <c r="D2401" s="107" t="s">
        <v>458</v>
      </c>
      <c r="E2401" s="107" t="s">
        <v>458</v>
      </c>
      <c r="F2401" s="107" t="s">
        <v>458</v>
      </c>
      <c r="G2401">
        <v>0</v>
      </c>
      <c r="H2401" t="e">
        <f t="shared" si="37"/>
        <v>#VALUE!</v>
      </c>
    </row>
    <row r="2402" spans="1:8" x14ac:dyDescent="0.25">
      <c r="A2402">
        <f>_xlfn.XLOOKUP(B2402,'Données-péréquation'!$B$2:$B$301,'Données-péréquation'!$A$2:$A$301)</f>
        <v>5725</v>
      </c>
      <c r="B2402" s="108" t="s">
        <v>185</v>
      </c>
      <c r="C2402" s="107">
        <v>2014</v>
      </c>
      <c r="D2402" s="107" t="s">
        <v>458</v>
      </c>
      <c r="E2402" s="107" t="s">
        <v>458</v>
      </c>
      <c r="F2402" s="107" t="s">
        <v>458</v>
      </c>
      <c r="G2402">
        <v>0</v>
      </c>
      <c r="H2402" t="e">
        <f t="shared" si="37"/>
        <v>#VALUE!</v>
      </c>
    </row>
    <row r="2403" spans="1:8" x14ac:dyDescent="0.25">
      <c r="A2403">
        <f>_xlfn.XLOOKUP(B2403,'Données-péréquation'!$B$2:$B$301,'Données-péréquation'!$A$2:$A$301)</f>
        <v>5725</v>
      </c>
      <c r="B2403" s="108" t="s">
        <v>185</v>
      </c>
      <c r="C2403" s="107">
        <v>2015</v>
      </c>
      <c r="D2403" s="107" t="s">
        <v>458</v>
      </c>
      <c r="E2403" s="107" t="s">
        <v>458</v>
      </c>
      <c r="F2403" s="107" t="s">
        <v>458</v>
      </c>
      <c r="G2403">
        <v>0</v>
      </c>
      <c r="H2403" t="e">
        <f t="shared" si="37"/>
        <v>#VALUE!</v>
      </c>
    </row>
    <row r="2404" spans="1:8" x14ac:dyDescent="0.25">
      <c r="A2404">
        <f>_xlfn.XLOOKUP(B2404,'Données-péréquation'!$B$2:$B$301,'Données-péréquation'!$A$2:$A$301)</f>
        <v>5725</v>
      </c>
      <c r="B2404" s="108" t="s">
        <v>185</v>
      </c>
      <c r="C2404" s="107">
        <v>2016</v>
      </c>
      <c r="D2404" s="105">
        <v>-112184.15194320399</v>
      </c>
      <c r="E2404" s="107">
        <v>0</v>
      </c>
      <c r="F2404" s="107" t="s">
        <v>458</v>
      </c>
      <c r="G2404">
        <v>0</v>
      </c>
      <c r="H2404" t="e">
        <f t="shared" si="37"/>
        <v>#VALUE!</v>
      </c>
    </row>
    <row r="2405" spans="1:8" x14ac:dyDescent="0.25">
      <c r="A2405">
        <f>_xlfn.XLOOKUP(B2405,'Données-péréquation'!$B$2:$B$301,'Données-péréquation'!$A$2:$A$301)</f>
        <v>5725</v>
      </c>
      <c r="B2405" s="108" t="s">
        <v>185</v>
      </c>
      <c r="C2405" s="107">
        <v>2017</v>
      </c>
      <c r="D2405" s="105">
        <v>-76066.62324329</v>
      </c>
      <c r="E2405" s="107">
        <v>0</v>
      </c>
      <c r="F2405" s="105">
        <v>-6488836.4086669404</v>
      </c>
      <c r="G2405">
        <v>0</v>
      </c>
      <c r="H2405">
        <f t="shared" si="37"/>
        <v>-6488836.4086669404</v>
      </c>
    </row>
    <row r="2406" spans="1:8" x14ac:dyDescent="0.25">
      <c r="A2406">
        <f>_xlfn.XLOOKUP(B2406,'Données-péréquation'!$B$2:$B$301,'Données-péréquation'!$A$2:$A$301)</f>
        <v>5725</v>
      </c>
      <c r="B2406" s="108" t="s">
        <v>185</v>
      </c>
      <c r="C2406" s="107">
        <v>2018</v>
      </c>
      <c r="D2406" s="105">
        <v>-126903.432408771</v>
      </c>
      <c r="E2406" s="107">
        <v>0</v>
      </c>
      <c r="F2406" s="105">
        <v>-8638669.1614622604</v>
      </c>
      <c r="G2406">
        <v>0</v>
      </c>
      <c r="H2406">
        <f t="shared" si="37"/>
        <v>-8638669.1614622604</v>
      </c>
    </row>
    <row r="2407" spans="1:8" x14ac:dyDescent="0.25">
      <c r="A2407">
        <f>_xlfn.XLOOKUP(B2407,'Données-péréquation'!$B$2:$B$301,'Données-péréquation'!$A$2:$A$301)</f>
        <v>5725</v>
      </c>
      <c r="B2407" s="108" t="s">
        <v>185</v>
      </c>
      <c r="C2407" s="107">
        <v>2019</v>
      </c>
      <c r="D2407" s="105">
        <v>-116880.90725056001</v>
      </c>
      <c r="E2407" s="107">
        <v>0</v>
      </c>
      <c r="F2407" s="105">
        <v>-10373166.281481501</v>
      </c>
      <c r="G2407">
        <v>102268.65</v>
      </c>
      <c r="H2407">
        <f t="shared" si="37"/>
        <v>-10270897.6314815</v>
      </c>
    </row>
    <row r="2408" spans="1:8" x14ac:dyDescent="0.25">
      <c r="A2408">
        <f>_xlfn.XLOOKUP(B2408,'Données-péréquation'!$B$2:$B$301,'Données-péréquation'!$A$2:$A$301)</f>
        <v>5725</v>
      </c>
      <c r="B2408" s="108" t="s">
        <v>185</v>
      </c>
      <c r="C2408" s="107">
        <v>2020</v>
      </c>
      <c r="D2408" s="105">
        <v>-215652.82119272399</v>
      </c>
      <c r="E2408" s="105">
        <v>6249.1588002130002</v>
      </c>
      <c r="F2408" s="105">
        <v>-7287854.6332563898</v>
      </c>
      <c r="G2408">
        <v>114349.82</v>
      </c>
      <c r="H2408">
        <f t="shared" si="37"/>
        <v>-7173504.8132563895</v>
      </c>
    </row>
    <row r="2409" spans="1:8" x14ac:dyDescent="0.25">
      <c r="A2409">
        <f>_xlfn.XLOOKUP(B2409,'Données-péréquation'!$B$2:$B$301,'Données-péréquation'!$A$2:$A$301)</f>
        <v>5725</v>
      </c>
      <c r="B2409" s="108" t="s">
        <v>185</v>
      </c>
      <c r="C2409" s="107">
        <v>2021</v>
      </c>
      <c r="D2409" s="105">
        <v>-255301.97535943499</v>
      </c>
      <c r="E2409" s="107">
        <v>75.032135999999994</v>
      </c>
      <c r="F2409" s="105">
        <v>-9466308.4404741991</v>
      </c>
      <c r="G2409">
        <v>212477.78</v>
      </c>
      <c r="H2409">
        <f t="shared" si="37"/>
        <v>-9253830.6604741998</v>
      </c>
    </row>
    <row r="2410" spans="1:8" x14ac:dyDescent="0.25">
      <c r="A2410">
        <f>_xlfn.XLOOKUP(B2410,'Données-péréquation'!$B$2:$B$301,'Données-péréquation'!$A$2:$A$301)</f>
        <v>5725</v>
      </c>
      <c r="B2410" s="108" t="s">
        <v>185</v>
      </c>
      <c r="C2410" s="107">
        <v>2022</v>
      </c>
      <c r="D2410" s="105">
        <v>-287542.56627315498</v>
      </c>
      <c r="E2410" s="107">
        <v>0</v>
      </c>
      <c r="F2410" s="105">
        <v>-10794736.886159901</v>
      </c>
      <c r="G2410">
        <v>340652.69</v>
      </c>
      <c r="H2410">
        <f t="shared" si="37"/>
        <v>-10454084.196159901</v>
      </c>
    </row>
    <row r="2411" spans="1:8" x14ac:dyDescent="0.25">
      <c r="A2411">
        <f>_xlfn.XLOOKUP(B2411,'Données-péréquation'!$B$2:$B$301,'Données-péréquation'!$A$2:$A$301)</f>
        <v>5759</v>
      </c>
      <c r="B2411" s="108" t="s">
        <v>184</v>
      </c>
      <c r="C2411" s="107">
        <v>2012</v>
      </c>
      <c r="D2411" s="107" t="s">
        <v>458</v>
      </c>
      <c r="E2411" s="107" t="s">
        <v>458</v>
      </c>
      <c r="F2411" s="107" t="s">
        <v>458</v>
      </c>
      <c r="G2411">
        <v>0</v>
      </c>
      <c r="H2411" t="e">
        <f t="shared" si="37"/>
        <v>#VALUE!</v>
      </c>
    </row>
    <row r="2412" spans="1:8" x14ac:dyDescent="0.25">
      <c r="A2412">
        <f>_xlfn.XLOOKUP(B2412,'Données-péréquation'!$B$2:$B$301,'Données-péréquation'!$A$2:$A$301)</f>
        <v>5759</v>
      </c>
      <c r="B2412" s="108" t="s">
        <v>184</v>
      </c>
      <c r="C2412" s="107">
        <v>2013</v>
      </c>
      <c r="D2412" s="107" t="s">
        <v>458</v>
      </c>
      <c r="E2412" s="107" t="s">
        <v>458</v>
      </c>
      <c r="F2412" s="107" t="s">
        <v>458</v>
      </c>
      <c r="G2412">
        <v>0</v>
      </c>
      <c r="H2412" t="e">
        <f t="shared" si="37"/>
        <v>#VALUE!</v>
      </c>
    </row>
    <row r="2413" spans="1:8" x14ac:dyDescent="0.25">
      <c r="A2413">
        <f>_xlfn.XLOOKUP(B2413,'Données-péréquation'!$B$2:$B$301,'Données-péréquation'!$A$2:$A$301)</f>
        <v>5759</v>
      </c>
      <c r="B2413" s="108" t="s">
        <v>184</v>
      </c>
      <c r="C2413" s="107">
        <v>2014</v>
      </c>
      <c r="D2413" s="107" t="s">
        <v>458</v>
      </c>
      <c r="E2413" s="107" t="s">
        <v>458</v>
      </c>
      <c r="F2413" s="107" t="s">
        <v>458</v>
      </c>
      <c r="G2413">
        <v>0</v>
      </c>
      <c r="H2413" t="e">
        <f t="shared" si="37"/>
        <v>#VALUE!</v>
      </c>
    </row>
    <row r="2414" spans="1:8" x14ac:dyDescent="0.25">
      <c r="A2414">
        <f>_xlfn.XLOOKUP(B2414,'Données-péréquation'!$B$2:$B$301,'Données-péréquation'!$A$2:$A$301)</f>
        <v>5759</v>
      </c>
      <c r="B2414" s="108" t="s">
        <v>184</v>
      </c>
      <c r="C2414" s="107">
        <v>2015</v>
      </c>
      <c r="D2414" s="107" t="s">
        <v>458</v>
      </c>
      <c r="E2414" s="107" t="s">
        <v>458</v>
      </c>
      <c r="F2414" s="107" t="s">
        <v>458</v>
      </c>
      <c r="G2414">
        <v>0</v>
      </c>
      <c r="H2414" t="e">
        <f t="shared" si="37"/>
        <v>#VALUE!</v>
      </c>
    </row>
    <row r="2415" spans="1:8" x14ac:dyDescent="0.25">
      <c r="A2415">
        <f>_xlfn.XLOOKUP(B2415,'Données-péréquation'!$B$2:$B$301,'Données-péréquation'!$A$2:$A$301)</f>
        <v>5759</v>
      </c>
      <c r="B2415" s="108" t="s">
        <v>184</v>
      </c>
      <c r="C2415" s="107">
        <v>2016</v>
      </c>
      <c r="D2415" s="105">
        <v>135070.96223353301</v>
      </c>
      <c r="E2415" s="105">
        <v>149982.41140574301</v>
      </c>
      <c r="F2415" s="107" t="s">
        <v>458</v>
      </c>
      <c r="G2415">
        <v>0</v>
      </c>
      <c r="H2415" t="e">
        <f t="shared" si="37"/>
        <v>#VALUE!</v>
      </c>
    </row>
    <row r="2416" spans="1:8" x14ac:dyDescent="0.25">
      <c r="A2416">
        <f>_xlfn.XLOOKUP(B2416,'Données-péréquation'!$B$2:$B$301,'Données-péréquation'!$A$2:$A$301)</f>
        <v>5759</v>
      </c>
      <c r="B2416" s="108" t="s">
        <v>184</v>
      </c>
      <c r="C2416" s="107">
        <v>2017</v>
      </c>
      <c r="D2416" s="105">
        <v>132861.59787235601</v>
      </c>
      <c r="E2416" s="105">
        <v>149998.98997154401</v>
      </c>
      <c r="F2416" s="105">
        <v>168681.017949031</v>
      </c>
      <c r="G2416">
        <v>0</v>
      </c>
      <c r="H2416">
        <f t="shared" si="37"/>
        <v>168681.017949031</v>
      </c>
    </row>
    <row r="2417" spans="1:8" x14ac:dyDescent="0.25">
      <c r="A2417">
        <f>_xlfn.XLOOKUP(B2417,'Données-péréquation'!$B$2:$B$301,'Données-péréquation'!$A$2:$A$301)</f>
        <v>5759</v>
      </c>
      <c r="B2417" s="108" t="s">
        <v>184</v>
      </c>
      <c r="C2417" s="107">
        <v>2018</v>
      </c>
      <c r="D2417" s="105">
        <v>199917.391370784</v>
      </c>
      <c r="E2417" s="105">
        <v>203903.28788447901</v>
      </c>
      <c r="F2417" s="105">
        <v>167922.64816210899</v>
      </c>
      <c r="G2417">
        <v>0</v>
      </c>
      <c r="H2417">
        <f t="shared" si="37"/>
        <v>167922.64816210899</v>
      </c>
    </row>
    <row r="2418" spans="1:8" x14ac:dyDescent="0.25">
      <c r="A2418">
        <f>_xlfn.XLOOKUP(B2418,'Données-péréquation'!$B$2:$B$301,'Données-péréquation'!$A$2:$A$301)</f>
        <v>5759</v>
      </c>
      <c r="B2418" s="108" t="s">
        <v>184</v>
      </c>
      <c r="C2418" s="107">
        <v>2019</v>
      </c>
      <c r="D2418" s="105">
        <v>184378.28973325601</v>
      </c>
      <c r="E2418" s="105">
        <v>197873.155908001</v>
      </c>
      <c r="F2418" s="105">
        <v>178398.55096303299</v>
      </c>
      <c r="G2418">
        <v>327.25</v>
      </c>
      <c r="H2418">
        <f t="shared" si="37"/>
        <v>178725.80096303299</v>
      </c>
    </row>
    <row r="2419" spans="1:8" x14ac:dyDescent="0.25">
      <c r="A2419">
        <f>_xlfn.XLOOKUP(B2419,'Données-péréquation'!$B$2:$B$301,'Données-péréquation'!$A$2:$A$301)</f>
        <v>5759</v>
      </c>
      <c r="B2419" s="108" t="s">
        <v>184</v>
      </c>
      <c r="C2419" s="107">
        <v>2020</v>
      </c>
      <c r="D2419" s="105">
        <v>177704.976827465</v>
      </c>
      <c r="E2419" s="105">
        <v>176839.452366065</v>
      </c>
      <c r="F2419" s="105">
        <v>190513.70633680199</v>
      </c>
      <c r="G2419">
        <v>104.99</v>
      </c>
      <c r="H2419">
        <f t="shared" si="37"/>
        <v>190618.69633680198</v>
      </c>
    </row>
    <row r="2420" spans="1:8" x14ac:dyDescent="0.25">
      <c r="A2420">
        <f>_xlfn.XLOOKUP(B2420,'Données-péréquation'!$B$2:$B$301,'Données-péréquation'!$A$2:$A$301)</f>
        <v>5759</v>
      </c>
      <c r="B2420" s="108" t="s">
        <v>184</v>
      </c>
      <c r="C2420" s="107">
        <v>2021</v>
      </c>
      <c r="D2420" s="105">
        <v>165206.96020300701</v>
      </c>
      <c r="E2420" s="105">
        <v>170804.178700046</v>
      </c>
      <c r="F2420" s="105">
        <v>204005.22456458001</v>
      </c>
      <c r="G2420">
        <v>208.71</v>
      </c>
      <c r="H2420">
        <f t="shared" si="37"/>
        <v>204213.93456458001</v>
      </c>
    </row>
    <row r="2421" spans="1:8" x14ac:dyDescent="0.25">
      <c r="A2421">
        <f>_xlfn.XLOOKUP(B2421,'Données-péréquation'!$B$2:$B$301,'Données-péréquation'!$A$2:$A$301)</f>
        <v>5759</v>
      </c>
      <c r="B2421" s="108" t="s">
        <v>184</v>
      </c>
      <c r="C2421" s="107">
        <v>2022</v>
      </c>
      <c r="D2421" s="105">
        <v>223374.21923310999</v>
      </c>
      <c r="E2421" s="105">
        <v>247668.35941115001</v>
      </c>
      <c r="F2421" s="105">
        <v>199530.23221939401</v>
      </c>
      <c r="G2421">
        <v>182.49</v>
      </c>
      <c r="H2421">
        <f t="shared" si="37"/>
        <v>199712.722219394</v>
      </c>
    </row>
    <row r="2422" spans="1:8" x14ac:dyDescent="0.25">
      <c r="A2422">
        <f>_xlfn.XLOOKUP(B2422,'Données-péréquation'!$B$2:$B$301,'Données-péréquation'!$A$2:$A$301)</f>
        <v>5643</v>
      </c>
      <c r="B2422" s="108" t="s">
        <v>183</v>
      </c>
      <c r="C2422" s="107">
        <v>2012</v>
      </c>
      <c r="D2422" s="107" t="s">
        <v>458</v>
      </c>
      <c r="E2422" s="107" t="s">
        <v>458</v>
      </c>
      <c r="F2422" s="107" t="s">
        <v>458</v>
      </c>
      <c r="G2422">
        <v>0</v>
      </c>
      <c r="H2422" t="e">
        <f t="shared" si="37"/>
        <v>#VALUE!</v>
      </c>
    </row>
    <row r="2423" spans="1:8" x14ac:dyDescent="0.25">
      <c r="A2423">
        <f>_xlfn.XLOOKUP(B2423,'Données-péréquation'!$B$2:$B$301,'Données-péréquation'!$A$2:$A$301)</f>
        <v>5643</v>
      </c>
      <c r="B2423" s="108" t="s">
        <v>183</v>
      </c>
      <c r="C2423" s="107">
        <v>2013</v>
      </c>
      <c r="D2423" s="107" t="s">
        <v>458</v>
      </c>
      <c r="E2423" s="107" t="s">
        <v>458</v>
      </c>
      <c r="F2423" s="107" t="s">
        <v>458</v>
      </c>
      <c r="G2423">
        <v>0</v>
      </c>
      <c r="H2423" t="e">
        <f t="shared" si="37"/>
        <v>#VALUE!</v>
      </c>
    </row>
    <row r="2424" spans="1:8" x14ac:dyDescent="0.25">
      <c r="A2424">
        <f>_xlfn.XLOOKUP(B2424,'Données-péréquation'!$B$2:$B$301,'Données-péréquation'!$A$2:$A$301)</f>
        <v>5643</v>
      </c>
      <c r="B2424" s="108" t="s">
        <v>183</v>
      </c>
      <c r="C2424" s="107">
        <v>2014</v>
      </c>
      <c r="D2424" s="107" t="s">
        <v>458</v>
      </c>
      <c r="E2424" s="107" t="s">
        <v>458</v>
      </c>
      <c r="F2424" s="107" t="s">
        <v>458</v>
      </c>
      <c r="G2424">
        <v>0</v>
      </c>
      <c r="H2424" t="e">
        <f t="shared" si="37"/>
        <v>#VALUE!</v>
      </c>
    </row>
    <row r="2425" spans="1:8" x14ac:dyDescent="0.25">
      <c r="A2425">
        <f>_xlfn.XLOOKUP(B2425,'Données-péréquation'!$B$2:$B$301,'Données-péréquation'!$A$2:$A$301)</f>
        <v>5643</v>
      </c>
      <c r="B2425" s="108" t="s">
        <v>183</v>
      </c>
      <c r="C2425" s="107">
        <v>2015</v>
      </c>
      <c r="D2425" s="107" t="s">
        <v>458</v>
      </c>
      <c r="E2425" s="107" t="s">
        <v>458</v>
      </c>
      <c r="F2425" s="107" t="s">
        <v>458</v>
      </c>
      <c r="G2425">
        <v>0</v>
      </c>
      <c r="H2425" t="e">
        <f t="shared" si="37"/>
        <v>#VALUE!</v>
      </c>
    </row>
    <row r="2426" spans="1:8" x14ac:dyDescent="0.25">
      <c r="A2426">
        <f>_xlfn.XLOOKUP(B2426,'Données-péréquation'!$B$2:$B$301,'Données-péréquation'!$A$2:$A$301)</f>
        <v>5643</v>
      </c>
      <c r="B2426" s="108" t="s">
        <v>183</v>
      </c>
      <c r="C2426" s="107">
        <v>2016</v>
      </c>
      <c r="D2426" s="105">
        <v>-118178.54280477</v>
      </c>
      <c r="E2426" s="105">
        <v>2387.8193998000002</v>
      </c>
      <c r="F2426" s="107" t="s">
        <v>458</v>
      </c>
      <c r="G2426">
        <v>0</v>
      </c>
      <c r="H2426" t="e">
        <f t="shared" si="37"/>
        <v>#VALUE!</v>
      </c>
    </row>
    <row r="2427" spans="1:8" x14ac:dyDescent="0.25">
      <c r="A2427">
        <f>_xlfn.XLOOKUP(B2427,'Données-péréquation'!$B$2:$B$301,'Données-péréquation'!$A$2:$A$301)</f>
        <v>5643</v>
      </c>
      <c r="B2427" s="108" t="s">
        <v>183</v>
      </c>
      <c r="C2427" s="107">
        <v>2017</v>
      </c>
      <c r="D2427" s="105">
        <v>89458.811659547006</v>
      </c>
      <c r="E2427" s="105">
        <v>332116.36587463302</v>
      </c>
      <c r="F2427" s="105">
        <v>-2122376.1436437001</v>
      </c>
      <c r="G2427">
        <v>0</v>
      </c>
      <c r="H2427">
        <f t="shared" si="37"/>
        <v>-2122376.1436437001</v>
      </c>
    </row>
    <row r="2428" spans="1:8" x14ac:dyDescent="0.25">
      <c r="A2428">
        <f>_xlfn.XLOOKUP(B2428,'Données-péréquation'!$B$2:$B$301,'Données-péréquation'!$A$2:$A$301)</f>
        <v>5643</v>
      </c>
      <c r="B2428" s="108" t="s">
        <v>183</v>
      </c>
      <c r="C2428" s="107">
        <v>2018</v>
      </c>
      <c r="D2428" s="105">
        <v>184317.65498936301</v>
      </c>
      <c r="E2428" s="105">
        <v>333522.82720031298</v>
      </c>
      <c r="F2428" s="105">
        <v>-1802155.74462081</v>
      </c>
      <c r="G2428">
        <v>0</v>
      </c>
      <c r="H2428">
        <f t="shared" si="37"/>
        <v>-1802155.74462081</v>
      </c>
    </row>
    <row r="2429" spans="1:8" x14ac:dyDescent="0.25">
      <c r="A2429">
        <f>_xlfn.XLOOKUP(B2429,'Données-péréquation'!$B$2:$B$301,'Données-péréquation'!$A$2:$A$301)</f>
        <v>5643</v>
      </c>
      <c r="B2429" s="108" t="s">
        <v>183</v>
      </c>
      <c r="C2429" s="107">
        <v>2019</v>
      </c>
      <c r="D2429" s="105">
        <v>189160.365324257</v>
      </c>
      <c r="E2429" s="105">
        <v>327966.79697838199</v>
      </c>
      <c r="F2429" s="105">
        <v>-2733262.7438282301</v>
      </c>
      <c r="G2429">
        <v>135094.54999999999</v>
      </c>
      <c r="H2429">
        <f t="shared" si="37"/>
        <v>-2598168.1938282303</v>
      </c>
    </row>
    <row r="2430" spans="1:8" x14ac:dyDescent="0.25">
      <c r="A2430">
        <f>_xlfn.XLOOKUP(B2430,'Données-péréquation'!$B$2:$B$301,'Données-péréquation'!$A$2:$A$301)</f>
        <v>5643</v>
      </c>
      <c r="B2430" s="108" t="s">
        <v>183</v>
      </c>
      <c r="C2430" s="107">
        <v>2020</v>
      </c>
      <c r="D2430" s="105">
        <v>135856.18080905001</v>
      </c>
      <c r="E2430" s="105">
        <v>323848.19802527298</v>
      </c>
      <c r="F2430" s="105">
        <v>-1782861.34652805</v>
      </c>
      <c r="G2430">
        <v>54273.01</v>
      </c>
      <c r="H2430">
        <f t="shared" si="37"/>
        <v>-1728588.33652805</v>
      </c>
    </row>
    <row r="2431" spans="1:8" x14ac:dyDescent="0.25">
      <c r="A2431">
        <f>_xlfn.XLOOKUP(B2431,'Données-péréquation'!$B$2:$B$301,'Données-péréquation'!$A$2:$A$301)</f>
        <v>5643</v>
      </c>
      <c r="B2431" s="108" t="s">
        <v>183</v>
      </c>
      <c r="C2431" s="107">
        <v>2021</v>
      </c>
      <c r="D2431" s="105">
        <v>127981.055478778</v>
      </c>
      <c r="E2431" s="105">
        <v>1100.852975135</v>
      </c>
      <c r="F2431" s="105">
        <v>-1551322.9577011999</v>
      </c>
      <c r="G2431">
        <v>66815.8</v>
      </c>
      <c r="H2431">
        <f t="shared" si="37"/>
        <v>-1484507.1577011999</v>
      </c>
    </row>
    <row r="2432" spans="1:8" x14ac:dyDescent="0.25">
      <c r="A2432">
        <f>_xlfn.XLOOKUP(B2432,'Données-péréquation'!$B$2:$B$301,'Données-péréquation'!$A$2:$A$301)</f>
        <v>5643</v>
      </c>
      <c r="B2432" s="108" t="s">
        <v>183</v>
      </c>
      <c r="C2432" s="107">
        <v>2022</v>
      </c>
      <c r="D2432" s="105">
        <v>82591.935456042993</v>
      </c>
      <c r="E2432" s="107">
        <v>710.17490673899999</v>
      </c>
      <c r="F2432" s="105">
        <v>-1536394.90239899</v>
      </c>
      <c r="G2432">
        <v>46217.04</v>
      </c>
      <c r="H2432">
        <f t="shared" si="37"/>
        <v>-1490177.86239899</v>
      </c>
    </row>
    <row r="2433" spans="1:8" x14ac:dyDescent="0.25">
      <c r="A2433">
        <f>_xlfn.XLOOKUP(B2433,'Données-péréquation'!$B$2:$B$301,'Données-péréquation'!$A$2:$A$301)</f>
        <v>5683</v>
      </c>
      <c r="B2433" s="108" t="s">
        <v>182</v>
      </c>
      <c r="C2433" s="107">
        <v>2012</v>
      </c>
      <c r="D2433" s="107" t="s">
        <v>458</v>
      </c>
      <c r="E2433" s="107" t="s">
        <v>458</v>
      </c>
      <c r="F2433" s="107" t="s">
        <v>458</v>
      </c>
      <c r="G2433">
        <v>0</v>
      </c>
      <c r="H2433" t="e">
        <f t="shared" si="37"/>
        <v>#VALUE!</v>
      </c>
    </row>
    <row r="2434" spans="1:8" x14ac:dyDescent="0.25">
      <c r="A2434">
        <f>_xlfn.XLOOKUP(B2434,'Données-péréquation'!$B$2:$B$301,'Données-péréquation'!$A$2:$A$301)</f>
        <v>5683</v>
      </c>
      <c r="B2434" s="108" t="s">
        <v>182</v>
      </c>
      <c r="C2434" s="107">
        <v>2013</v>
      </c>
      <c r="D2434" s="107" t="s">
        <v>458</v>
      </c>
      <c r="E2434" s="107" t="s">
        <v>458</v>
      </c>
      <c r="F2434" s="107" t="s">
        <v>458</v>
      </c>
      <c r="G2434">
        <v>0</v>
      </c>
      <c r="H2434" t="e">
        <f t="shared" si="37"/>
        <v>#VALUE!</v>
      </c>
    </row>
    <row r="2435" spans="1:8" x14ac:dyDescent="0.25">
      <c r="A2435">
        <f>_xlfn.XLOOKUP(B2435,'Données-péréquation'!$B$2:$B$301,'Données-péréquation'!$A$2:$A$301)</f>
        <v>5683</v>
      </c>
      <c r="B2435" s="108" t="s">
        <v>182</v>
      </c>
      <c r="C2435" s="107">
        <v>2014</v>
      </c>
      <c r="D2435" s="107" t="s">
        <v>458</v>
      </c>
      <c r="E2435" s="107" t="s">
        <v>458</v>
      </c>
      <c r="F2435" s="107" t="s">
        <v>458</v>
      </c>
      <c r="G2435">
        <v>0</v>
      </c>
      <c r="H2435" t="e">
        <f t="shared" ref="H2435:H2498" si="38">F2435+G2435</f>
        <v>#VALUE!</v>
      </c>
    </row>
    <row r="2436" spans="1:8" x14ac:dyDescent="0.25">
      <c r="A2436">
        <f>_xlfn.XLOOKUP(B2436,'Données-péréquation'!$B$2:$B$301,'Données-péréquation'!$A$2:$A$301)</f>
        <v>5683</v>
      </c>
      <c r="B2436" s="108" t="s">
        <v>182</v>
      </c>
      <c r="C2436" s="107">
        <v>2015</v>
      </c>
      <c r="D2436" s="107" t="s">
        <v>458</v>
      </c>
      <c r="E2436" s="107" t="s">
        <v>458</v>
      </c>
      <c r="F2436" s="107" t="s">
        <v>458</v>
      </c>
      <c r="G2436">
        <v>0</v>
      </c>
      <c r="H2436" t="e">
        <f t="shared" si="38"/>
        <v>#VALUE!</v>
      </c>
    </row>
    <row r="2437" spans="1:8" x14ac:dyDescent="0.25">
      <c r="A2437">
        <f>_xlfn.XLOOKUP(B2437,'Données-péréquation'!$B$2:$B$301,'Données-péréquation'!$A$2:$A$301)</f>
        <v>5683</v>
      </c>
      <c r="B2437" s="108" t="s">
        <v>182</v>
      </c>
      <c r="C2437" s="107">
        <v>2016</v>
      </c>
      <c r="D2437" s="105">
        <v>14189.799151906</v>
      </c>
      <c r="E2437" s="105">
        <v>1968.931976676</v>
      </c>
      <c r="F2437" s="107" t="s">
        <v>458</v>
      </c>
      <c r="G2437">
        <v>0</v>
      </c>
      <c r="H2437" t="e">
        <f t="shared" si="38"/>
        <v>#VALUE!</v>
      </c>
    </row>
    <row r="2438" spans="1:8" x14ac:dyDescent="0.25">
      <c r="A2438">
        <f>_xlfn.XLOOKUP(B2438,'Données-péréquation'!$B$2:$B$301,'Données-péréquation'!$A$2:$A$301)</f>
        <v>5683</v>
      </c>
      <c r="B2438" s="108" t="s">
        <v>182</v>
      </c>
      <c r="C2438" s="107">
        <v>2017</v>
      </c>
      <c r="D2438" s="105">
        <v>200200.892129571</v>
      </c>
      <c r="E2438" s="106">
        <v>187500</v>
      </c>
      <c r="F2438" s="105">
        <v>99559.195575453996</v>
      </c>
      <c r="G2438">
        <v>0</v>
      </c>
      <c r="H2438">
        <f t="shared" si="38"/>
        <v>99559.195575453996</v>
      </c>
    </row>
    <row r="2439" spans="1:8" x14ac:dyDescent="0.25">
      <c r="A2439">
        <f>_xlfn.XLOOKUP(B2439,'Données-péréquation'!$B$2:$B$301,'Données-péréquation'!$A$2:$A$301)</f>
        <v>5683</v>
      </c>
      <c r="B2439" s="108" t="s">
        <v>182</v>
      </c>
      <c r="C2439" s="107">
        <v>2018</v>
      </c>
      <c r="D2439" s="105">
        <v>347487.26674639003</v>
      </c>
      <c r="E2439" s="106">
        <v>334125</v>
      </c>
      <c r="F2439" s="105">
        <v>159935.99345857301</v>
      </c>
      <c r="G2439">
        <v>0</v>
      </c>
      <c r="H2439">
        <f t="shared" si="38"/>
        <v>159935.99345857301</v>
      </c>
    </row>
    <row r="2440" spans="1:8" x14ac:dyDescent="0.25">
      <c r="A2440">
        <f>_xlfn.XLOOKUP(B2440,'Données-péréquation'!$B$2:$B$301,'Données-péréquation'!$A$2:$A$301)</f>
        <v>5683</v>
      </c>
      <c r="B2440" s="108" t="s">
        <v>182</v>
      </c>
      <c r="C2440" s="107">
        <v>2019</v>
      </c>
      <c r="D2440" s="105">
        <v>333529.67924564099</v>
      </c>
      <c r="E2440" s="105">
        <v>317484.76</v>
      </c>
      <c r="F2440" s="105">
        <v>158425.70105987001</v>
      </c>
      <c r="G2440">
        <v>2609.5</v>
      </c>
      <c r="H2440">
        <f t="shared" si="38"/>
        <v>161035.20105987001</v>
      </c>
    </row>
    <row r="2441" spans="1:8" x14ac:dyDescent="0.25">
      <c r="A2441">
        <f>_xlfn.XLOOKUP(B2441,'Données-péréquation'!$B$2:$B$301,'Données-péréquation'!$A$2:$A$301)</f>
        <v>5683</v>
      </c>
      <c r="B2441" s="108" t="s">
        <v>182</v>
      </c>
      <c r="C2441" s="107">
        <v>2020</v>
      </c>
      <c r="D2441" s="105">
        <v>405495.82486826403</v>
      </c>
      <c r="E2441" s="105">
        <v>401846.16</v>
      </c>
      <c r="F2441" s="105">
        <v>168097.804394215</v>
      </c>
      <c r="G2441">
        <v>-335.27</v>
      </c>
      <c r="H2441">
        <f t="shared" si="38"/>
        <v>167762.53439421501</v>
      </c>
    </row>
    <row r="2442" spans="1:8" x14ac:dyDescent="0.25">
      <c r="A2442">
        <f>_xlfn.XLOOKUP(B2442,'Données-péréquation'!$B$2:$B$301,'Données-péréquation'!$A$2:$A$301)</f>
        <v>5683</v>
      </c>
      <c r="B2442" s="108" t="s">
        <v>182</v>
      </c>
      <c r="C2442" s="107">
        <v>2021</v>
      </c>
      <c r="D2442" s="105">
        <v>407020.51313288498</v>
      </c>
      <c r="E2442" s="105">
        <v>402762.08</v>
      </c>
      <c r="F2442" s="105">
        <v>152078.151962345</v>
      </c>
      <c r="G2442">
        <v>191.76</v>
      </c>
      <c r="H2442">
        <f t="shared" si="38"/>
        <v>152269.91196234501</v>
      </c>
    </row>
    <row r="2443" spans="1:8" x14ac:dyDescent="0.25">
      <c r="A2443">
        <f>_xlfn.XLOOKUP(B2443,'Données-péréquation'!$B$2:$B$301,'Données-péréquation'!$A$2:$A$301)</f>
        <v>5683</v>
      </c>
      <c r="B2443" s="108" t="s">
        <v>182</v>
      </c>
      <c r="C2443" s="107">
        <v>2022</v>
      </c>
      <c r="D2443" s="105">
        <v>370824.78353336302</v>
      </c>
      <c r="E2443" s="105">
        <v>377058.24</v>
      </c>
      <c r="F2443" s="105">
        <v>183265.90220361901</v>
      </c>
      <c r="G2443">
        <v>516.97</v>
      </c>
      <c r="H2443">
        <f t="shared" si="38"/>
        <v>183782.87220361902</v>
      </c>
    </row>
    <row r="2444" spans="1:8" x14ac:dyDescent="0.25">
      <c r="A2444">
        <f>_xlfn.XLOOKUP(B2444,'Données-péréquation'!$B$2:$B$301,'Données-péréquation'!$A$2:$A$301)</f>
        <v>5589</v>
      </c>
      <c r="B2444" s="108" t="s">
        <v>181</v>
      </c>
      <c r="C2444" s="107">
        <v>2012</v>
      </c>
      <c r="D2444" s="107" t="s">
        <v>458</v>
      </c>
      <c r="E2444" s="107" t="s">
        <v>458</v>
      </c>
      <c r="F2444" s="107" t="s">
        <v>458</v>
      </c>
      <c r="G2444">
        <v>0</v>
      </c>
      <c r="H2444" t="e">
        <f t="shared" si="38"/>
        <v>#VALUE!</v>
      </c>
    </row>
    <row r="2445" spans="1:8" x14ac:dyDescent="0.25">
      <c r="A2445">
        <f>_xlfn.XLOOKUP(B2445,'Données-péréquation'!$B$2:$B$301,'Données-péréquation'!$A$2:$A$301)</f>
        <v>5589</v>
      </c>
      <c r="B2445" s="108" t="s">
        <v>181</v>
      </c>
      <c r="C2445" s="107">
        <v>2013</v>
      </c>
      <c r="D2445" s="107" t="s">
        <v>458</v>
      </c>
      <c r="E2445" s="107" t="s">
        <v>458</v>
      </c>
      <c r="F2445" s="107" t="s">
        <v>458</v>
      </c>
      <c r="G2445">
        <v>0</v>
      </c>
      <c r="H2445" t="e">
        <f t="shared" si="38"/>
        <v>#VALUE!</v>
      </c>
    </row>
    <row r="2446" spans="1:8" x14ac:dyDescent="0.25">
      <c r="A2446">
        <f>_xlfn.XLOOKUP(B2446,'Données-péréquation'!$B$2:$B$301,'Données-péréquation'!$A$2:$A$301)</f>
        <v>5589</v>
      </c>
      <c r="B2446" s="108" t="s">
        <v>181</v>
      </c>
      <c r="C2446" s="107">
        <v>2014</v>
      </c>
      <c r="D2446" s="107" t="s">
        <v>458</v>
      </c>
      <c r="E2446" s="107" t="s">
        <v>458</v>
      </c>
      <c r="F2446" s="107" t="s">
        <v>458</v>
      </c>
      <c r="G2446">
        <v>0</v>
      </c>
      <c r="H2446" t="e">
        <f t="shared" si="38"/>
        <v>#VALUE!</v>
      </c>
    </row>
    <row r="2447" spans="1:8" x14ac:dyDescent="0.25">
      <c r="A2447">
        <f>_xlfn.XLOOKUP(B2447,'Données-péréquation'!$B$2:$B$301,'Données-péréquation'!$A$2:$A$301)</f>
        <v>5589</v>
      </c>
      <c r="B2447" s="108" t="s">
        <v>181</v>
      </c>
      <c r="C2447" s="107">
        <v>2015</v>
      </c>
      <c r="D2447" s="107" t="s">
        <v>458</v>
      </c>
      <c r="E2447" s="107" t="s">
        <v>458</v>
      </c>
      <c r="F2447" s="107" t="s">
        <v>458</v>
      </c>
      <c r="G2447">
        <v>0</v>
      </c>
      <c r="H2447" t="e">
        <f t="shared" si="38"/>
        <v>#VALUE!</v>
      </c>
    </row>
    <row r="2448" spans="1:8" x14ac:dyDescent="0.25">
      <c r="A2448">
        <f>_xlfn.XLOOKUP(B2448,'Données-péréquation'!$B$2:$B$301,'Données-péréquation'!$A$2:$A$301)</f>
        <v>5589</v>
      </c>
      <c r="B2448" s="108" t="s">
        <v>181</v>
      </c>
      <c r="C2448" s="107">
        <v>2016</v>
      </c>
      <c r="D2448" s="105">
        <v>9020943.6740718391</v>
      </c>
      <c r="E2448" s="106">
        <v>9092300</v>
      </c>
      <c r="F2448" s="107" t="s">
        <v>458</v>
      </c>
      <c r="G2448">
        <v>0</v>
      </c>
      <c r="H2448" t="e">
        <f t="shared" si="38"/>
        <v>#VALUE!</v>
      </c>
    </row>
    <row r="2449" spans="1:8" x14ac:dyDescent="0.25">
      <c r="A2449">
        <f>_xlfn.XLOOKUP(B2449,'Données-péréquation'!$B$2:$B$301,'Données-péréquation'!$A$2:$A$301)</f>
        <v>5589</v>
      </c>
      <c r="B2449" s="108" t="s">
        <v>181</v>
      </c>
      <c r="C2449" s="107">
        <v>2017</v>
      </c>
      <c r="D2449" s="105">
        <v>9800237.9559788201</v>
      </c>
      <c r="E2449" s="106">
        <v>10197450</v>
      </c>
      <c r="F2449" s="105">
        <v>5232080.0039727297</v>
      </c>
      <c r="G2449">
        <v>0</v>
      </c>
      <c r="H2449">
        <f t="shared" si="38"/>
        <v>5232080.0039727297</v>
      </c>
    </row>
    <row r="2450" spans="1:8" x14ac:dyDescent="0.25">
      <c r="A2450">
        <f>_xlfn.XLOOKUP(B2450,'Données-péréquation'!$B$2:$B$301,'Données-péréquation'!$A$2:$A$301)</f>
        <v>5589</v>
      </c>
      <c r="B2450" s="108" t="s">
        <v>181</v>
      </c>
      <c r="C2450" s="107">
        <v>2018</v>
      </c>
      <c r="D2450" s="105">
        <v>9136648.1509579197</v>
      </c>
      <c r="E2450" s="106">
        <v>10197450</v>
      </c>
      <c r="F2450" s="105">
        <v>6649926.7207549196</v>
      </c>
      <c r="G2450">
        <v>0</v>
      </c>
      <c r="H2450">
        <f t="shared" si="38"/>
        <v>6649926.7207549196</v>
      </c>
    </row>
    <row r="2451" spans="1:8" x14ac:dyDescent="0.25">
      <c r="A2451">
        <f>_xlfn.XLOOKUP(B2451,'Données-péréquation'!$B$2:$B$301,'Données-péréquation'!$A$2:$A$301)</f>
        <v>5589</v>
      </c>
      <c r="B2451" s="108" t="s">
        <v>181</v>
      </c>
      <c r="C2451" s="107">
        <v>2019</v>
      </c>
      <c r="D2451" s="105">
        <v>8444479.2653302401</v>
      </c>
      <c r="E2451" s="106">
        <v>10197450</v>
      </c>
      <c r="F2451" s="105">
        <v>7938974.0665321499</v>
      </c>
      <c r="G2451">
        <v>1380604.05</v>
      </c>
      <c r="H2451">
        <f t="shared" si="38"/>
        <v>9319578.1165321507</v>
      </c>
    </row>
    <row r="2452" spans="1:8" x14ac:dyDescent="0.25">
      <c r="A2452">
        <f>_xlfn.XLOOKUP(B2452,'Données-péréquation'!$B$2:$B$301,'Données-péréquation'!$A$2:$A$301)</f>
        <v>5589</v>
      </c>
      <c r="B2452" s="108" t="s">
        <v>181</v>
      </c>
      <c r="C2452" s="107">
        <v>2020</v>
      </c>
      <c r="D2452" s="105">
        <v>7783308.44385185</v>
      </c>
      <c r="E2452" s="105">
        <v>9026134.9256069995</v>
      </c>
      <c r="F2452" s="105">
        <v>6717583.0745751504</v>
      </c>
      <c r="G2452">
        <v>739791.92</v>
      </c>
      <c r="H2452">
        <f t="shared" si="38"/>
        <v>7457374.9945751503</v>
      </c>
    </row>
    <row r="2453" spans="1:8" x14ac:dyDescent="0.25">
      <c r="A2453">
        <f>_xlfn.XLOOKUP(B2453,'Données-péréquation'!$B$2:$B$301,'Données-péréquation'!$A$2:$A$301)</f>
        <v>5589</v>
      </c>
      <c r="B2453" s="108" t="s">
        <v>181</v>
      </c>
      <c r="C2453" s="107">
        <v>2021</v>
      </c>
      <c r="D2453" s="105">
        <v>7130155.2218405204</v>
      </c>
      <c r="E2453" s="105">
        <v>9344726.5788860004</v>
      </c>
      <c r="F2453" s="105">
        <v>8150392.4892835896</v>
      </c>
      <c r="G2453">
        <v>507956.11</v>
      </c>
      <c r="H2453">
        <f t="shared" si="38"/>
        <v>8658348.5992835891</v>
      </c>
    </row>
    <row r="2454" spans="1:8" x14ac:dyDescent="0.25">
      <c r="A2454">
        <f>_xlfn.XLOOKUP(B2454,'Données-péréquation'!$B$2:$B$301,'Données-péréquation'!$A$2:$A$301)</f>
        <v>5589</v>
      </c>
      <c r="B2454" s="108" t="s">
        <v>181</v>
      </c>
      <c r="C2454" s="107">
        <v>2022</v>
      </c>
      <c r="D2454" s="105">
        <v>6413670.1301111802</v>
      </c>
      <c r="E2454" s="105">
        <v>8473421.6585620008</v>
      </c>
      <c r="F2454" s="105">
        <v>8651604.2660796698</v>
      </c>
      <c r="G2454">
        <v>395877.84</v>
      </c>
      <c r="H2454">
        <f t="shared" si="38"/>
        <v>9047482.1060796697</v>
      </c>
    </row>
    <row r="2455" spans="1:8" x14ac:dyDescent="0.25">
      <c r="A2455">
        <f>_xlfn.XLOOKUP(B2455,'Données-péréquation'!$B$2:$B$301,'Données-péréquation'!$A$2:$A$301)</f>
        <v>5566</v>
      </c>
      <c r="B2455" s="108" t="s">
        <v>180</v>
      </c>
      <c r="C2455" s="107">
        <v>2012</v>
      </c>
      <c r="D2455" s="107" t="s">
        <v>458</v>
      </c>
      <c r="E2455" s="107" t="s">
        <v>458</v>
      </c>
      <c r="F2455" s="107" t="s">
        <v>458</v>
      </c>
      <c r="G2455">
        <v>0</v>
      </c>
      <c r="H2455" t="e">
        <f t="shared" si="38"/>
        <v>#VALUE!</v>
      </c>
    </row>
    <row r="2456" spans="1:8" x14ac:dyDescent="0.25">
      <c r="A2456">
        <f>_xlfn.XLOOKUP(B2456,'Données-péréquation'!$B$2:$B$301,'Données-péréquation'!$A$2:$A$301)</f>
        <v>5566</v>
      </c>
      <c r="B2456" s="108" t="s">
        <v>180</v>
      </c>
      <c r="C2456" s="107">
        <v>2013</v>
      </c>
      <c r="D2456" s="107" t="s">
        <v>458</v>
      </c>
      <c r="E2456" s="107" t="s">
        <v>458</v>
      </c>
      <c r="F2456" s="107" t="s">
        <v>458</v>
      </c>
      <c r="G2456">
        <v>0</v>
      </c>
      <c r="H2456" t="e">
        <f t="shared" si="38"/>
        <v>#VALUE!</v>
      </c>
    </row>
    <row r="2457" spans="1:8" x14ac:dyDescent="0.25">
      <c r="A2457">
        <f>_xlfn.XLOOKUP(B2457,'Données-péréquation'!$B$2:$B$301,'Données-péréquation'!$A$2:$A$301)</f>
        <v>5566</v>
      </c>
      <c r="B2457" s="108" t="s">
        <v>180</v>
      </c>
      <c r="C2457" s="107">
        <v>2014</v>
      </c>
      <c r="D2457" s="107" t="s">
        <v>458</v>
      </c>
      <c r="E2457" s="107" t="s">
        <v>458</v>
      </c>
      <c r="F2457" s="107" t="s">
        <v>458</v>
      </c>
      <c r="G2457">
        <v>0</v>
      </c>
      <c r="H2457" t="e">
        <f t="shared" si="38"/>
        <v>#VALUE!</v>
      </c>
    </row>
    <row r="2458" spans="1:8" x14ac:dyDescent="0.25">
      <c r="A2458">
        <f>_xlfn.XLOOKUP(B2458,'Données-péréquation'!$B$2:$B$301,'Données-péréquation'!$A$2:$A$301)</f>
        <v>5566</v>
      </c>
      <c r="B2458" s="108" t="s">
        <v>180</v>
      </c>
      <c r="C2458" s="107">
        <v>2015</v>
      </c>
      <c r="D2458" s="107" t="s">
        <v>458</v>
      </c>
      <c r="E2458" s="107" t="s">
        <v>458</v>
      </c>
      <c r="F2458" s="107" t="s">
        <v>458</v>
      </c>
      <c r="G2458">
        <v>0</v>
      </c>
      <c r="H2458" t="e">
        <f t="shared" si="38"/>
        <v>#VALUE!</v>
      </c>
    </row>
    <row r="2459" spans="1:8" x14ac:dyDescent="0.25">
      <c r="A2459">
        <f>_xlfn.XLOOKUP(B2459,'Données-péréquation'!$B$2:$B$301,'Données-péréquation'!$A$2:$A$301)</f>
        <v>5566</v>
      </c>
      <c r="B2459" s="108" t="s">
        <v>180</v>
      </c>
      <c r="C2459" s="107">
        <v>2016</v>
      </c>
      <c r="D2459" s="105">
        <v>435432.71885028301</v>
      </c>
      <c r="E2459" s="105">
        <v>561555.60808161099</v>
      </c>
      <c r="F2459" s="107" t="s">
        <v>458</v>
      </c>
      <c r="G2459">
        <v>0</v>
      </c>
      <c r="H2459" t="e">
        <f t="shared" si="38"/>
        <v>#VALUE!</v>
      </c>
    </row>
    <row r="2460" spans="1:8" x14ac:dyDescent="0.25">
      <c r="A2460">
        <f>_xlfn.XLOOKUP(B2460,'Données-péréquation'!$B$2:$B$301,'Données-péréquation'!$A$2:$A$301)</f>
        <v>5566</v>
      </c>
      <c r="B2460" s="108" t="s">
        <v>180</v>
      </c>
      <c r="C2460" s="107">
        <v>2017</v>
      </c>
      <c r="D2460" s="105">
        <v>393685.61862888403</v>
      </c>
      <c r="E2460" s="105">
        <v>412008.77197371301</v>
      </c>
      <c r="F2460" s="105">
        <v>375527.55940388102</v>
      </c>
      <c r="G2460">
        <v>0</v>
      </c>
      <c r="H2460">
        <f t="shared" si="38"/>
        <v>375527.55940388102</v>
      </c>
    </row>
    <row r="2461" spans="1:8" x14ac:dyDescent="0.25">
      <c r="A2461">
        <f>_xlfn.XLOOKUP(B2461,'Données-péréquation'!$B$2:$B$301,'Données-péréquation'!$A$2:$A$301)</f>
        <v>5566</v>
      </c>
      <c r="B2461" s="108" t="s">
        <v>180</v>
      </c>
      <c r="C2461" s="107">
        <v>2018</v>
      </c>
      <c r="D2461" s="105">
        <v>280712.87713470799</v>
      </c>
      <c r="E2461" s="105">
        <v>298805.37457430799</v>
      </c>
      <c r="F2461" s="105">
        <v>303480.33406573202</v>
      </c>
      <c r="G2461">
        <v>0</v>
      </c>
      <c r="H2461">
        <f t="shared" si="38"/>
        <v>303480.33406573202</v>
      </c>
    </row>
    <row r="2462" spans="1:8" x14ac:dyDescent="0.25">
      <c r="A2462">
        <f>_xlfn.XLOOKUP(B2462,'Données-péréquation'!$B$2:$B$301,'Données-péréquation'!$A$2:$A$301)</f>
        <v>5566</v>
      </c>
      <c r="B2462" s="108" t="s">
        <v>180</v>
      </c>
      <c r="C2462" s="107">
        <v>2019</v>
      </c>
      <c r="D2462" s="105">
        <v>362683.10604864801</v>
      </c>
      <c r="E2462" s="105">
        <v>388809.14580227598</v>
      </c>
      <c r="F2462" s="105">
        <v>340951.38133631099</v>
      </c>
      <c r="G2462">
        <v>1223.05</v>
      </c>
      <c r="H2462">
        <f t="shared" si="38"/>
        <v>342174.43133631098</v>
      </c>
    </row>
    <row r="2463" spans="1:8" x14ac:dyDescent="0.25">
      <c r="A2463">
        <f>_xlfn.XLOOKUP(B2463,'Données-péréquation'!$B$2:$B$301,'Données-péréquation'!$A$2:$A$301)</f>
        <v>5566</v>
      </c>
      <c r="B2463" s="108" t="s">
        <v>180</v>
      </c>
      <c r="C2463" s="107">
        <v>2020</v>
      </c>
      <c r="D2463" s="105">
        <v>368782.10991658497</v>
      </c>
      <c r="E2463" s="105">
        <v>402372.26153506601</v>
      </c>
      <c r="F2463" s="105">
        <v>425732.23852121498</v>
      </c>
      <c r="G2463">
        <v>2841.21</v>
      </c>
      <c r="H2463">
        <f t="shared" si="38"/>
        <v>428573.448521215</v>
      </c>
    </row>
    <row r="2464" spans="1:8" x14ac:dyDescent="0.25">
      <c r="A2464">
        <f>_xlfn.XLOOKUP(B2464,'Données-péréquation'!$B$2:$B$301,'Données-péréquation'!$A$2:$A$301)</f>
        <v>5566</v>
      </c>
      <c r="B2464" s="108" t="s">
        <v>180</v>
      </c>
      <c r="C2464" s="107">
        <v>2021</v>
      </c>
      <c r="D2464" s="105">
        <v>354360.022376596</v>
      </c>
      <c r="E2464" s="105">
        <v>391770.90063041198</v>
      </c>
      <c r="F2464" s="105">
        <v>387727.740762375</v>
      </c>
      <c r="G2464">
        <v>1691.42</v>
      </c>
      <c r="H2464">
        <f t="shared" si="38"/>
        <v>389419.16076237499</v>
      </c>
    </row>
    <row r="2465" spans="1:8" x14ac:dyDescent="0.25">
      <c r="A2465">
        <f>_xlfn.XLOOKUP(B2465,'Données-péréquation'!$B$2:$B$301,'Données-péréquation'!$A$2:$A$301)</f>
        <v>5566</v>
      </c>
      <c r="B2465" s="108" t="s">
        <v>180</v>
      </c>
      <c r="C2465" s="107">
        <v>2022</v>
      </c>
      <c r="D2465" s="105">
        <v>314845.208779754</v>
      </c>
      <c r="E2465" s="105">
        <v>345666.49701250199</v>
      </c>
      <c r="F2465" s="105">
        <v>414200.858151944</v>
      </c>
      <c r="G2465">
        <v>1494.02</v>
      </c>
      <c r="H2465">
        <f t="shared" si="38"/>
        <v>415694.87815194402</v>
      </c>
    </row>
    <row r="2466" spans="1:8" x14ac:dyDescent="0.25">
      <c r="A2466">
        <f>_xlfn.XLOOKUP(B2466,'Données-péréquation'!$B$2:$B$301,'Données-péréquation'!$A$2:$A$301)</f>
        <v>5607</v>
      </c>
      <c r="B2466" s="108" t="s">
        <v>179</v>
      </c>
      <c r="C2466" s="107">
        <v>2012</v>
      </c>
      <c r="D2466" s="107" t="s">
        <v>458</v>
      </c>
      <c r="E2466" s="107" t="s">
        <v>458</v>
      </c>
      <c r="F2466" s="107" t="s">
        <v>458</v>
      </c>
      <c r="G2466">
        <v>0</v>
      </c>
      <c r="H2466" t="e">
        <f t="shared" si="38"/>
        <v>#VALUE!</v>
      </c>
    </row>
    <row r="2467" spans="1:8" x14ac:dyDescent="0.25">
      <c r="A2467">
        <f>_xlfn.XLOOKUP(B2467,'Données-péréquation'!$B$2:$B$301,'Données-péréquation'!$A$2:$A$301)</f>
        <v>5607</v>
      </c>
      <c r="B2467" s="108" t="s">
        <v>179</v>
      </c>
      <c r="C2467" s="107">
        <v>2013</v>
      </c>
      <c r="D2467" s="107" t="s">
        <v>458</v>
      </c>
      <c r="E2467" s="107" t="s">
        <v>458</v>
      </c>
      <c r="F2467" s="107" t="s">
        <v>458</v>
      </c>
      <c r="G2467">
        <v>0</v>
      </c>
      <c r="H2467" t="e">
        <f t="shared" si="38"/>
        <v>#VALUE!</v>
      </c>
    </row>
    <row r="2468" spans="1:8" x14ac:dyDescent="0.25">
      <c r="A2468">
        <f>_xlfn.XLOOKUP(B2468,'Données-péréquation'!$B$2:$B$301,'Données-péréquation'!$A$2:$A$301)</f>
        <v>5607</v>
      </c>
      <c r="B2468" s="108" t="s">
        <v>179</v>
      </c>
      <c r="C2468" s="107">
        <v>2014</v>
      </c>
      <c r="D2468" s="107" t="s">
        <v>458</v>
      </c>
      <c r="E2468" s="107" t="s">
        <v>458</v>
      </c>
      <c r="F2468" s="107" t="s">
        <v>458</v>
      </c>
      <c r="G2468">
        <v>0</v>
      </c>
      <c r="H2468" t="e">
        <f t="shared" si="38"/>
        <v>#VALUE!</v>
      </c>
    </row>
    <row r="2469" spans="1:8" x14ac:dyDescent="0.25">
      <c r="A2469">
        <f>_xlfn.XLOOKUP(B2469,'Données-péréquation'!$B$2:$B$301,'Données-péréquation'!$A$2:$A$301)</f>
        <v>5607</v>
      </c>
      <c r="B2469" s="108" t="s">
        <v>179</v>
      </c>
      <c r="C2469" s="107">
        <v>2015</v>
      </c>
      <c r="D2469" s="107" t="s">
        <v>458</v>
      </c>
      <c r="E2469" s="107" t="s">
        <v>458</v>
      </c>
      <c r="F2469" s="107" t="s">
        <v>458</v>
      </c>
      <c r="G2469">
        <v>0</v>
      </c>
      <c r="H2469" t="e">
        <f t="shared" si="38"/>
        <v>#VALUE!</v>
      </c>
    </row>
    <row r="2470" spans="1:8" x14ac:dyDescent="0.25">
      <c r="A2470">
        <f>_xlfn.XLOOKUP(B2470,'Données-péréquation'!$B$2:$B$301,'Données-péréquation'!$A$2:$A$301)</f>
        <v>5607</v>
      </c>
      <c r="B2470" s="108" t="s">
        <v>179</v>
      </c>
      <c r="C2470" s="107">
        <v>2016</v>
      </c>
      <c r="D2470" s="105">
        <v>6381262.8100548601</v>
      </c>
      <c r="E2470" s="106">
        <v>6938400</v>
      </c>
      <c r="F2470" s="107" t="s">
        <v>458</v>
      </c>
      <c r="G2470">
        <v>0</v>
      </c>
      <c r="H2470" t="e">
        <f t="shared" si="38"/>
        <v>#VALUE!</v>
      </c>
    </row>
    <row r="2471" spans="1:8" x14ac:dyDescent="0.25">
      <c r="A2471">
        <f>_xlfn.XLOOKUP(B2471,'Données-péréquation'!$B$2:$B$301,'Données-péréquation'!$A$2:$A$301)</f>
        <v>5607</v>
      </c>
      <c r="B2471" s="108" t="s">
        <v>179</v>
      </c>
      <c r="C2471" s="107">
        <v>2017</v>
      </c>
      <c r="D2471" s="105">
        <v>12195850.932312099</v>
      </c>
      <c r="E2471" s="106">
        <v>12611130</v>
      </c>
      <c r="F2471" s="105">
        <v>-15030.740710259</v>
      </c>
      <c r="G2471">
        <v>0</v>
      </c>
      <c r="H2471">
        <f t="shared" si="38"/>
        <v>-15030.740710259</v>
      </c>
    </row>
    <row r="2472" spans="1:8" x14ac:dyDescent="0.25">
      <c r="A2472">
        <f>_xlfn.XLOOKUP(B2472,'Données-péréquation'!$B$2:$B$301,'Données-péréquation'!$A$2:$A$301)</f>
        <v>5607</v>
      </c>
      <c r="B2472" s="108" t="s">
        <v>179</v>
      </c>
      <c r="C2472" s="107">
        <v>2018</v>
      </c>
      <c r="D2472" s="105">
        <v>10044738.049765799</v>
      </c>
      <c r="E2472" s="105">
        <v>10489889.262</v>
      </c>
      <c r="F2472" s="105">
        <v>-229691.63899559001</v>
      </c>
      <c r="G2472">
        <v>0</v>
      </c>
      <c r="H2472">
        <f t="shared" si="38"/>
        <v>-229691.63899559001</v>
      </c>
    </row>
    <row r="2473" spans="1:8" x14ac:dyDescent="0.25">
      <c r="A2473">
        <f>_xlfn.XLOOKUP(B2473,'Données-péréquation'!$B$2:$B$301,'Données-péréquation'!$A$2:$A$301)</f>
        <v>5607</v>
      </c>
      <c r="B2473" s="108" t="s">
        <v>179</v>
      </c>
      <c r="C2473" s="107">
        <v>2019</v>
      </c>
      <c r="D2473" s="105">
        <v>9434627.1841686703</v>
      </c>
      <c r="E2473" s="105">
        <v>10205576.439999999</v>
      </c>
      <c r="F2473" s="105">
        <v>729441.70905552199</v>
      </c>
      <c r="G2473">
        <v>139759.65</v>
      </c>
      <c r="H2473">
        <f t="shared" si="38"/>
        <v>869201.35905552201</v>
      </c>
    </row>
    <row r="2474" spans="1:8" x14ac:dyDescent="0.25">
      <c r="A2474">
        <f>_xlfn.XLOOKUP(B2474,'Données-péréquation'!$B$2:$B$301,'Données-péréquation'!$A$2:$A$301)</f>
        <v>5607</v>
      </c>
      <c r="B2474" s="108" t="s">
        <v>179</v>
      </c>
      <c r="C2474" s="107">
        <v>2020</v>
      </c>
      <c r="D2474" s="105">
        <v>9020410.5134197809</v>
      </c>
      <c r="E2474" s="105">
        <v>9605300.568</v>
      </c>
      <c r="F2474" s="105">
        <v>455485.04886112199</v>
      </c>
      <c r="G2474">
        <v>74006.38</v>
      </c>
      <c r="H2474">
        <f t="shared" si="38"/>
        <v>529491.428861122</v>
      </c>
    </row>
    <row r="2475" spans="1:8" x14ac:dyDescent="0.25">
      <c r="A2475">
        <f>_xlfn.XLOOKUP(B2475,'Données-péréquation'!$B$2:$B$301,'Données-péréquation'!$A$2:$A$301)</f>
        <v>5607</v>
      </c>
      <c r="B2475" s="108" t="s">
        <v>179</v>
      </c>
      <c r="C2475" s="107">
        <v>2021</v>
      </c>
      <c r="D2475" s="105">
        <v>8793047.9043275397</v>
      </c>
      <c r="E2475" s="106">
        <v>9791100</v>
      </c>
      <c r="F2475" s="105">
        <v>179341.56392983301</v>
      </c>
      <c r="G2475">
        <v>94943.5</v>
      </c>
      <c r="H2475">
        <f t="shared" si="38"/>
        <v>274285.06392983301</v>
      </c>
    </row>
    <row r="2476" spans="1:8" x14ac:dyDescent="0.25">
      <c r="A2476">
        <f>_xlfn.XLOOKUP(B2476,'Données-péréquation'!$B$2:$B$301,'Données-péréquation'!$A$2:$A$301)</f>
        <v>5607</v>
      </c>
      <c r="B2476" s="108" t="s">
        <v>179</v>
      </c>
      <c r="C2476" s="107">
        <v>2022</v>
      </c>
      <c r="D2476" s="105">
        <v>8462214.2373363208</v>
      </c>
      <c r="E2476" s="105">
        <v>9159088.2627204191</v>
      </c>
      <c r="F2476" s="105">
        <v>-145789.35032846799</v>
      </c>
      <c r="G2476">
        <v>58232.42</v>
      </c>
      <c r="H2476">
        <f t="shared" si="38"/>
        <v>-87556.930328467992</v>
      </c>
    </row>
    <row r="2477" spans="1:8" x14ac:dyDescent="0.25">
      <c r="A2477">
        <f>_xlfn.XLOOKUP(B2477,'Données-péréquation'!$B$2:$B$301,'Données-péréquation'!$A$2:$A$301)</f>
        <v>5590</v>
      </c>
      <c r="B2477" s="108" t="s">
        <v>178</v>
      </c>
      <c r="C2477" s="107">
        <v>2012</v>
      </c>
      <c r="D2477" s="107" t="s">
        <v>458</v>
      </c>
      <c r="E2477" s="107" t="s">
        <v>458</v>
      </c>
      <c r="F2477" s="107" t="s">
        <v>458</v>
      </c>
      <c r="G2477">
        <v>0</v>
      </c>
      <c r="H2477" t="e">
        <f t="shared" si="38"/>
        <v>#VALUE!</v>
      </c>
    </row>
    <row r="2478" spans="1:8" x14ac:dyDescent="0.25">
      <c r="A2478">
        <f>_xlfn.XLOOKUP(B2478,'Données-péréquation'!$B$2:$B$301,'Données-péréquation'!$A$2:$A$301)</f>
        <v>5590</v>
      </c>
      <c r="B2478" s="108" t="s">
        <v>178</v>
      </c>
      <c r="C2478" s="107">
        <v>2013</v>
      </c>
      <c r="D2478" s="107" t="s">
        <v>458</v>
      </c>
      <c r="E2478" s="107" t="s">
        <v>458</v>
      </c>
      <c r="F2478" s="107" t="s">
        <v>458</v>
      </c>
      <c r="G2478">
        <v>0</v>
      </c>
      <c r="H2478" t="e">
        <f t="shared" si="38"/>
        <v>#VALUE!</v>
      </c>
    </row>
    <row r="2479" spans="1:8" x14ac:dyDescent="0.25">
      <c r="A2479">
        <f>_xlfn.XLOOKUP(B2479,'Données-péréquation'!$B$2:$B$301,'Données-péréquation'!$A$2:$A$301)</f>
        <v>5590</v>
      </c>
      <c r="B2479" s="108" t="s">
        <v>178</v>
      </c>
      <c r="C2479" s="107">
        <v>2014</v>
      </c>
      <c r="D2479" s="107" t="s">
        <v>458</v>
      </c>
      <c r="E2479" s="107" t="s">
        <v>458</v>
      </c>
      <c r="F2479" s="107" t="s">
        <v>458</v>
      </c>
      <c r="G2479">
        <v>0</v>
      </c>
      <c r="H2479" t="e">
        <f t="shared" si="38"/>
        <v>#VALUE!</v>
      </c>
    </row>
    <row r="2480" spans="1:8" x14ac:dyDescent="0.25">
      <c r="A2480">
        <f>_xlfn.XLOOKUP(B2480,'Données-péréquation'!$B$2:$B$301,'Données-péréquation'!$A$2:$A$301)</f>
        <v>5590</v>
      </c>
      <c r="B2480" s="108" t="s">
        <v>178</v>
      </c>
      <c r="C2480" s="107">
        <v>2015</v>
      </c>
      <c r="D2480" s="107" t="s">
        <v>458</v>
      </c>
      <c r="E2480" s="107" t="s">
        <v>458</v>
      </c>
      <c r="F2480" s="107" t="s">
        <v>458</v>
      </c>
      <c r="G2480">
        <v>0</v>
      </c>
      <c r="H2480" t="e">
        <f t="shared" si="38"/>
        <v>#VALUE!</v>
      </c>
    </row>
    <row r="2481" spans="1:8" x14ac:dyDescent="0.25">
      <c r="A2481">
        <f>_xlfn.XLOOKUP(B2481,'Données-péréquation'!$B$2:$B$301,'Données-péréquation'!$A$2:$A$301)</f>
        <v>5590</v>
      </c>
      <c r="B2481" s="108" t="s">
        <v>178</v>
      </c>
      <c r="C2481" s="107">
        <v>2016</v>
      </c>
      <c r="D2481" s="105">
        <v>-567204.25820412301</v>
      </c>
      <c r="E2481" s="107">
        <v>0</v>
      </c>
      <c r="F2481" s="107" t="s">
        <v>458</v>
      </c>
      <c r="G2481">
        <v>0</v>
      </c>
      <c r="H2481" t="e">
        <f t="shared" si="38"/>
        <v>#VALUE!</v>
      </c>
    </row>
    <row r="2482" spans="1:8" x14ac:dyDescent="0.25">
      <c r="A2482">
        <f>_xlfn.XLOOKUP(B2482,'Données-péréquation'!$B$2:$B$301,'Données-péréquation'!$A$2:$A$301)</f>
        <v>5590</v>
      </c>
      <c r="B2482" s="108" t="s">
        <v>178</v>
      </c>
      <c r="C2482" s="107">
        <v>2017</v>
      </c>
      <c r="D2482" s="105">
        <v>-1080707.36153843</v>
      </c>
      <c r="E2482" s="107">
        <v>0</v>
      </c>
      <c r="F2482" s="105">
        <v>-29412593.770259</v>
      </c>
      <c r="G2482">
        <v>0</v>
      </c>
      <c r="H2482">
        <f t="shared" si="38"/>
        <v>-29412593.770259</v>
      </c>
    </row>
    <row r="2483" spans="1:8" x14ac:dyDescent="0.25">
      <c r="A2483">
        <f>_xlfn.XLOOKUP(B2483,'Données-péréquation'!$B$2:$B$301,'Données-péréquation'!$A$2:$A$301)</f>
        <v>5590</v>
      </c>
      <c r="B2483" s="108" t="s">
        <v>178</v>
      </c>
      <c r="C2483" s="107">
        <v>2018</v>
      </c>
      <c r="D2483" s="105">
        <v>-854055.80742085201</v>
      </c>
      <c r="E2483" s="105">
        <v>16220.39696</v>
      </c>
      <c r="F2483" s="105">
        <v>-29566740.633471798</v>
      </c>
      <c r="G2483">
        <v>0</v>
      </c>
      <c r="H2483">
        <f t="shared" si="38"/>
        <v>-29566740.633471798</v>
      </c>
    </row>
    <row r="2484" spans="1:8" x14ac:dyDescent="0.25">
      <c r="A2484">
        <f>_xlfn.XLOOKUP(B2484,'Données-péréquation'!$B$2:$B$301,'Données-péréquation'!$A$2:$A$301)</f>
        <v>5590</v>
      </c>
      <c r="B2484" s="108" t="s">
        <v>178</v>
      </c>
      <c r="C2484" s="107">
        <v>2019</v>
      </c>
      <c r="D2484" s="105">
        <v>-994293.913847383</v>
      </c>
      <c r="E2484" s="107">
        <v>0</v>
      </c>
      <c r="F2484" s="105">
        <v>-38162206.743714802</v>
      </c>
      <c r="G2484">
        <v>995250</v>
      </c>
      <c r="H2484">
        <f t="shared" si="38"/>
        <v>-37166956.743714802</v>
      </c>
    </row>
    <row r="2485" spans="1:8" x14ac:dyDescent="0.25">
      <c r="A2485">
        <f>_xlfn.XLOOKUP(B2485,'Données-péréquation'!$B$2:$B$301,'Données-péréquation'!$A$2:$A$301)</f>
        <v>5590</v>
      </c>
      <c r="B2485" s="108" t="s">
        <v>178</v>
      </c>
      <c r="C2485" s="107">
        <v>2020</v>
      </c>
      <c r="D2485" s="105">
        <v>-1035346.87295451</v>
      </c>
      <c r="E2485" s="107">
        <v>0</v>
      </c>
      <c r="F2485" s="105">
        <v>-30239632.5275627</v>
      </c>
      <c r="G2485">
        <v>920515.62</v>
      </c>
      <c r="H2485">
        <f t="shared" si="38"/>
        <v>-29319116.907562699</v>
      </c>
    </row>
    <row r="2486" spans="1:8" x14ac:dyDescent="0.25">
      <c r="A2486">
        <f>_xlfn.XLOOKUP(B2486,'Données-péréquation'!$B$2:$B$301,'Données-péréquation'!$A$2:$A$301)</f>
        <v>5590</v>
      </c>
      <c r="B2486" s="108" t="s">
        <v>178</v>
      </c>
      <c r="C2486" s="107">
        <v>2021</v>
      </c>
      <c r="D2486" s="105">
        <v>-1245002.70008685</v>
      </c>
      <c r="E2486" s="107">
        <v>0</v>
      </c>
      <c r="F2486" s="105">
        <v>-34917614.528528497</v>
      </c>
      <c r="G2486">
        <v>1629758.41</v>
      </c>
      <c r="H2486">
        <f t="shared" si="38"/>
        <v>-33287856.118528496</v>
      </c>
    </row>
    <row r="2487" spans="1:8" x14ac:dyDescent="0.25">
      <c r="A2487">
        <f>_xlfn.XLOOKUP(B2487,'Données-péréquation'!$B$2:$B$301,'Données-péréquation'!$A$2:$A$301)</f>
        <v>5590</v>
      </c>
      <c r="B2487" s="108" t="s">
        <v>178</v>
      </c>
      <c r="C2487" s="107">
        <v>2022</v>
      </c>
      <c r="D2487" s="105">
        <v>-1289525.68453284</v>
      </c>
      <c r="E2487" s="105">
        <v>89470.155360225006</v>
      </c>
      <c r="F2487" s="105">
        <v>-22969156.853211202</v>
      </c>
      <c r="G2487">
        <v>453697.55</v>
      </c>
      <c r="H2487">
        <f t="shared" si="38"/>
        <v>-22515459.303211201</v>
      </c>
    </row>
    <row r="2488" spans="1:8" x14ac:dyDescent="0.25">
      <c r="A2488">
        <f>_xlfn.XLOOKUP(B2488,'Données-péréquation'!$B$2:$B$301,'Données-péréquation'!$A$2:$A$301)</f>
        <v>5760</v>
      </c>
      <c r="B2488" s="108" t="s">
        <v>177</v>
      </c>
      <c r="C2488" s="107">
        <v>2012</v>
      </c>
      <c r="D2488" s="107" t="s">
        <v>458</v>
      </c>
      <c r="E2488" s="107" t="s">
        <v>458</v>
      </c>
      <c r="F2488" s="107" t="s">
        <v>458</v>
      </c>
      <c r="G2488">
        <v>0</v>
      </c>
      <c r="H2488" t="e">
        <f t="shared" si="38"/>
        <v>#VALUE!</v>
      </c>
    </row>
    <row r="2489" spans="1:8" x14ac:dyDescent="0.25">
      <c r="A2489">
        <f>_xlfn.XLOOKUP(B2489,'Données-péréquation'!$B$2:$B$301,'Données-péréquation'!$A$2:$A$301)</f>
        <v>5760</v>
      </c>
      <c r="B2489" s="108" t="s">
        <v>177</v>
      </c>
      <c r="C2489" s="107">
        <v>2013</v>
      </c>
      <c r="D2489" s="107" t="s">
        <v>458</v>
      </c>
      <c r="E2489" s="107" t="s">
        <v>458</v>
      </c>
      <c r="F2489" s="107" t="s">
        <v>458</v>
      </c>
      <c r="G2489">
        <v>0</v>
      </c>
      <c r="H2489" t="e">
        <f t="shared" si="38"/>
        <v>#VALUE!</v>
      </c>
    </row>
    <row r="2490" spans="1:8" x14ac:dyDescent="0.25">
      <c r="A2490">
        <f>_xlfn.XLOOKUP(B2490,'Données-péréquation'!$B$2:$B$301,'Données-péréquation'!$A$2:$A$301)</f>
        <v>5760</v>
      </c>
      <c r="B2490" s="108" t="s">
        <v>177</v>
      </c>
      <c r="C2490" s="107">
        <v>2014</v>
      </c>
      <c r="D2490" s="107" t="s">
        <v>458</v>
      </c>
      <c r="E2490" s="107" t="s">
        <v>458</v>
      </c>
      <c r="F2490" s="107" t="s">
        <v>458</v>
      </c>
      <c r="G2490">
        <v>0</v>
      </c>
      <c r="H2490" t="e">
        <f t="shared" si="38"/>
        <v>#VALUE!</v>
      </c>
    </row>
    <row r="2491" spans="1:8" x14ac:dyDescent="0.25">
      <c r="A2491">
        <f>_xlfn.XLOOKUP(B2491,'Données-péréquation'!$B$2:$B$301,'Données-péréquation'!$A$2:$A$301)</f>
        <v>5760</v>
      </c>
      <c r="B2491" s="108" t="s">
        <v>177</v>
      </c>
      <c r="C2491" s="107">
        <v>2015</v>
      </c>
      <c r="D2491" s="107" t="s">
        <v>458</v>
      </c>
      <c r="E2491" s="107" t="s">
        <v>458</v>
      </c>
      <c r="F2491" s="107" t="s">
        <v>458</v>
      </c>
      <c r="G2491">
        <v>0</v>
      </c>
      <c r="H2491" t="e">
        <f t="shared" si="38"/>
        <v>#VALUE!</v>
      </c>
    </row>
    <row r="2492" spans="1:8" x14ac:dyDescent="0.25">
      <c r="A2492">
        <f>_xlfn.XLOOKUP(B2492,'Données-péréquation'!$B$2:$B$301,'Données-péréquation'!$A$2:$A$301)</f>
        <v>5760</v>
      </c>
      <c r="B2492" s="108" t="s">
        <v>177</v>
      </c>
      <c r="C2492" s="107">
        <v>2016</v>
      </c>
      <c r="D2492" s="105">
        <v>37135.208286749003</v>
      </c>
      <c r="E2492" s="105">
        <v>65375.258783589001</v>
      </c>
      <c r="F2492" s="107" t="s">
        <v>458</v>
      </c>
      <c r="G2492">
        <v>0</v>
      </c>
      <c r="H2492" t="e">
        <f t="shared" si="38"/>
        <v>#VALUE!</v>
      </c>
    </row>
    <row r="2493" spans="1:8" x14ac:dyDescent="0.25">
      <c r="A2493">
        <f>_xlfn.XLOOKUP(B2493,'Données-péréquation'!$B$2:$B$301,'Données-péréquation'!$A$2:$A$301)</f>
        <v>5760</v>
      </c>
      <c r="B2493" s="108" t="s">
        <v>177</v>
      </c>
      <c r="C2493" s="107">
        <v>2017</v>
      </c>
      <c r="D2493" s="105">
        <v>33630.145544273997</v>
      </c>
      <c r="E2493" s="105">
        <v>58542.664048441999</v>
      </c>
      <c r="F2493" s="105">
        <v>417545.55995204003</v>
      </c>
      <c r="G2493">
        <v>0</v>
      </c>
      <c r="H2493">
        <f t="shared" si="38"/>
        <v>417545.55995204003</v>
      </c>
    </row>
    <row r="2494" spans="1:8" x14ac:dyDescent="0.25">
      <c r="A2494">
        <f>_xlfn.XLOOKUP(B2494,'Données-péréquation'!$B$2:$B$301,'Données-péréquation'!$A$2:$A$301)</f>
        <v>5760</v>
      </c>
      <c r="B2494" s="108" t="s">
        <v>177</v>
      </c>
      <c r="C2494" s="107">
        <v>2018</v>
      </c>
      <c r="D2494" s="105">
        <v>36007.127349233997</v>
      </c>
      <c r="E2494" s="105">
        <v>53738.911883175002</v>
      </c>
      <c r="F2494" s="105">
        <v>345350.75871630898</v>
      </c>
      <c r="G2494">
        <v>0</v>
      </c>
      <c r="H2494">
        <f t="shared" si="38"/>
        <v>345350.75871630898</v>
      </c>
    </row>
    <row r="2495" spans="1:8" x14ac:dyDescent="0.25">
      <c r="A2495">
        <f>_xlfn.XLOOKUP(B2495,'Données-péréquation'!$B$2:$B$301,'Données-péréquation'!$A$2:$A$301)</f>
        <v>5760</v>
      </c>
      <c r="B2495" s="108" t="s">
        <v>177</v>
      </c>
      <c r="C2495" s="107">
        <v>2019</v>
      </c>
      <c r="D2495" s="105">
        <v>23252.181632595999</v>
      </c>
      <c r="E2495" s="105">
        <v>52171.477735287001</v>
      </c>
      <c r="F2495" s="105">
        <v>409106.94291491102</v>
      </c>
      <c r="G2495">
        <v>1736.95</v>
      </c>
      <c r="H2495">
        <f t="shared" si="38"/>
        <v>410843.89291491103</v>
      </c>
    </row>
    <row r="2496" spans="1:8" x14ac:dyDescent="0.25">
      <c r="A2496">
        <f>_xlfn.XLOOKUP(B2496,'Données-péréquation'!$B$2:$B$301,'Données-péréquation'!$A$2:$A$301)</f>
        <v>5760</v>
      </c>
      <c r="B2496" s="108" t="s">
        <v>177</v>
      </c>
      <c r="C2496" s="107">
        <v>2020</v>
      </c>
      <c r="D2496" s="105">
        <v>23597.976440541999</v>
      </c>
      <c r="E2496" s="105">
        <v>42769.369416617003</v>
      </c>
      <c r="F2496" s="105">
        <v>400335.95840345399</v>
      </c>
      <c r="G2496">
        <v>341.5</v>
      </c>
      <c r="H2496">
        <f t="shared" si="38"/>
        <v>400677.45840345399</v>
      </c>
    </row>
    <row r="2497" spans="1:8" x14ac:dyDescent="0.25">
      <c r="A2497">
        <f>_xlfn.XLOOKUP(B2497,'Données-péréquation'!$B$2:$B$301,'Données-péréquation'!$A$2:$A$301)</f>
        <v>5760</v>
      </c>
      <c r="B2497" s="108" t="s">
        <v>177</v>
      </c>
      <c r="C2497" s="107">
        <v>2021</v>
      </c>
      <c r="D2497" s="105">
        <v>3348.2146533219998</v>
      </c>
      <c r="E2497" s="105">
        <v>34498.721707967001</v>
      </c>
      <c r="F2497" s="105">
        <v>295629.332117379</v>
      </c>
      <c r="G2497">
        <v>2509.36</v>
      </c>
      <c r="H2497">
        <f t="shared" si="38"/>
        <v>298138.69211737899</v>
      </c>
    </row>
    <row r="2498" spans="1:8" x14ac:dyDescent="0.25">
      <c r="A2498">
        <f>_xlfn.XLOOKUP(B2498,'Données-péréquation'!$B$2:$B$301,'Données-péréquation'!$A$2:$A$301)</f>
        <v>5760</v>
      </c>
      <c r="B2498" s="108" t="s">
        <v>177</v>
      </c>
      <c r="C2498" s="107">
        <v>2022</v>
      </c>
      <c r="D2498" s="105">
        <v>70493.919106133006</v>
      </c>
      <c r="E2498" s="105">
        <v>103503.09302451801</v>
      </c>
      <c r="F2498" s="105">
        <v>188435.357087012</v>
      </c>
      <c r="G2498">
        <v>620.91</v>
      </c>
      <c r="H2498">
        <f t="shared" si="38"/>
        <v>189056.26708701201</v>
      </c>
    </row>
    <row r="2499" spans="1:8" x14ac:dyDescent="0.25">
      <c r="A2499">
        <f>_xlfn.XLOOKUP(B2499,'Données-péréquation'!$B$2:$B$301,'Données-péréquation'!$A$2:$A$301)</f>
        <v>5591</v>
      </c>
      <c r="B2499" s="108" t="s">
        <v>176</v>
      </c>
      <c r="C2499" s="107">
        <v>2012</v>
      </c>
      <c r="D2499" s="107" t="s">
        <v>458</v>
      </c>
      <c r="E2499" s="107" t="s">
        <v>458</v>
      </c>
      <c r="F2499" s="107" t="s">
        <v>458</v>
      </c>
      <c r="G2499">
        <v>0</v>
      </c>
      <c r="H2499" t="e">
        <f t="shared" ref="H2499:H2562" si="39">F2499+G2499</f>
        <v>#VALUE!</v>
      </c>
    </row>
    <row r="2500" spans="1:8" x14ac:dyDescent="0.25">
      <c r="A2500">
        <f>_xlfn.XLOOKUP(B2500,'Données-péréquation'!$B$2:$B$301,'Données-péréquation'!$A$2:$A$301)</f>
        <v>5591</v>
      </c>
      <c r="B2500" s="108" t="s">
        <v>176</v>
      </c>
      <c r="C2500" s="107">
        <v>2013</v>
      </c>
      <c r="D2500" s="107" t="s">
        <v>458</v>
      </c>
      <c r="E2500" s="107" t="s">
        <v>458</v>
      </c>
      <c r="F2500" s="107" t="s">
        <v>458</v>
      </c>
      <c r="G2500">
        <v>0</v>
      </c>
      <c r="H2500" t="e">
        <f t="shared" si="39"/>
        <v>#VALUE!</v>
      </c>
    </row>
    <row r="2501" spans="1:8" x14ac:dyDescent="0.25">
      <c r="A2501">
        <f>_xlfn.XLOOKUP(B2501,'Données-péréquation'!$B$2:$B$301,'Données-péréquation'!$A$2:$A$301)</f>
        <v>5591</v>
      </c>
      <c r="B2501" s="108" t="s">
        <v>176</v>
      </c>
      <c r="C2501" s="107">
        <v>2014</v>
      </c>
      <c r="D2501" s="107" t="s">
        <v>458</v>
      </c>
      <c r="E2501" s="107" t="s">
        <v>458</v>
      </c>
      <c r="F2501" s="107" t="s">
        <v>458</v>
      </c>
      <c r="G2501">
        <v>0</v>
      </c>
      <c r="H2501" t="e">
        <f t="shared" si="39"/>
        <v>#VALUE!</v>
      </c>
    </row>
    <row r="2502" spans="1:8" x14ac:dyDescent="0.25">
      <c r="A2502">
        <f>_xlfn.XLOOKUP(B2502,'Données-péréquation'!$B$2:$B$301,'Données-péréquation'!$A$2:$A$301)</f>
        <v>5591</v>
      </c>
      <c r="B2502" s="108" t="s">
        <v>176</v>
      </c>
      <c r="C2502" s="107">
        <v>2015</v>
      </c>
      <c r="D2502" s="107" t="s">
        <v>458</v>
      </c>
      <c r="E2502" s="107" t="s">
        <v>458</v>
      </c>
      <c r="F2502" s="107" t="s">
        <v>458</v>
      </c>
      <c r="G2502">
        <v>0</v>
      </c>
      <c r="H2502" t="e">
        <f t="shared" si="39"/>
        <v>#VALUE!</v>
      </c>
    </row>
    <row r="2503" spans="1:8" x14ac:dyDescent="0.25">
      <c r="A2503">
        <f>_xlfn.XLOOKUP(B2503,'Données-péréquation'!$B$2:$B$301,'Données-péréquation'!$A$2:$A$301)</f>
        <v>5591</v>
      </c>
      <c r="B2503" s="108" t="s">
        <v>176</v>
      </c>
      <c r="C2503" s="107">
        <v>2016</v>
      </c>
      <c r="D2503" s="105">
        <v>-282690.98579848302</v>
      </c>
      <c r="E2503" s="107">
        <v>0</v>
      </c>
      <c r="F2503" s="107" t="s">
        <v>458</v>
      </c>
      <c r="G2503">
        <v>0</v>
      </c>
      <c r="H2503" t="e">
        <f t="shared" si="39"/>
        <v>#VALUE!</v>
      </c>
    </row>
    <row r="2504" spans="1:8" x14ac:dyDescent="0.25">
      <c r="A2504">
        <f>_xlfn.XLOOKUP(B2504,'Données-péréquation'!$B$2:$B$301,'Données-péréquation'!$A$2:$A$301)</f>
        <v>5591</v>
      </c>
      <c r="B2504" s="108" t="s">
        <v>176</v>
      </c>
      <c r="C2504" s="107">
        <v>2017</v>
      </c>
      <c r="D2504" s="105">
        <v>-314275.31513156398</v>
      </c>
      <c r="E2504" s="107">
        <v>0</v>
      </c>
      <c r="F2504" s="105">
        <v>26153223.713939201</v>
      </c>
      <c r="G2504">
        <v>0</v>
      </c>
      <c r="H2504">
        <f t="shared" si="39"/>
        <v>26153223.713939201</v>
      </c>
    </row>
    <row r="2505" spans="1:8" x14ac:dyDescent="0.25">
      <c r="A2505">
        <f>_xlfn.XLOOKUP(B2505,'Données-péréquation'!$B$2:$B$301,'Données-péréquation'!$A$2:$A$301)</f>
        <v>5591</v>
      </c>
      <c r="B2505" s="108" t="s">
        <v>176</v>
      </c>
      <c r="C2505" s="107">
        <v>2018</v>
      </c>
      <c r="D2505" s="105">
        <v>-273101.50846253702</v>
      </c>
      <c r="E2505" s="107">
        <v>0</v>
      </c>
      <c r="F2505" s="105">
        <v>23126573.883727301</v>
      </c>
      <c r="G2505">
        <v>0</v>
      </c>
      <c r="H2505">
        <f t="shared" si="39"/>
        <v>23126573.883727301</v>
      </c>
    </row>
    <row r="2506" spans="1:8" x14ac:dyDescent="0.25">
      <c r="A2506">
        <f>_xlfn.XLOOKUP(B2506,'Données-péréquation'!$B$2:$B$301,'Données-péréquation'!$A$2:$A$301)</f>
        <v>5591</v>
      </c>
      <c r="B2506" s="108" t="s">
        <v>176</v>
      </c>
      <c r="C2506" s="107">
        <v>2019</v>
      </c>
      <c r="D2506" s="105">
        <v>-226883.55219493399</v>
      </c>
      <c r="E2506" s="107">
        <v>0</v>
      </c>
      <c r="F2506" s="105">
        <v>26327772.064952701</v>
      </c>
      <c r="G2506">
        <v>790439.6</v>
      </c>
      <c r="H2506">
        <f t="shared" si="39"/>
        <v>27118211.664952703</v>
      </c>
    </row>
    <row r="2507" spans="1:8" x14ac:dyDescent="0.25">
      <c r="A2507">
        <f>_xlfn.XLOOKUP(B2507,'Données-péréquation'!$B$2:$B$301,'Données-péréquation'!$A$2:$A$301)</f>
        <v>5591</v>
      </c>
      <c r="B2507" s="108" t="s">
        <v>176</v>
      </c>
      <c r="C2507" s="107">
        <v>2020</v>
      </c>
      <c r="D2507" s="105">
        <v>-221711.31102070099</v>
      </c>
      <c r="E2507" s="107">
        <v>0</v>
      </c>
      <c r="F2507" s="105">
        <v>24715426.553116601</v>
      </c>
      <c r="G2507">
        <v>791088.1</v>
      </c>
      <c r="H2507">
        <f t="shared" si="39"/>
        <v>25506514.653116602</v>
      </c>
    </row>
    <row r="2508" spans="1:8" x14ac:dyDescent="0.25">
      <c r="A2508">
        <f>_xlfn.XLOOKUP(B2508,'Données-péréquation'!$B$2:$B$301,'Données-péréquation'!$A$2:$A$301)</f>
        <v>5591</v>
      </c>
      <c r="B2508" s="108" t="s">
        <v>176</v>
      </c>
      <c r="C2508" s="107">
        <v>2021</v>
      </c>
      <c r="D2508" s="105">
        <v>-239887.30957859301</v>
      </c>
      <c r="E2508" s="107">
        <v>0</v>
      </c>
      <c r="F2508" s="105">
        <v>25922845.2973231</v>
      </c>
      <c r="G2508">
        <v>596253.54</v>
      </c>
      <c r="H2508">
        <f t="shared" si="39"/>
        <v>26519098.837323099</v>
      </c>
    </row>
    <row r="2509" spans="1:8" x14ac:dyDescent="0.25">
      <c r="A2509">
        <f>_xlfn.XLOOKUP(B2509,'Données-péréquation'!$B$2:$B$301,'Données-péréquation'!$A$2:$A$301)</f>
        <v>5591</v>
      </c>
      <c r="B2509" s="108" t="s">
        <v>176</v>
      </c>
      <c r="C2509" s="107">
        <v>2022</v>
      </c>
      <c r="D2509" s="105">
        <v>-307811.91352776799</v>
      </c>
      <c r="E2509" s="107">
        <v>0</v>
      </c>
      <c r="F2509" s="105">
        <v>24394879.622267399</v>
      </c>
      <c r="G2509">
        <v>638609.26</v>
      </c>
      <c r="H2509">
        <f t="shared" si="39"/>
        <v>25033488.882267401</v>
      </c>
    </row>
    <row r="2510" spans="1:8" x14ac:dyDescent="0.25">
      <c r="A2510">
        <f>_xlfn.XLOOKUP(B2510,'Données-péréquation'!$B$2:$B$301,'Données-péréquation'!$A$2:$A$301)</f>
        <v>5412</v>
      </c>
      <c r="B2510" s="108" t="s">
        <v>175</v>
      </c>
      <c r="C2510" s="107">
        <v>2012</v>
      </c>
      <c r="D2510" s="107" t="s">
        <v>458</v>
      </c>
      <c r="E2510" s="107" t="s">
        <v>458</v>
      </c>
      <c r="F2510" s="107" t="s">
        <v>458</v>
      </c>
      <c r="G2510">
        <v>0</v>
      </c>
      <c r="H2510" t="e">
        <f t="shared" si="39"/>
        <v>#VALUE!</v>
      </c>
    </row>
    <row r="2511" spans="1:8" x14ac:dyDescent="0.25">
      <c r="A2511">
        <f>_xlfn.XLOOKUP(B2511,'Données-péréquation'!$B$2:$B$301,'Données-péréquation'!$A$2:$A$301)</f>
        <v>5412</v>
      </c>
      <c r="B2511" s="108" t="s">
        <v>175</v>
      </c>
      <c r="C2511" s="107">
        <v>2013</v>
      </c>
      <c r="D2511" s="107" t="s">
        <v>458</v>
      </c>
      <c r="E2511" s="107" t="s">
        <v>458</v>
      </c>
      <c r="F2511" s="107" t="s">
        <v>458</v>
      </c>
      <c r="G2511">
        <v>0</v>
      </c>
      <c r="H2511" t="e">
        <f t="shared" si="39"/>
        <v>#VALUE!</v>
      </c>
    </row>
    <row r="2512" spans="1:8" x14ac:dyDescent="0.25">
      <c r="A2512">
        <f>_xlfn.XLOOKUP(B2512,'Données-péréquation'!$B$2:$B$301,'Données-péréquation'!$A$2:$A$301)</f>
        <v>5412</v>
      </c>
      <c r="B2512" s="108" t="s">
        <v>175</v>
      </c>
      <c r="C2512" s="107">
        <v>2014</v>
      </c>
      <c r="D2512" s="107" t="s">
        <v>458</v>
      </c>
      <c r="E2512" s="107" t="s">
        <v>458</v>
      </c>
      <c r="F2512" s="107" t="s">
        <v>458</v>
      </c>
      <c r="G2512">
        <v>0</v>
      </c>
      <c r="H2512" t="e">
        <f t="shared" si="39"/>
        <v>#VALUE!</v>
      </c>
    </row>
    <row r="2513" spans="1:8" x14ac:dyDescent="0.25">
      <c r="A2513">
        <f>_xlfn.XLOOKUP(B2513,'Données-péréquation'!$B$2:$B$301,'Données-péréquation'!$A$2:$A$301)</f>
        <v>5412</v>
      </c>
      <c r="B2513" s="108" t="s">
        <v>175</v>
      </c>
      <c r="C2513" s="107">
        <v>2015</v>
      </c>
      <c r="D2513" s="107" t="s">
        <v>458</v>
      </c>
      <c r="E2513" s="107" t="s">
        <v>458</v>
      </c>
      <c r="F2513" s="107" t="s">
        <v>458</v>
      </c>
      <c r="G2513">
        <v>0</v>
      </c>
      <c r="H2513" t="e">
        <f t="shared" si="39"/>
        <v>#VALUE!</v>
      </c>
    </row>
    <row r="2514" spans="1:8" x14ac:dyDescent="0.25">
      <c r="A2514">
        <f>_xlfn.XLOOKUP(B2514,'Données-péréquation'!$B$2:$B$301,'Données-péréquation'!$A$2:$A$301)</f>
        <v>5412</v>
      </c>
      <c r="B2514" s="108" t="s">
        <v>175</v>
      </c>
      <c r="C2514" s="107">
        <v>2016</v>
      </c>
      <c r="D2514" s="105">
        <v>-18888.625908999999</v>
      </c>
      <c r="E2514" s="106">
        <v>23607</v>
      </c>
      <c r="F2514" s="107" t="s">
        <v>458</v>
      </c>
      <c r="G2514">
        <v>0</v>
      </c>
      <c r="H2514" t="e">
        <f t="shared" si="39"/>
        <v>#VALUE!</v>
      </c>
    </row>
    <row r="2515" spans="1:8" x14ac:dyDescent="0.25">
      <c r="A2515">
        <f>_xlfn.XLOOKUP(B2515,'Données-péréquation'!$B$2:$B$301,'Données-péréquation'!$A$2:$A$301)</f>
        <v>5412</v>
      </c>
      <c r="B2515" s="108" t="s">
        <v>175</v>
      </c>
      <c r="C2515" s="107">
        <v>2017</v>
      </c>
      <c r="D2515" s="105">
        <v>-14082.3115</v>
      </c>
      <c r="E2515" s="106">
        <v>18450</v>
      </c>
      <c r="F2515" s="105">
        <v>-122739.880266345</v>
      </c>
      <c r="G2515">
        <v>0</v>
      </c>
      <c r="H2515">
        <f t="shared" si="39"/>
        <v>-122739.880266345</v>
      </c>
    </row>
    <row r="2516" spans="1:8" x14ac:dyDescent="0.25">
      <c r="A2516">
        <f>_xlfn.XLOOKUP(B2516,'Données-péréquation'!$B$2:$B$301,'Données-péréquation'!$A$2:$A$301)</f>
        <v>5412</v>
      </c>
      <c r="B2516" s="108" t="s">
        <v>175</v>
      </c>
      <c r="C2516" s="107">
        <v>2018</v>
      </c>
      <c r="D2516" s="105">
        <v>-11599.424552</v>
      </c>
      <c r="E2516" s="106">
        <v>19188</v>
      </c>
      <c r="F2516" s="105">
        <v>-320707.95862245501</v>
      </c>
      <c r="G2516">
        <v>0</v>
      </c>
      <c r="H2516">
        <f t="shared" si="39"/>
        <v>-320707.95862245501</v>
      </c>
    </row>
    <row r="2517" spans="1:8" x14ac:dyDescent="0.25">
      <c r="A2517">
        <f>_xlfn.XLOOKUP(B2517,'Données-péréquation'!$B$2:$B$301,'Données-péréquation'!$A$2:$A$301)</f>
        <v>5412</v>
      </c>
      <c r="B2517" s="108" t="s">
        <v>175</v>
      </c>
      <c r="C2517" s="107">
        <v>2019</v>
      </c>
      <c r="D2517" s="105">
        <v>-18173.848880000001</v>
      </c>
      <c r="E2517" s="106">
        <v>30272</v>
      </c>
      <c r="F2517" s="105">
        <v>401435.90634061798</v>
      </c>
      <c r="G2517">
        <v>41330.35</v>
      </c>
      <c r="H2517">
        <f t="shared" si="39"/>
        <v>442766.25634061795</v>
      </c>
    </row>
    <row r="2518" spans="1:8" x14ac:dyDescent="0.25">
      <c r="A2518">
        <f>_xlfn.XLOOKUP(B2518,'Données-péréquation'!$B$2:$B$301,'Données-péréquation'!$A$2:$A$301)</f>
        <v>5412</v>
      </c>
      <c r="B2518" s="108" t="s">
        <v>175</v>
      </c>
      <c r="C2518" s="107">
        <v>2020</v>
      </c>
      <c r="D2518" s="105">
        <v>-26837.394088000001</v>
      </c>
      <c r="E2518" s="106">
        <v>20160</v>
      </c>
      <c r="F2518" s="105">
        <v>288996.66083491</v>
      </c>
      <c r="G2518">
        <v>8172.14</v>
      </c>
      <c r="H2518">
        <f t="shared" si="39"/>
        <v>297168.80083491001</v>
      </c>
    </row>
    <row r="2519" spans="1:8" x14ac:dyDescent="0.25">
      <c r="A2519">
        <f>_xlfn.XLOOKUP(B2519,'Données-péréquation'!$B$2:$B$301,'Données-péréquation'!$A$2:$A$301)</f>
        <v>5412</v>
      </c>
      <c r="B2519" s="108" t="s">
        <v>175</v>
      </c>
      <c r="C2519" s="107">
        <v>2021</v>
      </c>
      <c r="D2519" s="105">
        <v>74565.441997999995</v>
      </c>
      <c r="E2519" s="106">
        <v>108270</v>
      </c>
      <c r="F2519" s="105">
        <v>-8126.6137460259997</v>
      </c>
      <c r="G2519">
        <v>20732.759999999998</v>
      </c>
      <c r="H2519">
        <f t="shared" si="39"/>
        <v>12606.146253973999</v>
      </c>
    </row>
    <row r="2520" spans="1:8" x14ac:dyDescent="0.25">
      <c r="A2520">
        <f>_xlfn.XLOOKUP(B2520,'Données-péréquation'!$B$2:$B$301,'Données-péréquation'!$A$2:$A$301)</f>
        <v>5412</v>
      </c>
      <c r="B2520" s="108" t="s">
        <v>175</v>
      </c>
      <c r="C2520" s="107">
        <v>2022</v>
      </c>
      <c r="D2520" s="105">
        <v>103016.16617300001</v>
      </c>
      <c r="E2520" s="106">
        <v>144000</v>
      </c>
      <c r="F2520" s="105">
        <v>-191113.90008643601</v>
      </c>
      <c r="G2520">
        <v>32120.15</v>
      </c>
      <c r="H2520">
        <f t="shared" si="39"/>
        <v>-158993.75008643602</v>
      </c>
    </row>
    <row r="2521" spans="1:8" x14ac:dyDescent="0.25">
      <c r="A2521">
        <f>_xlfn.XLOOKUP(B2521,'Données-péréquation'!$B$2:$B$301,'Données-péréquation'!$A$2:$A$301)</f>
        <v>5609</v>
      </c>
      <c r="B2521" s="108" t="s">
        <v>174</v>
      </c>
      <c r="C2521" s="107">
        <v>2012</v>
      </c>
      <c r="D2521" s="107" t="s">
        <v>458</v>
      </c>
      <c r="E2521" s="107" t="s">
        <v>458</v>
      </c>
      <c r="F2521" s="107" t="s">
        <v>458</v>
      </c>
      <c r="G2521">
        <v>0</v>
      </c>
      <c r="H2521" t="e">
        <f t="shared" si="39"/>
        <v>#VALUE!</v>
      </c>
    </row>
    <row r="2522" spans="1:8" x14ac:dyDescent="0.25">
      <c r="A2522">
        <f>_xlfn.XLOOKUP(B2522,'Données-péréquation'!$B$2:$B$301,'Données-péréquation'!$A$2:$A$301)</f>
        <v>5609</v>
      </c>
      <c r="B2522" s="108" t="s">
        <v>174</v>
      </c>
      <c r="C2522" s="107">
        <v>2013</v>
      </c>
      <c r="D2522" s="107" t="s">
        <v>458</v>
      </c>
      <c r="E2522" s="107" t="s">
        <v>458</v>
      </c>
      <c r="F2522" s="107" t="s">
        <v>458</v>
      </c>
      <c r="G2522">
        <v>0</v>
      </c>
      <c r="H2522" t="e">
        <f t="shared" si="39"/>
        <v>#VALUE!</v>
      </c>
    </row>
    <row r="2523" spans="1:8" x14ac:dyDescent="0.25">
      <c r="A2523">
        <f>_xlfn.XLOOKUP(B2523,'Données-péréquation'!$B$2:$B$301,'Données-péréquation'!$A$2:$A$301)</f>
        <v>5609</v>
      </c>
      <c r="B2523" s="108" t="s">
        <v>174</v>
      </c>
      <c r="C2523" s="107">
        <v>2014</v>
      </c>
      <c r="D2523" s="107" t="s">
        <v>458</v>
      </c>
      <c r="E2523" s="107" t="s">
        <v>458</v>
      </c>
      <c r="F2523" s="107" t="s">
        <v>458</v>
      </c>
      <c r="G2523">
        <v>0</v>
      </c>
      <c r="H2523" t="e">
        <f t="shared" si="39"/>
        <v>#VALUE!</v>
      </c>
    </row>
    <row r="2524" spans="1:8" x14ac:dyDescent="0.25">
      <c r="A2524">
        <f>_xlfn.XLOOKUP(B2524,'Données-péréquation'!$B$2:$B$301,'Données-péréquation'!$A$2:$A$301)</f>
        <v>5609</v>
      </c>
      <c r="B2524" s="108" t="s">
        <v>174</v>
      </c>
      <c r="C2524" s="107">
        <v>2015</v>
      </c>
      <c r="D2524" s="107" t="s">
        <v>458</v>
      </c>
      <c r="E2524" s="107" t="s">
        <v>458</v>
      </c>
      <c r="F2524" s="107" t="s">
        <v>458</v>
      </c>
      <c r="G2524">
        <v>0</v>
      </c>
      <c r="H2524" t="e">
        <f t="shared" si="39"/>
        <v>#VALUE!</v>
      </c>
    </row>
    <row r="2525" spans="1:8" x14ac:dyDescent="0.25">
      <c r="A2525">
        <f>_xlfn.XLOOKUP(B2525,'Données-péréquation'!$B$2:$B$301,'Données-péréquation'!$A$2:$A$301)</f>
        <v>5609</v>
      </c>
      <c r="B2525" s="108" t="s">
        <v>174</v>
      </c>
      <c r="C2525" s="107">
        <v>2016</v>
      </c>
      <c r="D2525" s="105">
        <v>636605.88340522803</v>
      </c>
      <c r="E2525" s="106">
        <v>693000</v>
      </c>
      <c r="F2525" s="107" t="s">
        <v>458</v>
      </c>
      <c r="G2525">
        <v>0</v>
      </c>
      <c r="H2525" t="e">
        <f t="shared" si="39"/>
        <v>#VALUE!</v>
      </c>
    </row>
    <row r="2526" spans="1:8" x14ac:dyDescent="0.25">
      <c r="A2526">
        <f>_xlfn.XLOOKUP(B2526,'Données-péréquation'!$B$2:$B$301,'Données-péréquation'!$A$2:$A$301)</f>
        <v>5609</v>
      </c>
      <c r="B2526" s="108" t="s">
        <v>174</v>
      </c>
      <c r="C2526" s="107">
        <v>2017</v>
      </c>
      <c r="D2526" s="105">
        <v>1240063.6164400899</v>
      </c>
      <c r="E2526" s="106">
        <v>1283120</v>
      </c>
      <c r="F2526" s="105">
        <v>-180580.49020562501</v>
      </c>
      <c r="G2526">
        <v>0</v>
      </c>
      <c r="H2526">
        <f t="shared" si="39"/>
        <v>-180580.49020562501</v>
      </c>
    </row>
    <row r="2527" spans="1:8" x14ac:dyDescent="0.25">
      <c r="A2527">
        <f>_xlfn.XLOOKUP(B2527,'Données-péréquation'!$B$2:$B$301,'Données-péréquation'!$A$2:$A$301)</f>
        <v>5609</v>
      </c>
      <c r="B2527" s="108" t="s">
        <v>174</v>
      </c>
      <c r="C2527" s="107">
        <v>2018</v>
      </c>
      <c r="D2527" s="105">
        <v>1060493.40384317</v>
      </c>
      <c r="E2527" s="105">
        <v>1108286.8589999999</v>
      </c>
      <c r="F2527" s="105">
        <v>-33129.01524311</v>
      </c>
      <c r="G2527">
        <v>0</v>
      </c>
      <c r="H2527">
        <f t="shared" si="39"/>
        <v>-33129.01524311</v>
      </c>
    </row>
    <row r="2528" spans="1:8" x14ac:dyDescent="0.25">
      <c r="A2528">
        <f>_xlfn.XLOOKUP(B2528,'Données-péréquation'!$B$2:$B$301,'Données-péréquation'!$A$2:$A$301)</f>
        <v>5609</v>
      </c>
      <c r="B2528" s="108" t="s">
        <v>174</v>
      </c>
      <c r="C2528" s="107">
        <v>2019</v>
      </c>
      <c r="D2528" s="105">
        <v>928556.23447445803</v>
      </c>
      <c r="E2528" s="105">
        <v>1005279.094</v>
      </c>
      <c r="F2528" s="105">
        <v>-59168.734421239002</v>
      </c>
      <c r="G2528">
        <v>1766.45</v>
      </c>
      <c r="H2528">
        <f t="shared" si="39"/>
        <v>-57402.284421239005</v>
      </c>
    </row>
    <row r="2529" spans="1:8" x14ac:dyDescent="0.25">
      <c r="A2529">
        <f>_xlfn.XLOOKUP(B2529,'Données-péréquation'!$B$2:$B$301,'Données-péréquation'!$A$2:$A$301)</f>
        <v>5609</v>
      </c>
      <c r="B2529" s="108" t="s">
        <v>174</v>
      </c>
      <c r="C2529" s="107">
        <v>2020</v>
      </c>
      <c r="D2529" s="105">
        <v>819446.369987602</v>
      </c>
      <c r="E2529" s="105">
        <v>873639.24300000002</v>
      </c>
      <c r="F2529" s="105">
        <v>-163505.37594233401</v>
      </c>
      <c r="G2529">
        <v>1076.1500000000001</v>
      </c>
      <c r="H2529">
        <f t="shared" si="39"/>
        <v>-162429.22594233401</v>
      </c>
    </row>
    <row r="2530" spans="1:8" x14ac:dyDescent="0.25">
      <c r="A2530">
        <f>_xlfn.XLOOKUP(B2530,'Données-péréquation'!$B$2:$B$301,'Données-péréquation'!$A$2:$A$301)</f>
        <v>5609</v>
      </c>
      <c r="B2530" s="108" t="s">
        <v>174</v>
      </c>
      <c r="C2530" s="107">
        <v>2021</v>
      </c>
      <c r="D2530" s="105">
        <v>776333.02423819294</v>
      </c>
      <c r="E2530" s="106">
        <v>865950</v>
      </c>
      <c r="F2530" s="105">
        <v>-100571.83450399101</v>
      </c>
      <c r="G2530">
        <v>1271.21</v>
      </c>
      <c r="H2530">
        <f t="shared" si="39"/>
        <v>-99300.624503990999</v>
      </c>
    </row>
    <row r="2531" spans="1:8" x14ac:dyDescent="0.25">
      <c r="A2531">
        <f>_xlfn.XLOOKUP(B2531,'Données-péréquation'!$B$2:$B$301,'Données-péréquation'!$A$2:$A$301)</f>
        <v>5609</v>
      </c>
      <c r="B2531" s="108" t="s">
        <v>174</v>
      </c>
      <c r="C2531" s="107">
        <v>2022</v>
      </c>
      <c r="D2531" s="105">
        <v>693622.95928607101</v>
      </c>
      <c r="E2531" s="105">
        <v>752786.794792103</v>
      </c>
      <c r="F2531" s="105">
        <v>-160413.17265195301</v>
      </c>
      <c r="G2531">
        <v>932.32</v>
      </c>
      <c r="H2531">
        <f t="shared" si="39"/>
        <v>-159480.852651953</v>
      </c>
    </row>
    <row r="2532" spans="1:8" x14ac:dyDescent="0.25">
      <c r="A2532">
        <f>_xlfn.XLOOKUP(B2532,'Données-péréquation'!$B$2:$B$301,'Données-péréquation'!$A$2:$A$301)</f>
        <v>5413</v>
      </c>
      <c r="B2532" s="108" t="s">
        <v>173</v>
      </c>
      <c r="C2532" s="107">
        <v>2012</v>
      </c>
      <c r="D2532" s="107" t="s">
        <v>458</v>
      </c>
      <c r="E2532" s="107" t="s">
        <v>458</v>
      </c>
      <c r="F2532" s="107" t="s">
        <v>458</v>
      </c>
      <c r="G2532">
        <v>0</v>
      </c>
      <c r="H2532" t="e">
        <f t="shared" si="39"/>
        <v>#VALUE!</v>
      </c>
    </row>
    <row r="2533" spans="1:8" x14ac:dyDescent="0.25">
      <c r="A2533">
        <f>_xlfn.XLOOKUP(B2533,'Données-péréquation'!$B$2:$B$301,'Données-péréquation'!$A$2:$A$301)</f>
        <v>5413</v>
      </c>
      <c r="B2533" s="108" t="s">
        <v>173</v>
      </c>
      <c r="C2533" s="107">
        <v>2013</v>
      </c>
      <c r="D2533" s="107" t="s">
        <v>458</v>
      </c>
      <c r="E2533" s="107" t="s">
        <v>458</v>
      </c>
      <c r="F2533" s="107" t="s">
        <v>458</v>
      </c>
      <c r="G2533">
        <v>0</v>
      </c>
      <c r="H2533" t="e">
        <f t="shared" si="39"/>
        <v>#VALUE!</v>
      </c>
    </row>
    <row r="2534" spans="1:8" x14ac:dyDescent="0.25">
      <c r="A2534">
        <f>_xlfn.XLOOKUP(B2534,'Données-péréquation'!$B$2:$B$301,'Données-péréquation'!$A$2:$A$301)</f>
        <v>5413</v>
      </c>
      <c r="B2534" s="108" t="s">
        <v>173</v>
      </c>
      <c r="C2534" s="107">
        <v>2014</v>
      </c>
      <c r="D2534" s="107" t="s">
        <v>458</v>
      </c>
      <c r="E2534" s="107" t="s">
        <v>458</v>
      </c>
      <c r="F2534" s="107" t="s">
        <v>458</v>
      </c>
      <c r="G2534">
        <v>0</v>
      </c>
      <c r="H2534" t="e">
        <f t="shared" si="39"/>
        <v>#VALUE!</v>
      </c>
    </row>
    <row r="2535" spans="1:8" x14ac:dyDescent="0.25">
      <c r="A2535">
        <f>_xlfn.XLOOKUP(B2535,'Données-péréquation'!$B$2:$B$301,'Données-péréquation'!$A$2:$A$301)</f>
        <v>5413</v>
      </c>
      <c r="B2535" s="108" t="s">
        <v>173</v>
      </c>
      <c r="C2535" s="107">
        <v>2015</v>
      </c>
      <c r="D2535" s="107" t="s">
        <v>458</v>
      </c>
      <c r="E2535" s="107" t="s">
        <v>458</v>
      </c>
      <c r="F2535" s="107" t="s">
        <v>458</v>
      </c>
      <c r="G2535">
        <v>0</v>
      </c>
      <c r="H2535" t="e">
        <f t="shared" si="39"/>
        <v>#VALUE!</v>
      </c>
    </row>
    <row r="2536" spans="1:8" x14ac:dyDescent="0.25">
      <c r="A2536">
        <f>_xlfn.XLOOKUP(B2536,'Données-péréquation'!$B$2:$B$301,'Données-péréquation'!$A$2:$A$301)</f>
        <v>5413</v>
      </c>
      <c r="B2536" s="108" t="s">
        <v>173</v>
      </c>
      <c r="C2536" s="107">
        <v>2016</v>
      </c>
      <c r="D2536" s="105">
        <v>-37476.961048999998</v>
      </c>
      <c r="E2536" s="106">
        <v>46827</v>
      </c>
      <c r="F2536" s="107" t="s">
        <v>458</v>
      </c>
      <c r="G2536">
        <v>0</v>
      </c>
      <c r="H2536" t="e">
        <f t="shared" si="39"/>
        <v>#VALUE!</v>
      </c>
    </row>
    <row r="2537" spans="1:8" x14ac:dyDescent="0.25">
      <c r="A2537">
        <f>_xlfn.XLOOKUP(B2537,'Données-péréquation'!$B$2:$B$301,'Données-péréquation'!$A$2:$A$301)</f>
        <v>5413</v>
      </c>
      <c r="B2537" s="108" t="s">
        <v>173</v>
      </c>
      <c r="C2537" s="107">
        <v>2017</v>
      </c>
      <c r="D2537" s="105">
        <v>-30041.006099999999</v>
      </c>
      <c r="E2537" s="106">
        <v>39852</v>
      </c>
      <c r="F2537" s="105">
        <v>1166316.67311471</v>
      </c>
      <c r="G2537">
        <v>0</v>
      </c>
      <c r="H2537">
        <f t="shared" si="39"/>
        <v>1166316.67311471</v>
      </c>
    </row>
    <row r="2538" spans="1:8" x14ac:dyDescent="0.25">
      <c r="A2538">
        <f>_xlfn.XLOOKUP(B2538,'Données-péréquation'!$B$2:$B$301,'Données-péréquation'!$A$2:$A$301)</f>
        <v>5413</v>
      </c>
      <c r="B2538" s="108" t="s">
        <v>173</v>
      </c>
      <c r="C2538" s="107">
        <v>2018</v>
      </c>
      <c r="D2538" s="105">
        <v>-25821.488656000001</v>
      </c>
      <c r="E2538" s="106">
        <v>42939</v>
      </c>
      <c r="F2538" s="105">
        <v>1286492.35422391</v>
      </c>
      <c r="G2538">
        <v>0</v>
      </c>
      <c r="H2538">
        <f t="shared" si="39"/>
        <v>1286492.35422391</v>
      </c>
    </row>
    <row r="2539" spans="1:8" x14ac:dyDescent="0.25">
      <c r="A2539">
        <f>_xlfn.XLOOKUP(B2539,'Données-péréquation'!$B$2:$B$301,'Données-péréquation'!$A$2:$A$301)</f>
        <v>5413</v>
      </c>
      <c r="B2539" s="108" t="s">
        <v>173</v>
      </c>
      <c r="C2539" s="107">
        <v>2019</v>
      </c>
      <c r="D2539" s="105">
        <v>-47605.40466</v>
      </c>
      <c r="E2539" s="106">
        <v>79904</v>
      </c>
      <c r="F2539" s="105">
        <v>1201667.2439578599</v>
      </c>
      <c r="G2539">
        <v>53897.95</v>
      </c>
      <c r="H2539">
        <f t="shared" si="39"/>
        <v>1255565.1939578599</v>
      </c>
    </row>
    <row r="2540" spans="1:8" x14ac:dyDescent="0.25">
      <c r="A2540">
        <f>_xlfn.XLOOKUP(B2540,'Données-péréquation'!$B$2:$B$301,'Données-péréquation'!$A$2:$A$301)</f>
        <v>5413</v>
      </c>
      <c r="B2540" s="108" t="s">
        <v>173</v>
      </c>
      <c r="C2540" s="107">
        <v>2020</v>
      </c>
      <c r="D2540" s="105">
        <v>-56684.491884000003</v>
      </c>
      <c r="E2540" s="106">
        <v>42630</v>
      </c>
      <c r="F2540" s="105">
        <v>1346987.2412284999</v>
      </c>
      <c r="G2540">
        <v>20856.650000000001</v>
      </c>
      <c r="H2540">
        <f t="shared" si="39"/>
        <v>1367843.8912284998</v>
      </c>
    </row>
    <row r="2541" spans="1:8" x14ac:dyDescent="0.25">
      <c r="A2541">
        <f>_xlfn.XLOOKUP(B2541,'Données-péréquation'!$B$2:$B$301,'Données-péréquation'!$A$2:$A$301)</f>
        <v>5413</v>
      </c>
      <c r="B2541" s="108" t="s">
        <v>173</v>
      </c>
      <c r="C2541" s="107">
        <v>2021</v>
      </c>
      <c r="D2541" s="105">
        <v>159963.593494</v>
      </c>
      <c r="E2541" s="106">
        <v>244310</v>
      </c>
      <c r="F2541" s="105">
        <v>1284562.5841266101</v>
      </c>
      <c r="G2541">
        <v>15384.5</v>
      </c>
      <c r="H2541">
        <f t="shared" si="39"/>
        <v>1299947.0841266101</v>
      </c>
    </row>
    <row r="2542" spans="1:8" x14ac:dyDescent="0.25">
      <c r="A2542">
        <f>_xlfn.XLOOKUP(B2542,'Données-péréquation'!$B$2:$B$301,'Données-péréquation'!$A$2:$A$301)</f>
        <v>5413</v>
      </c>
      <c r="B2542" s="108" t="s">
        <v>173</v>
      </c>
      <c r="C2542" s="107">
        <v>2022</v>
      </c>
      <c r="D2542" s="105">
        <v>221237.97914499999</v>
      </c>
      <c r="E2542" s="106">
        <v>320000</v>
      </c>
      <c r="F2542" s="105">
        <v>1508709.95905284</v>
      </c>
      <c r="G2542">
        <v>40706.29</v>
      </c>
      <c r="H2542">
        <f t="shared" si="39"/>
        <v>1549416.2490528401</v>
      </c>
    </row>
    <row r="2543" spans="1:8" x14ac:dyDescent="0.25">
      <c r="A2543">
        <f>_xlfn.XLOOKUP(B2543,'Données-péréquation'!$B$2:$B$301,'Données-péréquation'!$A$2:$A$301)</f>
        <v>5861</v>
      </c>
      <c r="B2543" s="108" t="s">
        <v>172</v>
      </c>
      <c r="C2543" s="107">
        <v>2012</v>
      </c>
      <c r="D2543" s="107" t="s">
        <v>458</v>
      </c>
      <c r="E2543" s="107" t="s">
        <v>458</v>
      </c>
      <c r="F2543" s="107" t="s">
        <v>458</v>
      </c>
      <c r="G2543">
        <v>0</v>
      </c>
      <c r="H2543" t="e">
        <f t="shared" si="39"/>
        <v>#VALUE!</v>
      </c>
    </row>
    <row r="2544" spans="1:8" x14ac:dyDescent="0.25">
      <c r="A2544">
        <f>_xlfn.XLOOKUP(B2544,'Données-péréquation'!$B$2:$B$301,'Données-péréquation'!$A$2:$A$301)</f>
        <v>5861</v>
      </c>
      <c r="B2544" s="108" t="s">
        <v>172</v>
      </c>
      <c r="C2544" s="107">
        <v>2013</v>
      </c>
      <c r="D2544" s="107" t="s">
        <v>458</v>
      </c>
      <c r="E2544" s="107" t="s">
        <v>458</v>
      </c>
      <c r="F2544" s="107" t="s">
        <v>458</v>
      </c>
      <c r="G2544">
        <v>0</v>
      </c>
      <c r="H2544" t="e">
        <f t="shared" si="39"/>
        <v>#VALUE!</v>
      </c>
    </row>
    <row r="2545" spans="1:8" x14ac:dyDescent="0.25">
      <c r="A2545">
        <f>_xlfn.XLOOKUP(B2545,'Données-péréquation'!$B$2:$B$301,'Données-péréquation'!$A$2:$A$301)</f>
        <v>5861</v>
      </c>
      <c r="B2545" s="108" t="s">
        <v>172</v>
      </c>
      <c r="C2545" s="107">
        <v>2014</v>
      </c>
      <c r="D2545" s="107" t="s">
        <v>458</v>
      </c>
      <c r="E2545" s="107" t="s">
        <v>458</v>
      </c>
      <c r="F2545" s="107" t="s">
        <v>458</v>
      </c>
      <c r="G2545">
        <v>0</v>
      </c>
      <c r="H2545" t="e">
        <f t="shared" si="39"/>
        <v>#VALUE!</v>
      </c>
    </row>
    <row r="2546" spans="1:8" x14ac:dyDescent="0.25">
      <c r="A2546">
        <f>_xlfn.XLOOKUP(B2546,'Données-péréquation'!$B$2:$B$301,'Données-péréquation'!$A$2:$A$301)</f>
        <v>5861</v>
      </c>
      <c r="B2546" s="108" t="s">
        <v>172</v>
      </c>
      <c r="C2546" s="107">
        <v>2015</v>
      </c>
      <c r="D2546" s="107" t="s">
        <v>458</v>
      </c>
      <c r="E2546" s="107" t="s">
        <v>458</v>
      </c>
      <c r="F2546" s="107" t="s">
        <v>458</v>
      </c>
      <c r="G2546">
        <v>0</v>
      </c>
      <c r="H2546" t="e">
        <f t="shared" si="39"/>
        <v>#VALUE!</v>
      </c>
    </row>
    <row r="2547" spans="1:8" x14ac:dyDescent="0.25">
      <c r="A2547">
        <f>_xlfn.XLOOKUP(B2547,'Données-péréquation'!$B$2:$B$301,'Données-péréquation'!$A$2:$A$301)</f>
        <v>5861</v>
      </c>
      <c r="B2547" s="108" t="s">
        <v>172</v>
      </c>
      <c r="C2547" s="107">
        <v>2016</v>
      </c>
      <c r="D2547" s="105">
        <v>18259636.0150184</v>
      </c>
      <c r="E2547" s="105">
        <v>17910427.022729699</v>
      </c>
      <c r="F2547" s="107" t="s">
        <v>458</v>
      </c>
      <c r="G2547">
        <v>0</v>
      </c>
      <c r="H2547" t="e">
        <f t="shared" si="39"/>
        <v>#VALUE!</v>
      </c>
    </row>
    <row r="2548" spans="1:8" x14ac:dyDescent="0.25">
      <c r="A2548">
        <f>_xlfn.XLOOKUP(B2548,'Données-péréquation'!$B$2:$B$301,'Données-péréquation'!$A$2:$A$301)</f>
        <v>5861</v>
      </c>
      <c r="B2548" s="108" t="s">
        <v>172</v>
      </c>
      <c r="C2548" s="107">
        <v>2017</v>
      </c>
      <c r="D2548" s="105">
        <v>20516090.781656802</v>
      </c>
      <c r="E2548" s="105">
        <v>20103982.522387501</v>
      </c>
      <c r="F2548" s="105">
        <v>-28801226.515824098</v>
      </c>
      <c r="G2548">
        <v>0</v>
      </c>
      <c r="H2548">
        <f t="shared" si="39"/>
        <v>-28801226.515824098</v>
      </c>
    </row>
    <row r="2549" spans="1:8" x14ac:dyDescent="0.25">
      <c r="A2549">
        <f>_xlfn.XLOOKUP(B2549,'Données-péréquation'!$B$2:$B$301,'Données-péréquation'!$A$2:$A$301)</f>
        <v>5861</v>
      </c>
      <c r="B2549" s="108" t="s">
        <v>172</v>
      </c>
      <c r="C2549" s="107">
        <v>2018</v>
      </c>
      <c r="D2549" s="105">
        <v>19988466.662319601</v>
      </c>
      <c r="E2549" s="105">
        <v>19837796.922046401</v>
      </c>
      <c r="F2549" s="105">
        <v>-20262026.141244899</v>
      </c>
      <c r="G2549">
        <v>0</v>
      </c>
      <c r="H2549">
        <f t="shared" si="39"/>
        <v>-20262026.141244899</v>
      </c>
    </row>
    <row r="2550" spans="1:8" x14ac:dyDescent="0.25">
      <c r="A2550">
        <f>_xlfn.XLOOKUP(B2550,'Données-péréquation'!$B$2:$B$301,'Données-péréquation'!$A$2:$A$301)</f>
        <v>5861</v>
      </c>
      <c r="B2550" s="108" t="s">
        <v>172</v>
      </c>
      <c r="C2550" s="107">
        <v>2019</v>
      </c>
      <c r="D2550" s="105">
        <v>18932422.6881078</v>
      </c>
      <c r="E2550" s="105">
        <v>19138477.930844799</v>
      </c>
      <c r="F2550" s="105">
        <v>-29913348.140107598</v>
      </c>
      <c r="G2550">
        <v>3472745.7</v>
      </c>
      <c r="H2550">
        <f t="shared" si="39"/>
        <v>-26440602.440107599</v>
      </c>
    </row>
    <row r="2551" spans="1:8" x14ac:dyDescent="0.25">
      <c r="A2551">
        <f>_xlfn.XLOOKUP(B2551,'Données-péréquation'!$B$2:$B$301,'Données-péréquation'!$A$2:$A$301)</f>
        <v>5861</v>
      </c>
      <c r="B2551" s="108" t="s">
        <v>172</v>
      </c>
      <c r="C2551" s="107">
        <v>2020</v>
      </c>
      <c r="D2551" s="105">
        <v>18773457.276715402</v>
      </c>
      <c r="E2551" s="105">
        <v>17456879.665188301</v>
      </c>
      <c r="F2551" s="105">
        <v>-107128726.560471</v>
      </c>
      <c r="G2551">
        <v>10070150.960000001</v>
      </c>
      <c r="H2551">
        <f t="shared" si="39"/>
        <v>-97058575.60047099</v>
      </c>
    </row>
    <row r="2552" spans="1:8" x14ac:dyDescent="0.25">
      <c r="A2552">
        <f>_xlfn.XLOOKUP(B2552,'Données-péréquation'!$B$2:$B$301,'Données-péréquation'!$A$2:$A$301)</f>
        <v>5861</v>
      </c>
      <c r="B2552" s="108" t="s">
        <v>172</v>
      </c>
      <c r="C2552" s="107">
        <v>2021</v>
      </c>
      <c r="D2552" s="105">
        <v>18831652.7103232</v>
      </c>
      <c r="E2552" s="105">
        <v>17802844.650912501</v>
      </c>
      <c r="F2552" s="105">
        <v>-19681114.6602953</v>
      </c>
      <c r="G2552">
        <v>1612599.44</v>
      </c>
      <c r="H2552">
        <f t="shared" si="39"/>
        <v>-18068515.220295299</v>
      </c>
    </row>
    <row r="2553" spans="1:8" x14ac:dyDescent="0.25">
      <c r="A2553">
        <f>_xlfn.XLOOKUP(B2553,'Données-péréquation'!$B$2:$B$301,'Données-péréquation'!$A$2:$A$301)</f>
        <v>5861</v>
      </c>
      <c r="B2553" s="108" t="s">
        <v>172</v>
      </c>
      <c r="C2553" s="107">
        <v>2022</v>
      </c>
      <c r="D2553" s="105">
        <v>17692960.1050958</v>
      </c>
      <c r="E2553" s="105">
        <v>16896946.183502302</v>
      </c>
      <c r="F2553" s="105">
        <v>-34549129.439342096</v>
      </c>
      <c r="G2553">
        <v>2964682.74</v>
      </c>
      <c r="H2553">
        <f t="shared" si="39"/>
        <v>-31584446.699342094</v>
      </c>
    </row>
    <row r="2554" spans="1:8" x14ac:dyDescent="0.25">
      <c r="A2554">
        <f>_xlfn.XLOOKUP(B2554,'Données-péréquation'!$B$2:$B$301,'Données-péréquation'!$A$2:$A$301)</f>
        <v>5761</v>
      </c>
      <c r="B2554" s="108" t="s">
        <v>171</v>
      </c>
      <c r="C2554" s="107">
        <v>2012</v>
      </c>
      <c r="D2554" s="107" t="s">
        <v>458</v>
      </c>
      <c r="E2554" s="107" t="s">
        <v>458</v>
      </c>
      <c r="F2554" s="107" t="s">
        <v>458</v>
      </c>
      <c r="G2554">
        <v>0</v>
      </c>
      <c r="H2554" t="e">
        <f t="shared" si="39"/>
        <v>#VALUE!</v>
      </c>
    </row>
    <row r="2555" spans="1:8" x14ac:dyDescent="0.25">
      <c r="A2555">
        <f>_xlfn.XLOOKUP(B2555,'Données-péréquation'!$B$2:$B$301,'Données-péréquation'!$A$2:$A$301)</f>
        <v>5761</v>
      </c>
      <c r="B2555" s="108" t="s">
        <v>171</v>
      </c>
      <c r="C2555" s="107">
        <v>2013</v>
      </c>
      <c r="D2555" s="107" t="s">
        <v>458</v>
      </c>
      <c r="E2555" s="107" t="s">
        <v>458</v>
      </c>
      <c r="F2555" s="107" t="s">
        <v>458</v>
      </c>
      <c r="G2555">
        <v>0</v>
      </c>
      <c r="H2555" t="e">
        <f t="shared" si="39"/>
        <v>#VALUE!</v>
      </c>
    </row>
    <row r="2556" spans="1:8" x14ac:dyDescent="0.25">
      <c r="A2556">
        <f>_xlfn.XLOOKUP(B2556,'Données-péréquation'!$B$2:$B$301,'Données-péréquation'!$A$2:$A$301)</f>
        <v>5761</v>
      </c>
      <c r="B2556" s="108" t="s">
        <v>171</v>
      </c>
      <c r="C2556" s="107">
        <v>2014</v>
      </c>
      <c r="D2556" s="107" t="s">
        <v>458</v>
      </c>
      <c r="E2556" s="107" t="s">
        <v>458</v>
      </c>
      <c r="F2556" s="107" t="s">
        <v>458</v>
      </c>
      <c r="G2556">
        <v>0</v>
      </c>
      <c r="H2556" t="e">
        <f t="shared" si="39"/>
        <v>#VALUE!</v>
      </c>
    </row>
    <row r="2557" spans="1:8" x14ac:dyDescent="0.25">
      <c r="A2557">
        <f>_xlfn.XLOOKUP(B2557,'Données-péréquation'!$B$2:$B$301,'Données-péréquation'!$A$2:$A$301)</f>
        <v>5761</v>
      </c>
      <c r="B2557" s="108" t="s">
        <v>171</v>
      </c>
      <c r="C2557" s="107">
        <v>2015</v>
      </c>
      <c r="D2557" s="107" t="s">
        <v>458</v>
      </c>
      <c r="E2557" s="107" t="s">
        <v>458</v>
      </c>
      <c r="F2557" s="107" t="s">
        <v>458</v>
      </c>
      <c r="G2557">
        <v>0</v>
      </c>
      <c r="H2557" t="e">
        <f t="shared" si="39"/>
        <v>#VALUE!</v>
      </c>
    </row>
    <row r="2558" spans="1:8" x14ac:dyDescent="0.25">
      <c r="A2558">
        <f>_xlfn.XLOOKUP(B2558,'Données-péréquation'!$B$2:$B$301,'Données-péréquation'!$A$2:$A$301)</f>
        <v>5761</v>
      </c>
      <c r="B2558" s="108" t="s">
        <v>171</v>
      </c>
      <c r="C2558" s="107">
        <v>2016</v>
      </c>
      <c r="D2558" s="105">
        <v>559267.10614823306</v>
      </c>
      <c r="E2558" s="105">
        <v>599834.09042792802</v>
      </c>
      <c r="F2558" s="107" t="s">
        <v>458</v>
      </c>
      <c r="G2558">
        <v>0</v>
      </c>
      <c r="H2558" t="e">
        <f t="shared" si="39"/>
        <v>#VALUE!</v>
      </c>
    </row>
    <row r="2559" spans="1:8" x14ac:dyDescent="0.25">
      <c r="A2559">
        <f>_xlfn.XLOOKUP(B2559,'Données-péréquation'!$B$2:$B$301,'Données-péréquation'!$A$2:$A$301)</f>
        <v>5761</v>
      </c>
      <c r="B2559" s="108" t="s">
        <v>171</v>
      </c>
      <c r="C2559" s="107">
        <v>2017</v>
      </c>
      <c r="D2559" s="105">
        <v>550507.88523167302</v>
      </c>
      <c r="E2559" s="105">
        <v>599848.36509848002</v>
      </c>
      <c r="F2559" s="105">
        <v>407348.10969683703</v>
      </c>
      <c r="G2559">
        <v>0</v>
      </c>
      <c r="H2559">
        <f t="shared" si="39"/>
        <v>407348.10969683703</v>
      </c>
    </row>
    <row r="2560" spans="1:8" x14ac:dyDescent="0.25">
      <c r="A2560">
        <f>_xlfn.XLOOKUP(B2560,'Données-péréquation'!$B$2:$B$301,'Données-péréquation'!$A$2:$A$301)</f>
        <v>5761</v>
      </c>
      <c r="B2560" s="108" t="s">
        <v>171</v>
      </c>
      <c r="C2560" s="107">
        <v>2018</v>
      </c>
      <c r="D2560" s="105">
        <v>531641.45950959297</v>
      </c>
      <c r="E2560" s="105">
        <v>543756.48294512404</v>
      </c>
      <c r="F2560" s="105">
        <v>277730.498627336</v>
      </c>
      <c r="G2560">
        <v>0</v>
      </c>
      <c r="H2560">
        <f t="shared" si="39"/>
        <v>277730.498627336</v>
      </c>
    </row>
    <row r="2561" spans="1:8" x14ac:dyDescent="0.25">
      <c r="A2561">
        <f>_xlfn.XLOOKUP(B2561,'Données-péréquation'!$B$2:$B$301,'Données-péréquation'!$A$2:$A$301)</f>
        <v>5761</v>
      </c>
      <c r="B2561" s="108" t="s">
        <v>171</v>
      </c>
      <c r="C2561" s="107">
        <v>2019</v>
      </c>
      <c r="D2561" s="105">
        <v>421617.45098671399</v>
      </c>
      <c r="E2561" s="105">
        <v>467620.77520091098</v>
      </c>
      <c r="F2561" s="105">
        <v>451974.70786146499</v>
      </c>
      <c r="G2561">
        <v>2525.4499999999998</v>
      </c>
      <c r="H2561">
        <f t="shared" si="39"/>
        <v>454500.15786146501</v>
      </c>
    </row>
    <row r="2562" spans="1:8" x14ac:dyDescent="0.25">
      <c r="A2562">
        <f>_xlfn.XLOOKUP(B2562,'Données-péréquation'!$B$2:$B$301,'Données-péréquation'!$A$2:$A$301)</f>
        <v>5761</v>
      </c>
      <c r="B2562" s="108" t="s">
        <v>171</v>
      </c>
      <c r="C2562" s="107">
        <v>2020</v>
      </c>
      <c r="D2562" s="105">
        <v>404016.80816768098</v>
      </c>
      <c r="E2562" s="105">
        <v>412698.704162599</v>
      </c>
      <c r="F2562" s="105">
        <v>472442.32117162202</v>
      </c>
      <c r="G2562">
        <v>548.79</v>
      </c>
      <c r="H2562">
        <f t="shared" si="39"/>
        <v>472991.111171622</v>
      </c>
    </row>
    <row r="2563" spans="1:8" x14ac:dyDescent="0.25">
      <c r="A2563">
        <f>_xlfn.XLOOKUP(B2563,'Données-péréquation'!$B$2:$B$301,'Données-péréquation'!$A$2:$A$301)</f>
        <v>5761</v>
      </c>
      <c r="B2563" s="108" t="s">
        <v>171</v>
      </c>
      <c r="C2563" s="107">
        <v>2021</v>
      </c>
      <c r="D2563" s="105">
        <v>375240.46436197701</v>
      </c>
      <c r="E2563" s="105">
        <v>398600.42227257899</v>
      </c>
      <c r="F2563" s="105">
        <v>467128.81891790603</v>
      </c>
      <c r="G2563">
        <v>1449.87</v>
      </c>
      <c r="H2563">
        <f t="shared" ref="H2563:H2626" si="40">F2563+G2563</f>
        <v>468578.68891790602</v>
      </c>
    </row>
    <row r="2564" spans="1:8" x14ac:dyDescent="0.25">
      <c r="A2564">
        <f>_xlfn.XLOOKUP(B2564,'Données-péréquation'!$B$2:$B$301,'Données-péréquation'!$A$2:$A$301)</f>
        <v>5761</v>
      </c>
      <c r="B2564" s="108" t="s">
        <v>171</v>
      </c>
      <c r="C2564" s="107">
        <v>2022</v>
      </c>
      <c r="D2564" s="105">
        <v>363294.99845774402</v>
      </c>
      <c r="E2564" s="105">
        <v>433545.43863879697</v>
      </c>
      <c r="F2564" s="105">
        <v>433652.45932037901</v>
      </c>
      <c r="G2564">
        <v>327.26</v>
      </c>
      <c r="H2564">
        <f t="shared" si="40"/>
        <v>433979.71932037902</v>
      </c>
    </row>
    <row r="2565" spans="1:8" x14ac:dyDescent="0.25">
      <c r="A2565">
        <f>_xlfn.XLOOKUP(B2565,'Données-péréquation'!$B$2:$B$301,'Données-péréquation'!$A$2:$A$301)</f>
        <v>5592</v>
      </c>
      <c r="B2565" s="108" t="s">
        <v>170</v>
      </c>
      <c r="C2565" s="107">
        <v>2012</v>
      </c>
      <c r="D2565" s="107" t="s">
        <v>458</v>
      </c>
      <c r="E2565" s="107" t="s">
        <v>458</v>
      </c>
      <c r="F2565" s="107" t="s">
        <v>458</v>
      </c>
      <c r="G2565">
        <v>0</v>
      </c>
      <c r="H2565" t="e">
        <f t="shared" si="40"/>
        <v>#VALUE!</v>
      </c>
    </row>
    <row r="2566" spans="1:8" x14ac:dyDescent="0.25">
      <c r="A2566">
        <f>_xlfn.XLOOKUP(B2566,'Données-péréquation'!$B$2:$B$301,'Données-péréquation'!$A$2:$A$301)</f>
        <v>5592</v>
      </c>
      <c r="B2566" s="108" t="s">
        <v>170</v>
      </c>
      <c r="C2566" s="107">
        <v>2013</v>
      </c>
      <c r="D2566" s="107" t="s">
        <v>458</v>
      </c>
      <c r="E2566" s="107" t="s">
        <v>458</v>
      </c>
      <c r="F2566" s="107" t="s">
        <v>458</v>
      </c>
      <c r="G2566">
        <v>0</v>
      </c>
      <c r="H2566" t="e">
        <f t="shared" si="40"/>
        <v>#VALUE!</v>
      </c>
    </row>
    <row r="2567" spans="1:8" x14ac:dyDescent="0.25">
      <c r="A2567">
        <f>_xlfn.XLOOKUP(B2567,'Données-péréquation'!$B$2:$B$301,'Données-péréquation'!$A$2:$A$301)</f>
        <v>5592</v>
      </c>
      <c r="B2567" s="108" t="s">
        <v>170</v>
      </c>
      <c r="C2567" s="107">
        <v>2014</v>
      </c>
      <c r="D2567" s="107" t="s">
        <v>458</v>
      </c>
      <c r="E2567" s="107" t="s">
        <v>458</v>
      </c>
      <c r="F2567" s="107" t="s">
        <v>458</v>
      </c>
      <c r="G2567">
        <v>0</v>
      </c>
      <c r="H2567" t="e">
        <f t="shared" si="40"/>
        <v>#VALUE!</v>
      </c>
    </row>
    <row r="2568" spans="1:8" x14ac:dyDescent="0.25">
      <c r="A2568">
        <f>_xlfn.XLOOKUP(B2568,'Données-péréquation'!$B$2:$B$301,'Données-péréquation'!$A$2:$A$301)</f>
        <v>5592</v>
      </c>
      <c r="B2568" s="108" t="s">
        <v>170</v>
      </c>
      <c r="C2568" s="107">
        <v>2015</v>
      </c>
      <c r="D2568" s="107" t="s">
        <v>458</v>
      </c>
      <c r="E2568" s="107" t="s">
        <v>458</v>
      </c>
      <c r="F2568" s="107" t="s">
        <v>458</v>
      </c>
      <c r="G2568">
        <v>0</v>
      </c>
      <c r="H2568" t="e">
        <f t="shared" si="40"/>
        <v>#VALUE!</v>
      </c>
    </row>
    <row r="2569" spans="1:8" x14ac:dyDescent="0.25">
      <c r="A2569">
        <f>_xlfn.XLOOKUP(B2569,'Données-péréquation'!$B$2:$B$301,'Données-péréquation'!$A$2:$A$301)</f>
        <v>5592</v>
      </c>
      <c r="B2569" s="108" t="s">
        <v>170</v>
      </c>
      <c r="C2569" s="107">
        <v>2016</v>
      </c>
      <c r="D2569" s="105">
        <v>3454149.4787519998</v>
      </c>
      <c r="E2569" s="106">
        <v>3464250</v>
      </c>
      <c r="F2569" s="107" t="s">
        <v>458</v>
      </c>
      <c r="G2569">
        <v>0</v>
      </c>
      <c r="H2569" t="e">
        <f t="shared" si="40"/>
        <v>#VALUE!</v>
      </c>
    </row>
    <row r="2570" spans="1:8" x14ac:dyDescent="0.25">
      <c r="A2570">
        <f>_xlfn.XLOOKUP(B2570,'Données-péréquation'!$B$2:$B$301,'Données-péréquation'!$A$2:$A$301)</f>
        <v>5592</v>
      </c>
      <c r="B2570" s="108" t="s">
        <v>170</v>
      </c>
      <c r="C2570" s="107">
        <v>2017</v>
      </c>
      <c r="D2570" s="105">
        <v>3754461.2038599998</v>
      </c>
      <c r="E2570" s="106">
        <v>3885850</v>
      </c>
      <c r="F2570" s="105">
        <v>666311.21108576003</v>
      </c>
      <c r="G2570">
        <v>0</v>
      </c>
      <c r="H2570">
        <f t="shared" si="40"/>
        <v>666311.21108576003</v>
      </c>
    </row>
    <row r="2571" spans="1:8" x14ac:dyDescent="0.25">
      <c r="A2571">
        <f>_xlfn.XLOOKUP(B2571,'Données-péréquation'!$B$2:$B$301,'Données-péréquation'!$A$2:$A$301)</f>
        <v>5592</v>
      </c>
      <c r="B2571" s="108" t="s">
        <v>170</v>
      </c>
      <c r="C2571" s="107">
        <v>2018</v>
      </c>
      <c r="D2571" s="105">
        <v>3502774.3685280001</v>
      </c>
      <c r="E2571" s="106">
        <v>3885850</v>
      </c>
      <c r="F2571" s="105">
        <v>825478.90711354895</v>
      </c>
      <c r="G2571">
        <v>0</v>
      </c>
      <c r="H2571">
        <f t="shared" si="40"/>
        <v>825478.90711354895</v>
      </c>
    </row>
    <row r="2572" spans="1:8" x14ac:dyDescent="0.25">
      <c r="A2572">
        <f>_xlfn.XLOOKUP(B2572,'Données-péréquation'!$B$2:$B$301,'Données-péréquation'!$A$2:$A$301)</f>
        <v>5592</v>
      </c>
      <c r="B2572" s="108" t="s">
        <v>170</v>
      </c>
      <c r="C2572" s="107">
        <v>2019</v>
      </c>
      <c r="D2572" s="105">
        <v>3242700.9525600001</v>
      </c>
      <c r="E2572" s="106">
        <v>3885850</v>
      </c>
      <c r="F2572" s="105">
        <v>900785.267871566</v>
      </c>
      <c r="G2572">
        <v>119726</v>
      </c>
      <c r="H2572">
        <f t="shared" si="40"/>
        <v>1020511.267871566</v>
      </c>
    </row>
    <row r="2573" spans="1:8" x14ac:dyDescent="0.25">
      <c r="A2573">
        <f>_xlfn.XLOOKUP(B2573,'Données-péréquation'!$B$2:$B$301,'Données-péréquation'!$A$2:$A$301)</f>
        <v>5592</v>
      </c>
      <c r="B2573" s="108" t="s">
        <v>170</v>
      </c>
      <c r="C2573" s="107">
        <v>2020</v>
      </c>
      <c r="D2573" s="105">
        <v>2988507.0652319998</v>
      </c>
      <c r="E2573" s="105">
        <v>3439507.5632310002</v>
      </c>
      <c r="F2573" s="105">
        <v>767259.66491816298</v>
      </c>
      <c r="G2573">
        <v>71494.2</v>
      </c>
      <c r="H2573">
        <f t="shared" si="40"/>
        <v>838753.86491816293</v>
      </c>
    </row>
    <row r="2574" spans="1:8" x14ac:dyDescent="0.25">
      <c r="A2574">
        <f>_xlfn.XLOOKUP(B2574,'Données-péréquation'!$B$2:$B$301,'Données-péréquation'!$A$2:$A$301)</f>
        <v>5592</v>
      </c>
      <c r="B2574" s="108" t="s">
        <v>170</v>
      </c>
      <c r="C2574" s="107">
        <v>2021</v>
      </c>
      <c r="D2574" s="105">
        <v>2715707.1105200001</v>
      </c>
      <c r="E2574" s="105">
        <v>3511677.3268380002</v>
      </c>
      <c r="F2574" s="105">
        <v>763267.90215264005</v>
      </c>
      <c r="G2574">
        <v>64953.34</v>
      </c>
      <c r="H2574">
        <f t="shared" si="40"/>
        <v>828221.24215264001</v>
      </c>
    </row>
    <row r="2575" spans="1:8" x14ac:dyDescent="0.25">
      <c r="A2575">
        <f>_xlfn.XLOOKUP(B2575,'Données-péréquation'!$B$2:$B$301,'Données-péréquation'!$A$2:$A$301)</f>
        <v>5592</v>
      </c>
      <c r="B2575" s="108" t="s">
        <v>170</v>
      </c>
      <c r="C2575" s="107">
        <v>2022</v>
      </c>
      <c r="D2575" s="105">
        <v>2464117.3630900001</v>
      </c>
      <c r="E2575" s="105">
        <v>3200844.0337459999</v>
      </c>
      <c r="F2575" s="105">
        <v>1917931.3133134099</v>
      </c>
      <c r="G2575">
        <v>35949.46</v>
      </c>
      <c r="H2575">
        <f t="shared" si="40"/>
        <v>1953880.7733134099</v>
      </c>
    </row>
    <row r="2576" spans="1:8" x14ac:dyDescent="0.25">
      <c r="A2576">
        <f>_xlfn.XLOOKUP(B2576,'Données-péréquation'!$B$2:$B$301,'Données-péréquation'!$A$2:$A$301)</f>
        <v>5645</v>
      </c>
      <c r="B2576" s="108" t="s">
        <v>169</v>
      </c>
      <c r="C2576" s="107">
        <v>2012</v>
      </c>
      <c r="D2576" s="107" t="s">
        <v>458</v>
      </c>
      <c r="E2576" s="107" t="s">
        <v>458</v>
      </c>
      <c r="F2576" s="107" t="s">
        <v>458</v>
      </c>
      <c r="G2576">
        <v>0</v>
      </c>
      <c r="H2576" t="e">
        <f t="shared" si="40"/>
        <v>#VALUE!</v>
      </c>
    </row>
    <row r="2577" spans="1:8" x14ac:dyDescent="0.25">
      <c r="A2577">
        <f>_xlfn.XLOOKUP(B2577,'Données-péréquation'!$B$2:$B$301,'Données-péréquation'!$A$2:$A$301)</f>
        <v>5645</v>
      </c>
      <c r="B2577" s="108" t="s">
        <v>169</v>
      </c>
      <c r="C2577" s="107">
        <v>2013</v>
      </c>
      <c r="D2577" s="107" t="s">
        <v>458</v>
      </c>
      <c r="E2577" s="107" t="s">
        <v>458</v>
      </c>
      <c r="F2577" s="107" t="s">
        <v>458</v>
      </c>
      <c r="G2577">
        <v>0</v>
      </c>
      <c r="H2577" t="e">
        <f t="shared" si="40"/>
        <v>#VALUE!</v>
      </c>
    </row>
    <row r="2578" spans="1:8" x14ac:dyDescent="0.25">
      <c r="A2578">
        <f>_xlfn.XLOOKUP(B2578,'Données-péréquation'!$B$2:$B$301,'Données-péréquation'!$A$2:$A$301)</f>
        <v>5645</v>
      </c>
      <c r="B2578" s="108" t="s">
        <v>169</v>
      </c>
      <c r="C2578" s="107">
        <v>2014</v>
      </c>
      <c r="D2578" s="107" t="s">
        <v>458</v>
      </c>
      <c r="E2578" s="107" t="s">
        <v>458</v>
      </c>
      <c r="F2578" s="107" t="s">
        <v>458</v>
      </c>
      <c r="G2578">
        <v>0</v>
      </c>
      <c r="H2578" t="e">
        <f t="shared" si="40"/>
        <v>#VALUE!</v>
      </c>
    </row>
    <row r="2579" spans="1:8" x14ac:dyDescent="0.25">
      <c r="A2579">
        <f>_xlfn.XLOOKUP(B2579,'Données-péréquation'!$B$2:$B$301,'Données-péréquation'!$A$2:$A$301)</f>
        <v>5645</v>
      </c>
      <c r="B2579" s="108" t="s">
        <v>169</v>
      </c>
      <c r="C2579" s="107">
        <v>2015</v>
      </c>
      <c r="D2579" s="107" t="s">
        <v>458</v>
      </c>
      <c r="E2579" s="107" t="s">
        <v>458</v>
      </c>
      <c r="F2579" s="107" t="s">
        <v>458</v>
      </c>
      <c r="G2579">
        <v>0</v>
      </c>
      <c r="H2579" t="e">
        <f t="shared" si="40"/>
        <v>#VALUE!</v>
      </c>
    </row>
    <row r="2580" spans="1:8" x14ac:dyDescent="0.25">
      <c r="A2580">
        <f>_xlfn.XLOOKUP(B2580,'Données-péréquation'!$B$2:$B$301,'Données-péréquation'!$A$2:$A$301)</f>
        <v>5645</v>
      </c>
      <c r="B2580" s="108" t="s">
        <v>169</v>
      </c>
      <c r="C2580" s="107">
        <v>2016</v>
      </c>
      <c r="D2580" s="105">
        <v>-8057.7044632340003</v>
      </c>
      <c r="E2580" s="107">
        <v>60.186247215999998</v>
      </c>
      <c r="F2580" s="107" t="s">
        <v>458</v>
      </c>
      <c r="G2580">
        <v>0</v>
      </c>
      <c r="H2580" t="e">
        <f t="shared" si="40"/>
        <v>#VALUE!</v>
      </c>
    </row>
    <row r="2581" spans="1:8" x14ac:dyDescent="0.25">
      <c r="A2581">
        <f>_xlfn.XLOOKUP(B2581,'Données-péréquation'!$B$2:$B$301,'Données-péréquation'!$A$2:$A$301)</f>
        <v>5645</v>
      </c>
      <c r="B2581" s="108" t="s">
        <v>169</v>
      </c>
      <c r="C2581" s="107">
        <v>2017</v>
      </c>
      <c r="D2581" s="105">
        <v>-6729.7171253030001</v>
      </c>
      <c r="E2581" s="107">
        <v>52.412614679000001</v>
      </c>
      <c r="F2581" s="105">
        <v>-440339.506495893</v>
      </c>
      <c r="G2581">
        <v>0</v>
      </c>
      <c r="H2581">
        <f t="shared" si="40"/>
        <v>-440339.506495893</v>
      </c>
    </row>
    <row r="2582" spans="1:8" x14ac:dyDescent="0.25">
      <c r="A2582">
        <f>_xlfn.XLOOKUP(B2582,'Données-péréquation'!$B$2:$B$301,'Données-péréquation'!$A$2:$A$301)</f>
        <v>5645</v>
      </c>
      <c r="B2582" s="108" t="s">
        <v>169</v>
      </c>
      <c r="C2582" s="107">
        <v>2018</v>
      </c>
      <c r="D2582" s="105">
        <v>30330.292353609999</v>
      </c>
      <c r="E2582" s="105">
        <v>38718.024713653002</v>
      </c>
      <c r="F2582" s="105">
        <v>-487327.97524116701</v>
      </c>
      <c r="G2582">
        <v>0</v>
      </c>
      <c r="H2582">
        <f t="shared" si="40"/>
        <v>-487327.97524116701</v>
      </c>
    </row>
    <row r="2583" spans="1:8" x14ac:dyDescent="0.25">
      <c r="A2583">
        <f>_xlfn.XLOOKUP(B2583,'Données-péréquation'!$B$2:$B$301,'Données-péréquation'!$A$2:$A$301)</f>
        <v>5645</v>
      </c>
      <c r="B2583" s="108" t="s">
        <v>169</v>
      </c>
      <c r="C2583" s="107">
        <v>2019</v>
      </c>
      <c r="D2583" s="105">
        <v>31755.485848208002</v>
      </c>
      <c r="E2583" s="105">
        <v>37385.837422402998</v>
      </c>
      <c r="F2583" s="105">
        <v>-684397.94908625702</v>
      </c>
      <c r="G2583">
        <v>14582.7</v>
      </c>
      <c r="H2583">
        <f t="shared" si="40"/>
        <v>-669815.24908625707</v>
      </c>
    </row>
    <row r="2584" spans="1:8" x14ac:dyDescent="0.25">
      <c r="A2584">
        <f>_xlfn.XLOOKUP(B2584,'Données-péréquation'!$B$2:$B$301,'Données-péréquation'!$A$2:$A$301)</f>
        <v>5645</v>
      </c>
      <c r="B2584" s="108" t="s">
        <v>169</v>
      </c>
      <c r="C2584" s="107">
        <v>2020</v>
      </c>
      <c r="D2584" s="105">
        <v>21419.484325388999</v>
      </c>
      <c r="E2584" s="105">
        <v>28814.499442395001</v>
      </c>
      <c r="F2584" s="105">
        <v>-511796.331076239</v>
      </c>
      <c r="G2584">
        <v>16501.27</v>
      </c>
      <c r="H2584">
        <f t="shared" si="40"/>
        <v>-495295.06107623898</v>
      </c>
    </row>
    <row r="2585" spans="1:8" x14ac:dyDescent="0.25">
      <c r="A2585">
        <f>_xlfn.XLOOKUP(B2585,'Données-péréquation'!$B$2:$B$301,'Données-péréquation'!$A$2:$A$301)</f>
        <v>5645</v>
      </c>
      <c r="B2585" s="108" t="s">
        <v>169</v>
      </c>
      <c r="C2585" s="107">
        <v>2021</v>
      </c>
      <c r="D2585" s="105">
        <v>18858.967997723001</v>
      </c>
      <c r="E2585" s="105">
        <v>27718.042224051002</v>
      </c>
      <c r="F2585" s="105">
        <v>-470802.34317905002</v>
      </c>
      <c r="G2585">
        <v>17431.11</v>
      </c>
      <c r="H2585">
        <f t="shared" si="40"/>
        <v>-453371.23317905003</v>
      </c>
    </row>
    <row r="2586" spans="1:8" x14ac:dyDescent="0.25">
      <c r="A2586">
        <f>_xlfn.XLOOKUP(B2586,'Données-péréquation'!$B$2:$B$301,'Données-péréquation'!$A$2:$A$301)</f>
        <v>5645</v>
      </c>
      <c r="B2586" s="108" t="s">
        <v>169</v>
      </c>
      <c r="C2586" s="107">
        <v>2022</v>
      </c>
      <c r="D2586" s="105">
        <v>17785.869824906</v>
      </c>
      <c r="E2586" s="105">
        <v>26606.793601521</v>
      </c>
      <c r="F2586" s="105">
        <v>-325187.63955369999</v>
      </c>
      <c r="G2586">
        <v>7725.16</v>
      </c>
      <c r="H2586">
        <f t="shared" si="40"/>
        <v>-317462.47955370002</v>
      </c>
    </row>
    <row r="2587" spans="1:8" x14ac:dyDescent="0.25">
      <c r="A2587">
        <f>_xlfn.XLOOKUP(B2587,'Données-péréquation'!$B$2:$B$301,'Données-péréquation'!$A$2:$A$301)</f>
        <v>5798</v>
      </c>
      <c r="B2587" s="108" t="s">
        <v>168</v>
      </c>
      <c r="C2587" s="107">
        <v>2012</v>
      </c>
      <c r="D2587" s="107" t="s">
        <v>458</v>
      </c>
      <c r="E2587" s="107" t="s">
        <v>458</v>
      </c>
      <c r="F2587" s="107" t="s">
        <v>458</v>
      </c>
      <c r="G2587">
        <v>0</v>
      </c>
      <c r="H2587" t="e">
        <f t="shared" si="40"/>
        <v>#VALUE!</v>
      </c>
    </row>
    <row r="2588" spans="1:8" x14ac:dyDescent="0.25">
      <c r="A2588">
        <f>_xlfn.XLOOKUP(B2588,'Données-péréquation'!$B$2:$B$301,'Données-péréquation'!$A$2:$A$301)</f>
        <v>5798</v>
      </c>
      <c r="B2588" s="108" t="s">
        <v>168</v>
      </c>
      <c r="C2588" s="107">
        <v>2013</v>
      </c>
      <c r="D2588" s="107" t="s">
        <v>458</v>
      </c>
      <c r="E2588" s="107" t="s">
        <v>458</v>
      </c>
      <c r="F2588" s="107" t="s">
        <v>458</v>
      </c>
      <c r="G2588">
        <v>0</v>
      </c>
      <c r="H2588" t="e">
        <f t="shared" si="40"/>
        <v>#VALUE!</v>
      </c>
    </row>
    <row r="2589" spans="1:8" x14ac:dyDescent="0.25">
      <c r="A2589">
        <f>_xlfn.XLOOKUP(B2589,'Données-péréquation'!$B$2:$B$301,'Données-péréquation'!$A$2:$A$301)</f>
        <v>5798</v>
      </c>
      <c r="B2589" s="108" t="s">
        <v>168</v>
      </c>
      <c r="C2589" s="107">
        <v>2014</v>
      </c>
      <c r="D2589" s="107" t="s">
        <v>458</v>
      </c>
      <c r="E2589" s="107" t="s">
        <v>458</v>
      </c>
      <c r="F2589" s="107" t="s">
        <v>458</v>
      </c>
      <c r="G2589">
        <v>0</v>
      </c>
      <c r="H2589" t="e">
        <f t="shared" si="40"/>
        <v>#VALUE!</v>
      </c>
    </row>
    <row r="2590" spans="1:8" x14ac:dyDescent="0.25">
      <c r="A2590">
        <f>_xlfn.XLOOKUP(B2590,'Données-péréquation'!$B$2:$B$301,'Données-péréquation'!$A$2:$A$301)</f>
        <v>5798</v>
      </c>
      <c r="B2590" s="108" t="s">
        <v>168</v>
      </c>
      <c r="C2590" s="107">
        <v>2015</v>
      </c>
      <c r="D2590" s="107" t="s">
        <v>458</v>
      </c>
      <c r="E2590" s="107" t="s">
        <v>458</v>
      </c>
      <c r="F2590" s="107" t="s">
        <v>458</v>
      </c>
      <c r="G2590">
        <v>0</v>
      </c>
      <c r="H2590" t="e">
        <f t="shared" si="40"/>
        <v>#VALUE!</v>
      </c>
    </row>
    <row r="2591" spans="1:8" x14ac:dyDescent="0.25">
      <c r="A2591">
        <f>_xlfn.XLOOKUP(B2591,'Données-péréquation'!$B$2:$B$301,'Données-péréquation'!$A$2:$A$301)</f>
        <v>5798</v>
      </c>
      <c r="B2591" s="108" t="s">
        <v>168</v>
      </c>
      <c r="C2591" s="107">
        <v>2016</v>
      </c>
      <c r="D2591" s="105">
        <v>611392.11162301805</v>
      </c>
      <c r="E2591" s="105">
        <v>723214.8</v>
      </c>
      <c r="F2591" s="107" t="s">
        <v>458</v>
      </c>
      <c r="G2591">
        <v>0</v>
      </c>
      <c r="H2591" t="e">
        <f t="shared" si="40"/>
        <v>#VALUE!</v>
      </c>
    </row>
    <row r="2592" spans="1:8" x14ac:dyDescent="0.25">
      <c r="A2592">
        <f>_xlfn.XLOOKUP(B2592,'Données-péréquation'!$B$2:$B$301,'Données-péréquation'!$A$2:$A$301)</f>
        <v>5798</v>
      </c>
      <c r="B2592" s="108" t="s">
        <v>168</v>
      </c>
      <c r="C2592" s="107">
        <v>2017</v>
      </c>
      <c r="D2592" s="105">
        <v>863181.91026434302</v>
      </c>
      <c r="E2592" s="105">
        <v>985218.3</v>
      </c>
      <c r="F2592" s="105">
        <v>101335.919854219</v>
      </c>
      <c r="G2592">
        <v>0</v>
      </c>
      <c r="H2592">
        <f t="shared" si="40"/>
        <v>101335.919854219</v>
      </c>
    </row>
    <row r="2593" spans="1:8" x14ac:dyDescent="0.25">
      <c r="A2593">
        <f>_xlfn.XLOOKUP(B2593,'Données-péréquation'!$B$2:$B$301,'Données-péréquation'!$A$2:$A$301)</f>
        <v>5798</v>
      </c>
      <c r="B2593" s="108" t="s">
        <v>168</v>
      </c>
      <c r="C2593" s="107">
        <v>2018</v>
      </c>
      <c r="D2593" s="105">
        <v>883891.66442416201</v>
      </c>
      <c r="E2593" s="105">
        <v>974768.4</v>
      </c>
      <c r="F2593" s="105">
        <v>228008.22196199201</v>
      </c>
      <c r="G2593">
        <v>0</v>
      </c>
      <c r="H2593">
        <f t="shared" si="40"/>
        <v>228008.22196199201</v>
      </c>
    </row>
    <row r="2594" spans="1:8" x14ac:dyDescent="0.25">
      <c r="A2594">
        <f>_xlfn.XLOOKUP(B2594,'Données-péréquation'!$B$2:$B$301,'Données-péréquation'!$A$2:$A$301)</f>
        <v>5798</v>
      </c>
      <c r="B2594" s="108" t="s">
        <v>168</v>
      </c>
      <c r="C2594" s="107">
        <v>2019</v>
      </c>
      <c r="D2594" s="105">
        <v>1024982.16902563</v>
      </c>
      <c r="E2594" s="106">
        <v>1094885</v>
      </c>
      <c r="F2594" s="105">
        <v>259215.85515051399</v>
      </c>
      <c r="G2594">
        <v>2550.1</v>
      </c>
      <c r="H2594">
        <f t="shared" si="40"/>
        <v>261765.955150514</v>
      </c>
    </row>
    <row r="2595" spans="1:8" x14ac:dyDescent="0.25">
      <c r="A2595">
        <f>_xlfn.XLOOKUP(B2595,'Données-péréquation'!$B$2:$B$301,'Données-péréquation'!$A$2:$A$301)</f>
        <v>5798</v>
      </c>
      <c r="B2595" s="108" t="s">
        <v>168</v>
      </c>
      <c r="C2595" s="107">
        <v>2020</v>
      </c>
      <c r="D2595" s="105">
        <v>1615493.14436474</v>
      </c>
      <c r="E2595" s="106">
        <v>1619595</v>
      </c>
      <c r="F2595" s="105">
        <v>289337.561515468</v>
      </c>
      <c r="G2595">
        <v>1323.52</v>
      </c>
      <c r="H2595">
        <f t="shared" si="40"/>
        <v>290661.08151546802</v>
      </c>
    </row>
    <row r="2596" spans="1:8" x14ac:dyDescent="0.25">
      <c r="A2596">
        <f>_xlfn.XLOOKUP(B2596,'Données-péréquation'!$B$2:$B$301,'Données-péréquation'!$A$2:$A$301)</f>
        <v>5798</v>
      </c>
      <c r="B2596" s="108" t="s">
        <v>168</v>
      </c>
      <c r="C2596" s="107">
        <v>2021</v>
      </c>
      <c r="D2596" s="105">
        <v>2085677.11747824</v>
      </c>
      <c r="E2596" s="106">
        <v>2075997</v>
      </c>
      <c r="F2596" s="105">
        <v>176289.27742204</v>
      </c>
      <c r="G2596">
        <v>5978.62</v>
      </c>
      <c r="H2596">
        <f t="shared" si="40"/>
        <v>182267.89742204</v>
      </c>
    </row>
    <row r="2597" spans="1:8" x14ac:dyDescent="0.25">
      <c r="A2597">
        <f>_xlfn.XLOOKUP(B2597,'Données-péréquation'!$B$2:$B$301,'Données-péréquation'!$A$2:$A$301)</f>
        <v>5798</v>
      </c>
      <c r="B2597" s="108" t="s">
        <v>168</v>
      </c>
      <c r="C2597" s="107">
        <v>2022</v>
      </c>
      <c r="D2597" s="105">
        <v>2236078.1735304301</v>
      </c>
      <c r="E2597" s="106">
        <v>2237625</v>
      </c>
      <c r="F2597" s="105">
        <v>249924.09801789501</v>
      </c>
      <c r="G2597">
        <v>2349.1</v>
      </c>
      <c r="H2597">
        <f t="shared" si="40"/>
        <v>252273.19801789502</v>
      </c>
    </row>
    <row r="2598" spans="1:8" x14ac:dyDescent="0.25">
      <c r="A2598">
        <f>_xlfn.XLOOKUP(B2598,'Données-péréquation'!$B$2:$B$301,'Données-péréquation'!$A$2:$A$301)</f>
        <v>5684</v>
      </c>
      <c r="B2598" s="108" t="s">
        <v>167</v>
      </c>
      <c r="C2598" s="107">
        <v>2012</v>
      </c>
      <c r="D2598" s="107" t="s">
        <v>458</v>
      </c>
      <c r="E2598" s="107" t="s">
        <v>458</v>
      </c>
      <c r="F2598" s="107" t="s">
        <v>458</v>
      </c>
      <c r="G2598">
        <v>0</v>
      </c>
      <c r="H2598" t="e">
        <f t="shared" si="40"/>
        <v>#VALUE!</v>
      </c>
    </row>
    <row r="2599" spans="1:8" x14ac:dyDescent="0.25">
      <c r="A2599">
        <f>_xlfn.XLOOKUP(B2599,'Données-péréquation'!$B$2:$B$301,'Données-péréquation'!$A$2:$A$301)</f>
        <v>5684</v>
      </c>
      <c r="B2599" s="108" t="s">
        <v>167</v>
      </c>
      <c r="C2599" s="107">
        <v>2013</v>
      </c>
      <c r="D2599" s="107" t="s">
        <v>458</v>
      </c>
      <c r="E2599" s="107" t="s">
        <v>458</v>
      </c>
      <c r="F2599" s="107" t="s">
        <v>458</v>
      </c>
      <c r="G2599">
        <v>0</v>
      </c>
      <c r="H2599" t="e">
        <f t="shared" si="40"/>
        <v>#VALUE!</v>
      </c>
    </row>
    <row r="2600" spans="1:8" x14ac:dyDescent="0.25">
      <c r="A2600">
        <f>_xlfn.XLOOKUP(B2600,'Données-péréquation'!$B$2:$B$301,'Données-péréquation'!$A$2:$A$301)</f>
        <v>5684</v>
      </c>
      <c r="B2600" s="108" t="s">
        <v>167</v>
      </c>
      <c r="C2600" s="107">
        <v>2014</v>
      </c>
      <c r="D2600" s="107" t="s">
        <v>458</v>
      </c>
      <c r="E2600" s="107" t="s">
        <v>458</v>
      </c>
      <c r="F2600" s="107" t="s">
        <v>458</v>
      </c>
      <c r="G2600">
        <v>0</v>
      </c>
      <c r="H2600" t="e">
        <f t="shared" si="40"/>
        <v>#VALUE!</v>
      </c>
    </row>
    <row r="2601" spans="1:8" x14ac:dyDescent="0.25">
      <c r="A2601">
        <f>_xlfn.XLOOKUP(B2601,'Données-péréquation'!$B$2:$B$301,'Données-péréquation'!$A$2:$A$301)</f>
        <v>5684</v>
      </c>
      <c r="B2601" s="108" t="s">
        <v>167</v>
      </c>
      <c r="C2601" s="107">
        <v>2015</v>
      </c>
      <c r="D2601" s="107" t="s">
        <v>458</v>
      </c>
      <c r="E2601" s="107" t="s">
        <v>458</v>
      </c>
      <c r="F2601" s="107" t="s">
        <v>458</v>
      </c>
      <c r="G2601">
        <v>0</v>
      </c>
      <c r="H2601" t="e">
        <f t="shared" si="40"/>
        <v>#VALUE!</v>
      </c>
    </row>
    <row r="2602" spans="1:8" x14ac:dyDescent="0.25">
      <c r="A2602">
        <f>_xlfn.XLOOKUP(B2602,'Données-péréquation'!$B$2:$B$301,'Données-péréquation'!$A$2:$A$301)</f>
        <v>5684</v>
      </c>
      <c r="B2602" s="108" t="s">
        <v>167</v>
      </c>
      <c r="C2602" s="107">
        <v>2016</v>
      </c>
      <c r="D2602" s="105">
        <v>3373.7891949939999</v>
      </c>
      <c r="E2602" s="107">
        <v>0</v>
      </c>
      <c r="F2602" s="107" t="s">
        <v>458</v>
      </c>
      <c r="G2602">
        <v>0</v>
      </c>
      <c r="H2602" t="e">
        <f t="shared" si="40"/>
        <v>#VALUE!</v>
      </c>
    </row>
    <row r="2603" spans="1:8" x14ac:dyDescent="0.25">
      <c r="A2603">
        <f>_xlfn.XLOOKUP(B2603,'Données-péréquation'!$B$2:$B$301,'Données-péréquation'!$A$2:$A$301)</f>
        <v>5684</v>
      </c>
      <c r="B2603" s="108" t="s">
        <v>167</v>
      </c>
      <c r="C2603" s="107">
        <v>2017</v>
      </c>
      <c r="D2603" s="105">
        <v>73501.456227168004</v>
      </c>
      <c r="E2603" s="106">
        <v>69000</v>
      </c>
      <c r="F2603" s="105">
        <v>-30864.984380234</v>
      </c>
      <c r="G2603">
        <v>0</v>
      </c>
      <c r="H2603">
        <f t="shared" si="40"/>
        <v>-30864.984380234</v>
      </c>
    </row>
    <row r="2604" spans="1:8" x14ac:dyDescent="0.25">
      <c r="A2604">
        <f>_xlfn.XLOOKUP(B2604,'Données-péréquation'!$B$2:$B$301,'Données-péréquation'!$A$2:$A$301)</f>
        <v>5684</v>
      </c>
      <c r="B2604" s="108" t="s">
        <v>167</v>
      </c>
      <c r="C2604" s="107">
        <v>2018</v>
      </c>
      <c r="D2604" s="105">
        <v>110102.96886239</v>
      </c>
      <c r="E2604" s="106">
        <v>106425</v>
      </c>
      <c r="F2604" s="105">
        <v>20948.506585143001</v>
      </c>
      <c r="G2604">
        <v>0</v>
      </c>
      <c r="H2604">
        <f t="shared" si="40"/>
        <v>20948.506585143001</v>
      </c>
    </row>
    <row r="2605" spans="1:8" x14ac:dyDescent="0.25">
      <c r="A2605">
        <f>_xlfn.XLOOKUP(B2605,'Données-péréquation'!$B$2:$B$301,'Données-péréquation'!$A$2:$A$301)</f>
        <v>5684</v>
      </c>
      <c r="B2605" s="108" t="s">
        <v>167</v>
      </c>
      <c r="C2605" s="107">
        <v>2019</v>
      </c>
      <c r="D2605" s="105">
        <v>104028.01126383099</v>
      </c>
      <c r="E2605" s="105">
        <v>99995.199999999997</v>
      </c>
      <c r="F2605" s="105">
        <v>8221.1744004659995</v>
      </c>
      <c r="G2605">
        <v>57.55</v>
      </c>
      <c r="H2605">
        <f t="shared" si="40"/>
        <v>8278.7244004659988</v>
      </c>
    </row>
    <row r="2606" spans="1:8" x14ac:dyDescent="0.25">
      <c r="A2606">
        <f>_xlfn.XLOOKUP(B2606,'Données-péréquation'!$B$2:$B$301,'Données-péréquation'!$A$2:$A$301)</f>
        <v>5684</v>
      </c>
      <c r="B2606" s="108" t="s">
        <v>167</v>
      </c>
      <c r="C2606" s="107">
        <v>2020</v>
      </c>
      <c r="D2606" s="105">
        <v>123829.62245612399</v>
      </c>
      <c r="E2606" s="105">
        <v>123458.76</v>
      </c>
      <c r="F2606" s="105">
        <v>-48589.900211747998</v>
      </c>
      <c r="G2606">
        <v>-3.51</v>
      </c>
      <c r="H2606">
        <f t="shared" si="40"/>
        <v>-48593.410211748</v>
      </c>
    </row>
    <row r="2607" spans="1:8" x14ac:dyDescent="0.25">
      <c r="A2607">
        <f>_xlfn.XLOOKUP(B2607,'Données-péréquation'!$B$2:$B$301,'Données-péréquation'!$A$2:$A$301)</f>
        <v>5684</v>
      </c>
      <c r="B2607" s="108" t="s">
        <v>167</v>
      </c>
      <c r="C2607" s="107">
        <v>2021</v>
      </c>
      <c r="D2607" s="105">
        <v>131655.345672786</v>
      </c>
      <c r="E2607" s="105">
        <v>131131.84</v>
      </c>
      <c r="F2607" s="105">
        <v>29014.613588775999</v>
      </c>
      <c r="G2607">
        <v>124.78</v>
      </c>
      <c r="H2607">
        <f t="shared" si="40"/>
        <v>29139.393588775998</v>
      </c>
    </row>
    <row r="2608" spans="1:8" x14ac:dyDescent="0.25">
      <c r="A2608">
        <f>_xlfn.XLOOKUP(B2608,'Données-péréquation'!$B$2:$B$301,'Données-péréquation'!$A$2:$A$301)</f>
        <v>5684</v>
      </c>
      <c r="B2608" s="108" t="s">
        <v>167</v>
      </c>
      <c r="C2608" s="107">
        <v>2022</v>
      </c>
      <c r="D2608" s="105">
        <v>131927.17540773199</v>
      </c>
      <c r="E2608" s="105">
        <v>134996.16</v>
      </c>
      <c r="F2608" s="105">
        <v>-176470.93279771399</v>
      </c>
      <c r="G2608">
        <v>118.53</v>
      </c>
      <c r="H2608">
        <f t="shared" si="40"/>
        <v>-176352.40279771399</v>
      </c>
    </row>
    <row r="2609" spans="1:8" x14ac:dyDescent="0.25">
      <c r="A2609">
        <f>_xlfn.XLOOKUP(B2609,'Données-péréquation'!$B$2:$B$301,'Données-péréquation'!$A$2:$A$301)</f>
        <v>5842</v>
      </c>
      <c r="B2609" s="108" t="s">
        <v>166</v>
      </c>
      <c r="C2609" s="107">
        <v>2012</v>
      </c>
      <c r="D2609" s="107" t="s">
        <v>458</v>
      </c>
      <c r="E2609" s="107" t="s">
        <v>458</v>
      </c>
      <c r="F2609" s="107" t="s">
        <v>458</v>
      </c>
      <c r="G2609">
        <v>0</v>
      </c>
      <c r="H2609" t="e">
        <f t="shared" si="40"/>
        <v>#VALUE!</v>
      </c>
    </row>
    <row r="2610" spans="1:8" x14ac:dyDescent="0.25">
      <c r="A2610">
        <f>_xlfn.XLOOKUP(B2610,'Données-péréquation'!$B$2:$B$301,'Données-péréquation'!$A$2:$A$301)</f>
        <v>5842</v>
      </c>
      <c r="B2610" s="108" t="s">
        <v>166</v>
      </c>
      <c r="C2610" s="107">
        <v>2013</v>
      </c>
      <c r="D2610" s="107" t="s">
        <v>458</v>
      </c>
      <c r="E2610" s="107" t="s">
        <v>458</v>
      </c>
      <c r="F2610" s="107" t="s">
        <v>458</v>
      </c>
      <c r="G2610">
        <v>0</v>
      </c>
      <c r="H2610" t="e">
        <f t="shared" si="40"/>
        <v>#VALUE!</v>
      </c>
    </row>
    <row r="2611" spans="1:8" x14ac:dyDescent="0.25">
      <c r="A2611">
        <f>_xlfn.XLOOKUP(B2611,'Données-péréquation'!$B$2:$B$301,'Données-péréquation'!$A$2:$A$301)</f>
        <v>5842</v>
      </c>
      <c r="B2611" s="108" t="s">
        <v>166</v>
      </c>
      <c r="C2611" s="107">
        <v>2014</v>
      </c>
      <c r="D2611" s="107" t="s">
        <v>458</v>
      </c>
      <c r="E2611" s="107" t="s">
        <v>458</v>
      </c>
      <c r="F2611" s="107" t="s">
        <v>458</v>
      </c>
      <c r="G2611">
        <v>0</v>
      </c>
      <c r="H2611" t="e">
        <f t="shared" si="40"/>
        <v>#VALUE!</v>
      </c>
    </row>
    <row r="2612" spans="1:8" x14ac:dyDescent="0.25">
      <c r="A2612">
        <f>_xlfn.XLOOKUP(B2612,'Données-péréquation'!$B$2:$B$301,'Données-péréquation'!$A$2:$A$301)</f>
        <v>5842</v>
      </c>
      <c r="B2612" s="108" t="s">
        <v>166</v>
      </c>
      <c r="C2612" s="107">
        <v>2015</v>
      </c>
      <c r="D2612" s="107" t="s">
        <v>458</v>
      </c>
      <c r="E2612" s="107" t="s">
        <v>458</v>
      </c>
      <c r="F2612" s="107" t="s">
        <v>458</v>
      </c>
      <c r="G2612">
        <v>0</v>
      </c>
      <c r="H2612" t="e">
        <f t="shared" si="40"/>
        <v>#VALUE!</v>
      </c>
    </row>
    <row r="2613" spans="1:8" x14ac:dyDescent="0.25">
      <c r="A2613">
        <f>_xlfn.XLOOKUP(B2613,'Données-péréquation'!$B$2:$B$301,'Données-péréquation'!$A$2:$A$301)</f>
        <v>5842</v>
      </c>
      <c r="B2613" s="108" t="s">
        <v>166</v>
      </c>
      <c r="C2613" s="107">
        <v>2016</v>
      </c>
      <c r="D2613" s="105">
        <v>-7297.4562567789999</v>
      </c>
      <c r="E2613" s="105">
        <v>11081.077765509999</v>
      </c>
      <c r="F2613" s="107" t="s">
        <v>458</v>
      </c>
      <c r="G2613">
        <v>0</v>
      </c>
      <c r="H2613" t="e">
        <f t="shared" si="40"/>
        <v>#VALUE!</v>
      </c>
    </row>
    <row r="2614" spans="1:8" x14ac:dyDescent="0.25">
      <c r="A2614">
        <f>_xlfn.XLOOKUP(B2614,'Données-péréquation'!$B$2:$B$301,'Données-péréquation'!$A$2:$A$301)</f>
        <v>5842</v>
      </c>
      <c r="B2614" s="108" t="s">
        <v>166</v>
      </c>
      <c r="C2614" s="107">
        <v>2017</v>
      </c>
      <c r="D2614" s="105">
        <v>-6913.0946789879999</v>
      </c>
      <c r="E2614" s="105">
        <v>10595.060728107001</v>
      </c>
      <c r="F2614" s="105">
        <v>430514.79334323702</v>
      </c>
      <c r="G2614">
        <v>0</v>
      </c>
      <c r="H2614">
        <f t="shared" si="40"/>
        <v>430514.79334323702</v>
      </c>
    </row>
    <row r="2615" spans="1:8" x14ac:dyDescent="0.25">
      <c r="A2615">
        <f>_xlfn.XLOOKUP(B2615,'Données-péréquation'!$B$2:$B$301,'Données-péréquation'!$A$2:$A$301)</f>
        <v>5842</v>
      </c>
      <c r="B2615" s="108" t="s">
        <v>166</v>
      </c>
      <c r="C2615" s="107">
        <v>2018</v>
      </c>
      <c r="D2615" s="105">
        <v>-4231.6624577900002</v>
      </c>
      <c r="E2615" s="105">
        <v>8207.6774626400002</v>
      </c>
      <c r="F2615" s="105">
        <v>218449.38742714701</v>
      </c>
      <c r="G2615">
        <v>0</v>
      </c>
      <c r="H2615">
        <f t="shared" si="40"/>
        <v>218449.38742714701</v>
      </c>
    </row>
    <row r="2616" spans="1:8" x14ac:dyDescent="0.25">
      <c r="A2616">
        <f>_xlfn.XLOOKUP(B2616,'Données-péréquation'!$B$2:$B$301,'Données-péréquation'!$A$2:$A$301)</f>
        <v>5842</v>
      </c>
      <c r="B2616" s="108" t="s">
        <v>166</v>
      </c>
      <c r="C2616" s="107">
        <v>2019</v>
      </c>
      <c r="D2616" s="105">
        <v>-6293.8727533399997</v>
      </c>
      <c r="E2616" s="105">
        <v>11315.565802450001</v>
      </c>
      <c r="F2616" s="105">
        <v>444192.721015319</v>
      </c>
      <c r="G2616">
        <v>2564.0500000000002</v>
      </c>
      <c r="H2616">
        <f t="shared" si="40"/>
        <v>446756.77101531898</v>
      </c>
    </row>
    <row r="2617" spans="1:8" x14ac:dyDescent="0.25">
      <c r="A2617">
        <f>_xlfn.XLOOKUP(B2617,'Données-péréquation'!$B$2:$B$301,'Données-péréquation'!$A$2:$A$301)</f>
        <v>5842</v>
      </c>
      <c r="B2617" s="108" t="s">
        <v>166</v>
      </c>
      <c r="C2617" s="107">
        <v>2020</v>
      </c>
      <c r="D2617" s="105">
        <v>-8794.1753574670001</v>
      </c>
      <c r="E2617" s="105">
        <v>6923.578679495</v>
      </c>
      <c r="F2617" s="105">
        <v>411406.26146938599</v>
      </c>
      <c r="G2617">
        <v>2296.9899999999998</v>
      </c>
      <c r="H2617">
        <f t="shared" si="40"/>
        <v>413703.25146938598</v>
      </c>
    </row>
    <row r="2618" spans="1:8" x14ac:dyDescent="0.25">
      <c r="A2618">
        <f>_xlfn.XLOOKUP(B2618,'Données-péréquation'!$B$2:$B$301,'Données-péréquation'!$A$2:$A$301)</f>
        <v>5842</v>
      </c>
      <c r="B2618" s="108" t="s">
        <v>166</v>
      </c>
      <c r="C2618" s="107">
        <v>2021</v>
      </c>
      <c r="D2618" s="105">
        <v>-9809.6479440839994</v>
      </c>
      <c r="E2618" s="106">
        <v>6300</v>
      </c>
      <c r="F2618" s="105">
        <v>362970.84455684898</v>
      </c>
      <c r="G2618">
        <v>8595.82</v>
      </c>
      <c r="H2618">
        <f t="shared" si="40"/>
        <v>371566.66455684899</v>
      </c>
    </row>
    <row r="2619" spans="1:8" x14ac:dyDescent="0.25">
      <c r="A2619">
        <f>_xlfn.XLOOKUP(B2619,'Données-péréquation'!$B$2:$B$301,'Données-péréquation'!$A$2:$A$301)</f>
        <v>5842</v>
      </c>
      <c r="B2619" s="108" t="s">
        <v>166</v>
      </c>
      <c r="C2619" s="107">
        <v>2022</v>
      </c>
      <c r="D2619" s="105">
        <v>-14074.154528191</v>
      </c>
      <c r="E2619" s="107">
        <v>0</v>
      </c>
      <c r="F2619" s="105">
        <v>255219.143307272</v>
      </c>
      <c r="G2619">
        <v>10653.3</v>
      </c>
      <c r="H2619">
        <f t="shared" si="40"/>
        <v>265872.44330727198</v>
      </c>
    </row>
    <row r="2620" spans="1:8" x14ac:dyDescent="0.25">
      <c r="A2620">
        <f>_xlfn.XLOOKUP(B2620,'Données-péréquation'!$B$2:$B$301,'Données-péréquation'!$A$2:$A$301)</f>
        <v>5843</v>
      </c>
      <c r="B2620" s="108" t="s">
        <v>165</v>
      </c>
      <c r="C2620" s="107">
        <v>2012</v>
      </c>
      <c r="D2620" s="107" t="s">
        <v>458</v>
      </c>
      <c r="E2620" s="107" t="s">
        <v>458</v>
      </c>
      <c r="F2620" s="107" t="s">
        <v>458</v>
      </c>
      <c r="G2620">
        <v>0</v>
      </c>
      <c r="H2620" t="e">
        <f t="shared" si="40"/>
        <v>#VALUE!</v>
      </c>
    </row>
    <row r="2621" spans="1:8" x14ac:dyDescent="0.25">
      <c r="A2621">
        <f>_xlfn.XLOOKUP(B2621,'Données-péréquation'!$B$2:$B$301,'Données-péréquation'!$A$2:$A$301)</f>
        <v>5843</v>
      </c>
      <c r="B2621" s="108" t="s">
        <v>165</v>
      </c>
      <c r="C2621" s="107">
        <v>2013</v>
      </c>
      <c r="D2621" s="107" t="s">
        <v>458</v>
      </c>
      <c r="E2621" s="107" t="s">
        <v>458</v>
      </c>
      <c r="F2621" s="107" t="s">
        <v>458</v>
      </c>
      <c r="G2621">
        <v>0</v>
      </c>
      <c r="H2621" t="e">
        <f t="shared" si="40"/>
        <v>#VALUE!</v>
      </c>
    </row>
    <row r="2622" spans="1:8" x14ac:dyDescent="0.25">
      <c r="A2622">
        <f>_xlfn.XLOOKUP(B2622,'Données-péréquation'!$B$2:$B$301,'Données-péréquation'!$A$2:$A$301)</f>
        <v>5843</v>
      </c>
      <c r="B2622" s="108" t="s">
        <v>165</v>
      </c>
      <c r="C2622" s="107">
        <v>2014</v>
      </c>
      <c r="D2622" s="107" t="s">
        <v>458</v>
      </c>
      <c r="E2622" s="107" t="s">
        <v>458</v>
      </c>
      <c r="F2622" s="107" t="s">
        <v>458</v>
      </c>
      <c r="G2622">
        <v>0</v>
      </c>
      <c r="H2622" t="e">
        <f t="shared" si="40"/>
        <v>#VALUE!</v>
      </c>
    </row>
    <row r="2623" spans="1:8" x14ac:dyDescent="0.25">
      <c r="A2623">
        <f>_xlfn.XLOOKUP(B2623,'Données-péréquation'!$B$2:$B$301,'Données-péréquation'!$A$2:$A$301)</f>
        <v>5843</v>
      </c>
      <c r="B2623" s="108" t="s">
        <v>165</v>
      </c>
      <c r="C2623" s="107">
        <v>2015</v>
      </c>
      <c r="D2623" s="107" t="s">
        <v>458</v>
      </c>
      <c r="E2623" s="107" t="s">
        <v>458</v>
      </c>
      <c r="F2623" s="107" t="s">
        <v>458</v>
      </c>
      <c r="G2623">
        <v>0</v>
      </c>
      <c r="H2623" t="e">
        <f t="shared" si="40"/>
        <v>#VALUE!</v>
      </c>
    </row>
    <row r="2624" spans="1:8" x14ac:dyDescent="0.25">
      <c r="A2624">
        <f>_xlfn.XLOOKUP(B2624,'Données-péréquation'!$B$2:$B$301,'Données-péréquation'!$A$2:$A$301)</f>
        <v>5843</v>
      </c>
      <c r="B2624" s="108" t="s">
        <v>165</v>
      </c>
      <c r="C2624" s="107">
        <v>2016</v>
      </c>
      <c r="D2624" s="105">
        <v>-10059.197886759999</v>
      </c>
      <c r="E2624" s="105">
        <v>15577.890774986001</v>
      </c>
      <c r="F2624" s="107" t="s">
        <v>458</v>
      </c>
      <c r="G2624">
        <v>0</v>
      </c>
      <c r="H2624" t="e">
        <f t="shared" si="40"/>
        <v>#VALUE!</v>
      </c>
    </row>
    <row r="2625" spans="1:8" x14ac:dyDescent="0.25">
      <c r="A2625">
        <f>_xlfn.XLOOKUP(B2625,'Données-péréquation'!$B$2:$B$301,'Données-péréquation'!$A$2:$A$301)</f>
        <v>5843</v>
      </c>
      <c r="B2625" s="108" t="s">
        <v>165</v>
      </c>
      <c r="C2625" s="107">
        <v>2017</v>
      </c>
      <c r="D2625" s="105">
        <v>-8471.8903877280009</v>
      </c>
      <c r="E2625" s="105">
        <v>13455.597077871</v>
      </c>
      <c r="F2625" s="105">
        <v>-3381625.3171568802</v>
      </c>
      <c r="G2625">
        <v>0</v>
      </c>
      <c r="H2625">
        <f t="shared" si="40"/>
        <v>-3381625.3171568802</v>
      </c>
    </row>
    <row r="2626" spans="1:8" x14ac:dyDescent="0.25">
      <c r="A2626">
        <f>_xlfn.XLOOKUP(B2626,'Données-péréquation'!$B$2:$B$301,'Données-péréquation'!$A$2:$A$301)</f>
        <v>5843</v>
      </c>
      <c r="B2626" s="108" t="s">
        <v>165</v>
      </c>
      <c r="C2626" s="107">
        <v>2018</v>
      </c>
      <c r="D2626" s="105">
        <v>-6281.478881772</v>
      </c>
      <c r="E2626" s="105">
        <v>12296.648657917</v>
      </c>
      <c r="F2626" s="105">
        <v>-4181739.47918334</v>
      </c>
      <c r="G2626">
        <v>0</v>
      </c>
      <c r="H2626">
        <f t="shared" si="40"/>
        <v>-4181739.47918334</v>
      </c>
    </row>
    <row r="2627" spans="1:8" x14ac:dyDescent="0.25">
      <c r="A2627">
        <f>_xlfn.XLOOKUP(B2627,'Données-péréquation'!$B$2:$B$301,'Données-péréquation'!$A$2:$A$301)</f>
        <v>5843</v>
      </c>
      <c r="B2627" s="108" t="s">
        <v>165</v>
      </c>
      <c r="C2627" s="107">
        <v>2019</v>
      </c>
      <c r="D2627" s="105">
        <v>-11010.31452647</v>
      </c>
      <c r="E2627" s="105">
        <v>19726.264667447002</v>
      </c>
      <c r="F2627" s="105">
        <v>-4097351.9522817498</v>
      </c>
      <c r="G2627">
        <v>30804.1</v>
      </c>
      <c r="H2627">
        <f t="shared" ref="H2627:H2690" si="41">F2627+G2627</f>
        <v>-4066547.8522817497</v>
      </c>
    </row>
    <row r="2628" spans="1:8" x14ac:dyDescent="0.25">
      <c r="A2628">
        <f>_xlfn.XLOOKUP(B2628,'Données-péréquation'!$B$2:$B$301,'Données-péréquation'!$A$2:$A$301)</f>
        <v>5843</v>
      </c>
      <c r="B2628" s="108" t="s">
        <v>165</v>
      </c>
      <c r="C2628" s="107">
        <v>2020</v>
      </c>
      <c r="D2628" s="105">
        <v>-14894.918935850999</v>
      </c>
      <c r="E2628" s="105">
        <v>11704.343990889</v>
      </c>
      <c r="F2628" s="105">
        <v>-4575207.7669994701</v>
      </c>
      <c r="G2628">
        <v>6481.56</v>
      </c>
      <c r="H2628">
        <f t="shared" si="41"/>
        <v>-4568726.2069994705</v>
      </c>
    </row>
    <row r="2629" spans="1:8" x14ac:dyDescent="0.25">
      <c r="A2629">
        <f>_xlfn.XLOOKUP(B2629,'Données-péréquation'!$B$2:$B$301,'Données-péréquation'!$A$2:$A$301)</f>
        <v>5843</v>
      </c>
      <c r="B2629" s="108" t="s">
        <v>165</v>
      </c>
      <c r="C2629" s="107">
        <v>2021</v>
      </c>
      <c r="D2629" s="105">
        <v>-17520.082251323998</v>
      </c>
      <c r="E2629" s="106">
        <v>11235</v>
      </c>
      <c r="F2629" s="105">
        <v>-4741328.2191011896</v>
      </c>
      <c r="G2629">
        <v>13024.09</v>
      </c>
      <c r="H2629">
        <f t="shared" si="41"/>
        <v>-4728304.1291011898</v>
      </c>
    </row>
    <row r="2630" spans="1:8" x14ac:dyDescent="0.25">
      <c r="A2630">
        <f>_xlfn.XLOOKUP(B2630,'Données-péréquation'!$B$2:$B$301,'Données-péréquation'!$A$2:$A$301)</f>
        <v>5843</v>
      </c>
      <c r="B2630" s="108" t="s">
        <v>165</v>
      </c>
      <c r="C2630" s="107">
        <v>2022</v>
      </c>
      <c r="D2630" s="105">
        <v>-20726.473175953</v>
      </c>
      <c r="E2630" s="107">
        <v>0</v>
      </c>
      <c r="F2630" s="105">
        <v>-4259866.25426671</v>
      </c>
      <c r="G2630">
        <v>14816.02</v>
      </c>
      <c r="H2630">
        <f t="shared" si="41"/>
        <v>-4245050.2342667105</v>
      </c>
    </row>
    <row r="2631" spans="1:8" x14ac:dyDescent="0.25">
      <c r="A2631">
        <f>_xlfn.XLOOKUP(B2631,'Données-péréquation'!$B$2:$B$301,'Données-péréquation'!$A$2:$A$301)</f>
        <v>5928</v>
      </c>
      <c r="B2631" s="108" t="s">
        <v>164</v>
      </c>
      <c r="C2631" s="107">
        <v>2012</v>
      </c>
      <c r="D2631" s="107" t="s">
        <v>458</v>
      </c>
      <c r="E2631" s="107" t="s">
        <v>458</v>
      </c>
      <c r="F2631" s="107" t="s">
        <v>458</v>
      </c>
      <c r="G2631">
        <v>0</v>
      </c>
      <c r="H2631" t="e">
        <f t="shared" si="41"/>
        <v>#VALUE!</v>
      </c>
    </row>
    <row r="2632" spans="1:8" x14ac:dyDescent="0.25">
      <c r="A2632">
        <f>_xlfn.XLOOKUP(B2632,'Données-péréquation'!$B$2:$B$301,'Données-péréquation'!$A$2:$A$301)</f>
        <v>5928</v>
      </c>
      <c r="B2632" s="108" t="s">
        <v>164</v>
      </c>
      <c r="C2632" s="107">
        <v>2013</v>
      </c>
      <c r="D2632" s="107" t="s">
        <v>458</v>
      </c>
      <c r="E2632" s="107" t="s">
        <v>458</v>
      </c>
      <c r="F2632" s="107" t="s">
        <v>458</v>
      </c>
      <c r="G2632">
        <v>0</v>
      </c>
      <c r="H2632" t="e">
        <f t="shared" si="41"/>
        <v>#VALUE!</v>
      </c>
    </row>
    <row r="2633" spans="1:8" x14ac:dyDescent="0.25">
      <c r="A2633">
        <f>_xlfn.XLOOKUP(B2633,'Données-péréquation'!$B$2:$B$301,'Données-péréquation'!$A$2:$A$301)</f>
        <v>5928</v>
      </c>
      <c r="B2633" s="108" t="s">
        <v>164</v>
      </c>
      <c r="C2633" s="107">
        <v>2014</v>
      </c>
      <c r="D2633" s="107" t="s">
        <v>458</v>
      </c>
      <c r="E2633" s="107" t="s">
        <v>458</v>
      </c>
      <c r="F2633" s="107" t="s">
        <v>458</v>
      </c>
      <c r="G2633">
        <v>0</v>
      </c>
      <c r="H2633" t="e">
        <f t="shared" si="41"/>
        <v>#VALUE!</v>
      </c>
    </row>
    <row r="2634" spans="1:8" x14ac:dyDescent="0.25">
      <c r="A2634">
        <f>_xlfn.XLOOKUP(B2634,'Données-péréquation'!$B$2:$B$301,'Données-péréquation'!$A$2:$A$301)</f>
        <v>5928</v>
      </c>
      <c r="B2634" s="108" t="s">
        <v>164</v>
      </c>
      <c r="C2634" s="107">
        <v>2015</v>
      </c>
      <c r="D2634" s="107" t="s">
        <v>458</v>
      </c>
      <c r="E2634" s="107" t="s">
        <v>458</v>
      </c>
      <c r="F2634" s="107" t="s">
        <v>458</v>
      </c>
      <c r="G2634">
        <v>0</v>
      </c>
      <c r="H2634" t="e">
        <f t="shared" si="41"/>
        <v>#VALUE!</v>
      </c>
    </row>
    <row r="2635" spans="1:8" x14ac:dyDescent="0.25">
      <c r="A2635">
        <f>_xlfn.XLOOKUP(B2635,'Données-péréquation'!$B$2:$B$301,'Données-péréquation'!$A$2:$A$301)</f>
        <v>5928</v>
      </c>
      <c r="B2635" s="108" t="s">
        <v>164</v>
      </c>
      <c r="C2635" s="107">
        <v>2016</v>
      </c>
      <c r="D2635" s="105">
        <v>6907.9820392909996</v>
      </c>
      <c r="E2635" s="105">
        <v>10475.204675585999</v>
      </c>
      <c r="F2635" s="107" t="s">
        <v>458</v>
      </c>
      <c r="G2635">
        <v>0</v>
      </c>
      <c r="H2635" t="e">
        <f t="shared" si="41"/>
        <v>#VALUE!</v>
      </c>
    </row>
    <row r="2636" spans="1:8" x14ac:dyDescent="0.25">
      <c r="A2636">
        <f>_xlfn.XLOOKUP(B2636,'Données-péréquation'!$B$2:$B$301,'Données-péréquation'!$A$2:$A$301)</f>
        <v>5928</v>
      </c>
      <c r="B2636" s="108" t="s">
        <v>164</v>
      </c>
      <c r="C2636" s="107">
        <v>2017</v>
      </c>
      <c r="D2636" s="105">
        <v>4592.1863305240004</v>
      </c>
      <c r="E2636" s="105">
        <v>10519.243868476</v>
      </c>
      <c r="F2636" s="105">
        <v>126652.20458872701</v>
      </c>
      <c r="G2636">
        <v>0</v>
      </c>
      <c r="H2636">
        <f t="shared" si="41"/>
        <v>126652.20458872701</v>
      </c>
    </row>
    <row r="2637" spans="1:8" x14ac:dyDescent="0.25">
      <c r="A2637">
        <f>_xlfn.XLOOKUP(B2637,'Données-péréquation'!$B$2:$B$301,'Données-péréquation'!$A$2:$A$301)</f>
        <v>5928</v>
      </c>
      <c r="B2637" s="108" t="s">
        <v>164</v>
      </c>
      <c r="C2637" s="107">
        <v>2018</v>
      </c>
      <c r="D2637" s="105">
        <v>41810.598963375996</v>
      </c>
      <c r="E2637" s="105">
        <v>32190.058252339</v>
      </c>
      <c r="F2637" s="105">
        <v>115700.341970166</v>
      </c>
      <c r="G2637">
        <v>0</v>
      </c>
      <c r="H2637">
        <f t="shared" si="41"/>
        <v>115700.341970166</v>
      </c>
    </row>
    <row r="2638" spans="1:8" x14ac:dyDescent="0.25">
      <c r="A2638">
        <f>_xlfn.XLOOKUP(B2638,'Données-péréquation'!$B$2:$B$301,'Données-péréquation'!$A$2:$A$301)</f>
        <v>5928</v>
      </c>
      <c r="B2638" s="108" t="s">
        <v>164</v>
      </c>
      <c r="C2638" s="107">
        <v>2019</v>
      </c>
      <c r="D2638" s="105">
        <v>44848.405956374998</v>
      </c>
      <c r="E2638" s="105">
        <v>46005.588339369999</v>
      </c>
      <c r="F2638" s="105">
        <v>33083.652137548997</v>
      </c>
      <c r="G2638">
        <v>295.5</v>
      </c>
      <c r="H2638">
        <f t="shared" si="41"/>
        <v>33379.152137548997</v>
      </c>
    </row>
    <row r="2639" spans="1:8" x14ac:dyDescent="0.25">
      <c r="A2639">
        <f>_xlfn.XLOOKUP(B2639,'Données-péréquation'!$B$2:$B$301,'Données-péréquation'!$A$2:$A$301)</f>
        <v>5928</v>
      </c>
      <c r="B2639" s="108" t="s">
        <v>164</v>
      </c>
      <c r="C2639" s="107">
        <v>2020</v>
      </c>
      <c r="D2639" s="105">
        <v>43695.001433691003</v>
      </c>
      <c r="E2639" s="105">
        <v>45409.851056888998</v>
      </c>
      <c r="F2639" s="105">
        <v>138214.845678916</v>
      </c>
      <c r="G2639">
        <v>387.21</v>
      </c>
      <c r="H2639">
        <f t="shared" si="41"/>
        <v>138602.05567891599</v>
      </c>
    </row>
    <row r="2640" spans="1:8" x14ac:dyDescent="0.25">
      <c r="A2640">
        <f>_xlfn.XLOOKUP(B2640,'Données-péréquation'!$B$2:$B$301,'Données-péréquation'!$A$2:$A$301)</f>
        <v>5928</v>
      </c>
      <c r="B2640" s="108" t="s">
        <v>164</v>
      </c>
      <c r="C2640" s="107">
        <v>2021</v>
      </c>
      <c r="D2640" s="105">
        <v>41087.679129673001</v>
      </c>
      <c r="E2640" s="105">
        <v>40300.938275458</v>
      </c>
      <c r="F2640" s="105">
        <v>135175.314192413</v>
      </c>
      <c r="G2640">
        <v>34.81</v>
      </c>
      <c r="H2640">
        <f t="shared" si="41"/>
        <v>135210.124192413</v>
      </c>
    </row>
    <row r="2641" spans="1:8" x14ac:dyDescent="0.25">
      <c r="A2641">
        <f>_xlfn.XLOOKUP(B2641,'Données-péréquation'!$B$2:$B$301,'Données-péréquation'!$A$2:$A$301)</f>
        <v>5928</v>
      </c>
      <c r="B2641" s="108" t="s">
        <v>164</v>
      </c>
      <c r="C2641" s="107">
        <v>2022</v>
      </c>
      <c r="D2641" s="105">
        <v>32798.783817110001</v>
      </c>
      <c r="E2641" s="105">
        <v>30373.568803759001</v>
      </c>
      <c r="F2641" s="105">
        <v>142806.56984913701</v>
      </c>
      <c r="G2641">
        <v>200.65</v>
      </c>
      <c r="H2641">
        <f t="shared" si="41"/>
        <v>143007.21984913701</v>
      </c>
    </row>
    <row r="2642" spans="1:8" x14ac:dyDescent="0.25">
      <c r="A2642">
        <f>_xlfn.XLOOKUP(B2642,'Données-péréquation'!$B$2:$B$301,'Données-péréquation'!$A$2:$A$301)</f>
        <v>5534</v>
      </c>
      <c r="B2642" s="108" t="s">
        <v>163</v>
      </c>
      <c r="C2642" s="107">
        <v>2012</v>
      </c>
      <c r="D2642" s="107" t="s">
        <v>458</v>
      </c>
      <c r="E2642" s="107" t="s">
        <v>458</v>
      </c>
      <c r="F2642" s="107" t="s">
        <v>458</v>
      </c>
      <c r="G2642">
        <v>0</v>
      </c>
      <c r="H2642" t="e">
        <f t="shared" si="41"/>
        <v>#VALUE!</v>
      </c>
    </row>
    <row r="2643" spans="1:8" x14ac:dyDescent="0.25">
      <c r="A2643">
        <f>_xlfn.XLOOKUP(B2643,'Données-péréquation'!$B$2:$B$301,'Données-péréquation'!$A$2:$A$301)</f>
        <v>5534</v>
      </c>
      <c r="B2643" s="108" t="s">
        <v>163</v>
      </c>
      <c r="C2643" s="107">
        <v>2013</v>
      </c>
      <c r="D2643" s="107" t="s">
        <v>458</v>
      </c>
      <c r="E2643" s="107" t="s">
        <v>458</v>
      </c>
      <c r="F2643" s="107" t="s">
        <v>458</v>
      </c>
      <c r="G2643">
        <v>0</v>
      </c>
      <c r="H2643" t="e">
        <f t="shared" si="41"/>
        <v>#VALUE!</v>
      </c>
    </row>
    <row r="2644" spans="1:8" x14ac:dyDescent="0.25">
      <c r="A2644">
        <f>_xlfn.XLOOKUP(B2644,'Données-péréquation'!$B$2:$B$301,'Données-péréquation'!$A$2:$A$301)</f>
        <v>5534</v>
      </c>
      <c r="B2644" s="108" t="s">
        <v>163</v>
      </c>
      <c r="C2644" s="107">
        <v>2014</v>
      </c>
      <c r="D2644" s="107" t="s">
        <v>458</v>
      </c>
      <c r="E2644" s="107" t="s">
        <v>458</v>
      </c>
      <c r="F2644" s="107" t="s">
        <v>458</v>
      </c>
      <c r="G2644">
        <v>0</v>
      </c>
      <c r="H2644" t="e">
        <f t="shared" si="41"/>
        <v>#VALUE!</v>
      </c>
    </row>
    <row r="2645" spans="1:8" x14ac:dyDescent="0.25">
      <c r="A2645">
        <f>_xlfn.XLOOKUP(B2645,'Données-péréquation'!$B$2:$B$301,'Données-péréquation'!$A$2:$A$301)</f>
        <v>5534</v>
      </c>
      <c r="B2645" s="108" t="s">
        <v>163</v>
      </c>
      <c r="C2645" s="107">
        <v>2015</v>
      </c>
      <c r="D2645" s="107" t="s">
        <v>458</v>
      </c>
      <c r="E2645" s="107" t="s">
        <v>458</v>
      </c>
      <c r="F2645" s="107" t="s">
        <v>458</v>
      </c>
      <c r="G2645">
        <v>0</v>
      </c>
      <c r="H2645" t="e">
        <f t="shared" si="41"/>
        <v>#VALUE!</v>
      </c>
    </row>
    <row r="2646" spans="1:8" x14ac:dyDescent="0.25">
      <c r="A2646">
        <f>_xlfn.XLOOKUP(B2646,'Données-péréquation'!$B$2:$B$301,'Données-péréquation'!$A$2:$A$301)</f>
        <v>5534</v>
      </c>
      <c r="B2646" s="108" t="s">
        <v>163</v>
      </c>
      <c r="C2646" s="107">
        <v>2016</v>
      </c>
      <c r="D2646" s="105">
        <v>531250.34207727201</v>
      </c>
      <c r="E2646" s="105">
        <v>571748.96709826495</v>
      </c>
      <c r="F2646" s="107" t="s">
        <v>458</v>
      </c>
      <c r="G2646">
        <v>0</v>
      </c>
      <c r="H2646" t="e">
        <f t="shared" si="41"/>
        <v>#VALUE!</v>
      </c>
    </row>
    <row r="2647" spans="1:8" x14ac:dyDescent="0.25">
      <c r="A2647">
        <f>_xlfn.XLOOKUP(B2647,'Données-péréquation'!$B$2:$B$301,'Données-péréquation'!$A$2:$A$301)</f>
        <v>5534</v>
      </c>
      <c r="B2647" s="108" t="s">
        <v>163</v>
      </c>
      <c r="C2647" s="107">
        <v>2017</v>
      </c>
      <c r="D2647" s="105">
        <v>522633.11486722197</v>
      </c>
      <c r="E2647" s="105">
        <v>528147.45993382297</v>
      </c>
      <c r="F2647" s="105">
        <v>-24059.579590711</v>
      </c>
      <c r="G2647">
        <v>0</v>
      </c>
      <c r="H2647">
        <f t="shared" si="41"/>
        <v>-24059.579590711</v>
      </c>
    </row>
    <row r="2648" spans="1:8" x14ac:dyDescent="0.25">
      <c r="A2648">
        <f>_xlfn.XLOOKUP(B2648,'Données-péréquation'!$B$2:$B$301,'Données-péréquation'!$A$2:$A$301)</f>
        <v>5534</v>
      </c>
      <c r="B2648" s="108" t="s">
        <v>163</v>
      </c>
      <c r="C2648" s="107">
        <v>2018</v>
      </c>
      <c r="D2648" s="105">
        <v>605576.92140840599</v>
      </c>
      <c r="E2648" s="105">
        <v>612452.55157917098</v>
      </c>
      <c r="F2648" s="105">
        <v>11592.139464796999</v>
      </c>
      <c r="G2648">
        <v>0</v>
      </c>
      <c r="H2648">
        <f t="shared" si="41"/>
        <v>11592.139464796999</v>
      </c>
    </row>
    <row r="2649" spans="1:8" x14ac:dyDescent="0.25">
      <c r="A2649">
        <f>_xlfn.XLOOKUP(B2649,'Données-péréquation'!$B$2:$B$301,'Données-péréquation'!$A$2:$A$301)</f>
        <v>5534</v>
      </c>
      <c r="B2649" s="108" t="s">
        <v>163</v>
      </c>
      <c r="C2649" s="107">
        <v>2019</v>
      </c>
      <c r="D2649" s="105">
        <v>645416.74643759197</v>
      </c>
      <c r="E2649" s="105">
        <v>697807.12094745704</v>
      </c>
      <c r="F2649" s="105">
        <v>-40791.832711524999</v>
      </c>
      <c r="G2649">
        <v>18824.75</v>
      </c>
      <c r="H2649">
        <f t="shared" si="41"/>
        <v>-21967.082711524999</v>
      </c>
    </row>
    <row r="2650" spans="1:8" x14ac:dyDescent="0.25">
      <c r="A2650">
        <f>_xlfn.XLOOKUP(B2650,'Données-péréquation'!$B$2:$B$301,'Données-péréquation'!$A$2:$A$301)</f>
        <v>5534</v>
      </c>
      <c r="B2650" s="108" t="s">
        <v>163</v>
      </c>
      <c r="C2650" s="107">
        <v>2020</v>
      </c>
      <c r="D2650" s="105">
        <v>647166.700687862</v>
      </c>
      <c r="E2650" s="105">
        <v>679924.10777409596</v>
      </c>
      <c r="F2650" s="105">
        <v>29804.026541972002</v>
      </c>
      <c r="G2650">
        <v>5647.51</v>
      </c>
      <c r="H2650">
        <f t="shared" si="41"/>
        <v>35451.536541972004</v>
      </c>
    </row>
    <row r="2651" spans="1:8" x14ac:dyDescent="0.25">
      <c r="A2651">
        <f>_xlfn.XLOOKUP(B2651,'Données-péréquation'!$B$2:$B$301,'Données-péréquation'!$A$2:$A$301)</f>
        <v>5534</v>
      </c>
      <c r="B2651" s="108" t="s">
        <v>163</v>
      </c>
      <c r="C2651" s="107">
        <v>2021</v>
      </c>
      <c r="D2651" s="105">
        <v>712080.71004999301</v>
      </c>
      <c r="E2651" s="105">
        <v>748117.24426229496</v>
      </c>
      <c r="F2651" s="105">
        <v>-100022.30963517301</v>
      </c>
      <c r="G2651">
        <v>19289.919999999998</v>
      </c>
      <c r="H2651">
        <f t="shared" si="41"/>
        <v>-80732.389635173007</v>
      </c>
    </row>
    <row r="2652" spans="1:8" x14ac:dyDescent="0.25">
      <c r="A2652">
        <f>_xlfn.XLOOKUP(B2652,'Données-péréquation'!$B$2:$B$301,'Données-péréquation'!$A$2:$A$301)</f>
        <v>5534</v>
      </c>
      <c r="B2652" s="108" t="s">
        <v>163</v>
      </c>
      <c r="C2652" s="107">
        <v>2022</v>
      </c>
      <c r="D2652" s="105">
        <v>719203.42162194499</v>
      </c>
      <c r="E2652" s="105">
        <v>770724.79629566905</v>
      </c>
      <c r="F2652" s="105">
        <v>-172456.39853209801</v>
      </c>
      <c r="G2652">
        <v>21493.279999999999</v>
      </c>
      <c r="H2652">
        <f t="shared" si="41"/>
        <v>-150963.11853209801</v>
      </c>
    </row>
    <row r="2653" spans="1:8" x14ac:dyDescent="0.25">
      <c r="A2653">
        <f>_xlfn.XLOOKUP(B2653,'Données-péréquation'!$B$2:$B$301,'Données-péréquation'!$A$2:$A$301)</f>
        <v>5535</v>
      </c>
      <c r="B2653" s="108" t="s">
        <v>162</v>
      </c>
      <c r="C2653" s="107">
        <v>2012</v>
      </c>
      <c r="D2653" s="107" t="s">
        <v>458</v>
      </c>
      <c r="E2653" s="107" t="s">
        <v>458</v>
      </c>
      <c r="F2653" s="107" t="s">
        <v>458</v>
      </c>
      <c r="G2653">
        <v>0</v>
      </c>
      <c r="H2653" t="e">
        <f t="shared" si="41"/>
        <v>#VALUE!</v>
      </c>
    </row>
    <row r="2654" spans="1:8" x14ac:dyDescent="0.25">
      <c r="A2654">
        <f>_xlfn.XLOOKUP(B2654,'Données-péréquation'!$B$2:$B$301,'Données-péréquation'!$A$2:$A$301)</f>
        <v>5535</v>
      </c>
      <c r="B2654" s="108" t="s">
        <v>162</v>
      </c>
      <c r="C2654" s="107">
        <v>2013</v>
      </c>
      <c r="D2654" s="107" t="s">
        <v>458</v>
      </c>
      <c r="E2654" s="107" t="s">
        <v>458</v>
      </c>
      <c r="F2654" s="107" t="s">
        <v>458</v>
      </c>
      <c r="G2654">
        <v>0</v>
      </c>
      <c r="H2654" t="e">
        <f t="shared" si="41"/>
        <v>#VALUE!</v>
      </c>
    </row>
    <row r="2655" spans="1:8" x14ac:dyDescent="0.25">
      <c r="A2655">
        <f>_xlfn.XLOOKUP(B2655,'Données-péréquation'!$B$2:$B$301,'Données-péréquation'!$A$2:$A$301)</f>
        <v>5535</v>
      </c>
      <c r="B2655" s="108" t="s">
        <v>162</v>
      </c>
      <c r="C2655" s="107">
        <v>2014</v>
      </c>
      <c r="D2655" s="107" t="s">
        <v>458</v>
      </c>
      <c r="E2655" s="107" t="s">
        <v>458</v>
      </c>
      <c r="F2655" s="107" t="s">
        <v>458</v>
      </c>
      <c r="G2655">
        <v>0</v>
      </c>
      <c r="H2655" t="e">
        <f t="shared" si="41"/>
        <v>#VALUE!</v>
      </c>
    </row>
    <row r="2656" spans="1:8" x14ac:dyDescent="0.25">
      <c r="A2656">
        <f>_xlfn.XLOOKUP(B2656,'Données-péréquation'!$B$2:$B$301,'Données-péréquation'!$A$2:$A$301)</f>
        <v>5535</v>
      </c>
      <c r="B2656" s="108" t="s">
        <v>162</v>
      </c>
      <c r="C2656" s="107">
        <v>2015</v>
      </c>
      <c r="D2656" s="107" t="s">
        <v>458</v>
      </c>
      <c r="E2656" s="107" t="s">
        <v>458</v>
      </c>
      <c r="F2656" s="107" t="s">
        <v>458</v>
      </c>
      <c r="G2656">
        <v>0</v>
      </c>
      <c r="H2656" t="e">
        <f t="shared" si="41"/>
        <v>#VALUE!</v>
      </c>
    </row>
    <row r="2657" spans="1:8" x14ac:dyDescent="0.25">
      <c r="A2657">
        <f>_xlfn.XLOOKUP(B2657,'Données-péréquation'!$B$2:$B$301,'Données-péréquation'!$A$2:$A$301)</f>
        <v>5535</v>
      </c>
      <c r="B2657" s="108" t="s">
        <v>162</v>
      </c>
      <c r="C2657" s="107">
        <v>2016</v>
      </c>
      <c r="D2657" s="105">
        <v>1522802.4825949899</v>
      </c>
      <c r="E2657" s="105">
        <v>1639295.0089865399</v>
      </c>
      <c r="F2657" s="107" t="s">
        <v>458</v>
      </c>
      <c r="G2657">
        <v>0</v>
      </c>
      <c r="H2657" t="e">
        <f t="shared" si="41"/>
        <v>#VALUE!</v>
      </c>
    </row>
    <row r="2658" spans="1:8" x14ac:dyDescent="0.25">
      <c r="A2658">
        <f>_xlfn.XLOOKUP(B2658,'Données-péréquation'!$B$2:$B$301,'Données-péréquation'!$A$2:$A$301)</f>
        <v>5535</v>
      </c>
      <c r="B2658" s="108" t="s">
        <v>162</v>
      </c>
      <c r="C2658" s="107">
        <v>2017</v>
      </c>
      <c r="D2658" s="105">
        <v>1564237.34720835</v>
      </c>
      <c r="E2658" s="105">
        <v>1580332.282837</v>
      </c>
      <c r="F2658" s="105">
        <v>278606.73697605298</v>
      </c>
      <c r="G2658">
        <v>0</v>
      </c>
      <c r="H2658">
        <f t="shared" si="41"/>
        <v>278606.73697605298</v>
      </c>
    </row>
    <row r="2659" spans="1:8" x14ac:dyDescent="0.25">
      <c r="A2659">
        <f>_xlfn.XLOOKUP(B2659,'Données-péréquation'!$B$2:$B$301,'Données-péréquation'!$A$2:$A$301)</f>
        <v>5535</v>
      </c>
      <c r="B2659" s="108" t="s">
        <v>162</v>
      </c>
      <c r="C2659" s="107">
        <v>2018</v>
      </c>
      <c r="D2659" s="105">
        <v>1847925.59456745</v>
      </c>
      <c r="E2659" s="105">
        <v>1868580.7259944901</v>
      </c>
      <c r="F2659" s="105">
        <v>327176.45549888001</v>
      </c>
      <c r="G2659">
        <v>0</v>
      </c>
      <c r="H2659">
        <f t="shared" si="41"/>
        <v>327176.45549888001</v>
      </c>
    </row>
    <row r="2660" spans="1:8" x14ac:dyDescent="0.25">
      <c r="A2660">
        <f>_xlfn.XLOOKUP(B2660,'Données-péréquation'!$B$2:$B$301,'Données-péréquation'!$A$2:$A$301)</f>
        <v>5535</v>
      </c>
      <c r="B2660" s="108" t="s">
        <v>162</v>
      </c>
      <c r="C2660" s="107">
        <v>2019</v>
      </c>
      <c r="D2660" s="105">
        <v>1926282.82265755</v>
      </c>
      <c r="E2660" s="105">
        <v>2082888.42516769</v>
      </c>
      <c r="F2660" s="105">
        <v>428585.94207302597</v>
      </c>
      <c r="G2660">
        <v>2872.2</v>
      </c>
      <c r="H2660">
        <f t="shared" si="41"/>
        <v>431458.14207302599</v>
      </c>
    </row>
    <row r="2661" spans="1:8" x14ac:dyDescent="0.25">
      <c r="A2661">
        <f>_xlfn.XLOOKUP(B2661,'Données-péréquation'!$B$2:$B$301,'Données-péréquation'!$A$2:$A$301)</f>
        <v>5535</v>
      </c>
      <c r="B2661" s="108" t="s">
        <v>162</v>
      </c>
      <c r="C2661" s="107">
        <v>2020</v>
      </c>
      <c r="D2661" s="105">
        <v>1907329.8475194999</v>
      </c>
      <c r="E2661" s="105">
        <v>2003986.84396576</v>
      </c>
      <c r="F2661" s="105">
        <v>487500.38543009298</v>
      </c>
      <c r="G2661">
        <v>-735.77</v>
      </c>
      <c r="H2661">
        <f t="shared" si="41"/>
        <v>486764.61543009296</v>
      </c>
    </row>
    <row r="2662" spans="1:8" x14ac:dyDescent="0.25">
      <c r="A2662">
        <f>_xlfn.XLOOKUP(B2662,'Données-péréquation'!$B$2:$B$301,'Données-péréquation'!$A$2:$A$301)</f>
        <v>5535</v>
      </c>
      <c r="B2662" s="108" t="s">
        <v>162</v>
      </c>
      <c r="C2662" s="107">
        <v>2021</v>
      </c>
      <c r="D2662" s="105">
        <v>1893603.3647468099</v>
      </c>
      <c r="E2662" s="105">
        <v>1990877.79805328</v>
      </c>
      <c r="F2662" s="105">
        <v>362875.32875885698</v>
      </c>
      <c r="G2662">
        <v>694.98</v>
      </c>
      <c r="H2662">
        <f t="shared" si="41"/>
        <v>363570.30875885696</v>
      </c>
    </row>
    <row r="2663" spans="1:8" x14ac:dyDescent="0.25">
      <c r="A2663">
        <f>_xlfn.XLOOKUP(B2663,'Données-péréquation'!$B$2:$B$301,'Données-péréquation'!$A$2:$A$301)</f>
        <v>5535</v>
      </c>
      <c r="B2663" s="108" t="s">
        <v>162</v>
      </c>
      <c r="C2663" s="107">
        <v>2022</v>
      </c>
      <c r="D2663" s="105">
        <v>1932270.0481529401</v>
      </c>
      <c r="E2663" s="105">
        <v>2070528.0006094901</v>
      </c>
      <c r="F2663" s="105">
        <v>308319.171161064</v>
      </c>
      <c r="G2663">
        <v>2574.3000000000002</v>
      </c>
      <c r="H2663">
        <f t="shared" si="41"/>
        <v>310893.47116106399</v>
      </c>
    </row>
    <row r="2664" spans="1:8" x14ac:dyDescent="0.25">
      <c r="A2664">
        <f>_xlfn.XLOOKUP(B2664,'Données-péréquation'!$B$2:$B$301,'Données-péréquation'!$A$2:$A$301)</f>
        <v>5727</v>
      </c>
      <c r="B2664" s="108" t="s">
        <v>161</v>
      </c>
      <c r="C2664" s="107">
        <v>2012</v>
      </c>
      <c r="D2664" s="107" t="s">
        <v>458</v>
      </c>
      <c r="E2664" s="107" t="s">
        <v>458</v>
      </c>
      <c r="F2664" s="107" t="s">
        <v>458</v>
      </c>
      <c r="G2664">
        <v>0</v>
      </c>
      <c r="H2664" t="e">
        <f t="shared" si="41"/>
        <v>#VALUE!</v>
      </c>
    </row>
    <row r="2665" spans="1:8" x14ac:dyDescent="0.25">
      <c r="A2665">
        <f>_xlfn.XLOOKUP(B2665,'Données-péréquation'!$B$2:$B$301,'Données-péréquation'!$A$2:$A$301)</f>
        <v>5727</v>
      </c>
      <c r="B2665" s="108" t="s">
        <v>161</v>
      </c>
      <c r="C2665" s="107">
        <v>2013</v>
      </c>
      <c r="D2665" s="107" t="s">
        <v>458</v>
      </c>
      <c r="E2665" s="107" t="s">
        <v>458</v>
      </c>
      <c r="F2665" s="107" t="s">
        <v>458</v>
      </c>
      <c r="G2665">
        <v>0</v>
      </c>
      <c r="H2665" t="e">
        <f t="shared" si="41"/>
        <v>#VALUE!</v>
      </c>
    </row>
    <row r="2666" spans="1:8" x14ac:dyDescent="0.25">
      <c r="A2666">
        <f>_xlfn.XLOOKUP(B2666,'Données-péréquation'!$B$2:$B$301,'Données-péréquation'!$A$2:$A$301)</f>
        <v>5727</v>
      </c>
      <c r="B2666" s="108" t="s">
        <v>161</v>
      </c>
      <c r="C2666" s="107">
        <v>2014</v>
      </c>
      <c r="D2666" s="107" t="s">
        <v>458</v>
      </c>
      <c r="E2666" s="107" t="s">
        <v>458</v>
      </c>
      <c r="F2666" s="107" t="s">
        <v>458</v>
      </c>
      <c r="G2666">
        <v>0</v>
      </c>
      <c r="H2666" t="e">
        <f t="shared" si="41"/>
        <v>#VALUE!</v>
      </c>
    </row>
    <row r="2667" spans="1:8" x14ac:dyDescent="0.25">
      <c r="A2667">
        <f>_xlfn.XLOOKUP(B2667,'Données-péréquation'!$B$2:$B$301,'Données-péréquation'!$A$2:$A$301)</f>
        <v>5727</v>
      </c>
      <c r="B2667" s="108" t="s">
        <v>161</v>
      </c>
      <c r="C2667" s="107">
        <v>2015</v>
      </c>
      <c r="D2667" s="107" t="s">
        <v>458</v>
      </c>
      <c r="E2667" s="107" t="s">
        <v>458</v>
      </c>
      <c r="F2667" s="107" t="s">
        <v>458</v>
      </c>
      <c r="G2667">
        <v>0</v>
      </c>
      <c r="H2667" t="e">
        <f t="shared" si="41"/>
        <v>#VALUE!</v>
      </c>
    </row>
    <row r="2668" spans="1:8" x14ac:dyDescent="0.25">
      <c r="A2668">
        <f>_xlfn.XLOOKUP(B2668,'Données-péréquation'!$B$2:$B$301,'Données-péréquation'!$A$2:$A$301)</f>
        <v>5727</v>
      </c>
      <c r="B2668" s="108" t="s">
        <v>161</v>
      </c>
      <c r="C2668" s="107">
        <v>2016</v>
      </c>
      <c r="D2668" s="105">
        <v>5090385.7117884997</v>
      </c>
      <c r="E2668" s="105">
        <v>5553351.1893250002</v>
      </c>
      <c r="F2668" s="107" t="s">
        <v>458</v>
      </c>
      <c r="G2668">
        <v>0</v>
      </c>
      <c r="H2668" t="e">
        <f t="shared" si="41"/>
        <v>#VALUE!</v>
      </c>
    </row>
    <row r="2669" spans="1:8" x14ac:dyDescent="0.25">
      <c r="A2669">
        <f>_xlfn.XLOOKUP(B2669,'Données-péréquation'!$B$2:$B$301,'Données-péréquation'!$A$2:$A$301)</f>
        <v>5727</v>
      </c>
      <c r="B2669" s="108" t="s">
        <v>161</v>
      </c>
      <c r="C2669" s="107">
        <v>2017</v>
      </c>
      <c r="D2669" s="105">
        <v>3696874.1130479798</v>
      </c>
      <c r="E2669" s="105">
        <v>4021236.6222000001</v>
      </c>
      <c r="F2669" s="105">
        <v>-336093.36181480502</v>
      </c>
      <c r="G2669">
        <v>0</v>
      </c>
      <c r="H2669">
        <f t="shared" si="41"/>
        <v>-336093.36181480502</v>
      </c>
    </row>
    <row r="2670" spans="1:8" x14ac:dyDescent="0.25">
      <c r="A2670">
        <f>_xlfn.XLOOKUP(B2670,'Données-péréquation'!$B$2:$B$301,'Données-péréquation'!$A$2:$A$301)</f>
        <v>5727</v>
      </c>
      <c r="B2670" s="108" t="s">
        <v>161</v>
      </c>
      <c r="C2670" s="107">
        <v>2018</v>
      </c>
      <c r="D2670" s="105">
        <v>3437364.25646513</v>
      </c>
      <c r="E2670" s="105">
        <v>3731152.3081999999</v>
      </c>
      <c r="F2670" s="105">
        <v>591461.80784146604</v>
      </c>
      <c r="G2670">
        <v>0</v>
      </c>
      <c r="H2670">
        <f t="shared" si="41"/>
        <v>591461.80784146604</v>
      </c>
    </row>
    <row r="2671" spans="1:8" x14ac:dyDescent="0.25">
      <c r="A2671">
        <f>_xlfn.XLOOKUP(B2671,'Données-péréquation'!$B$2:$B$301,'Données-péréquation'!$A$2:$A$301)</f>
        <v>5727</v>
      </c>
      <c r="B2671" s="108" t="s">
        <v>161</v>
      </c>
      <c r="C2671" s="107">
        <v>2019</v>
      </c>
      <c r="D2671" s="105">
        <v>3157128.1261105002</v>
      </c>
      <c r="E2671" s="105">
        <v>3621676.08</v>
      </c>
      <c r="F2671" s="105">
        <v>106264.47717517</v>
      </c>
      <c r="G2671">
        <v>14052</v>
      </c>
      <c r="H2671">
        <f t="shared" si="41"/>
        <v>120316.47717517</v>
      </c>
    </row>
    <row r="2672" spans="1:8" x14ac:dyDescent="0.25">
      <c r="A2672">
        <f>_xlfn.XLOOKUP(B2672,'Données-péréquation'!$B$2:$B$301,'Données-péréquation'!$A$2:$A$301)</f>
        <v>5727</v>
      </c>
      <c r="B2672" s="108" t="s">
        <v>161</v>
      </c>
      <c r="C2672" s="107">
        <v>2020</v>
      </c>
      <c r="D2672" s="105">
        <v>3250805.98390014</v>
      </c>
      <c r="E2672" s="105">
        <v>3675586.95825089</v>
      </c>
      <c r="F2672" s="105">
        <v>70862.333604732994</v>
      </c>
      <c r="G2672">
        <v>5832.26</v>
      </c>
      <c r="H2672">
        <f t="shared" si="41"/>
        <v>76694.593604732989</v>
      </c>
    </row>
    <row r="2673" spans="1:8" x14ac:dyDescent="0.25">
      <c r="A2673">
        <f>_xlfn.XLOOKUP(B2673,'Données-péréquation'!$B$2:$B$301,'Données-péréquation'!$A$2:$A$301)</f>
        <v>5727</v>
      </c>
      <c r="B2673" s="108" t="s">
        <v>161</v>
      </c>
      <c r="C2673" s="107">
        <v>2021</v>
      </c>
      <c r="D2673" s="105">
        <v>3418340.6335673002</v>
      </c>
      <c r="E2673" s="105">
        <v>3842866.2155010002</v>
      </c>
      <c r="F2673" s="105">
        <v>-142642.309358197</v>
      </c>
      <c r="G2673">
        <v>4250.16</v>
      </c>
      <c r="H2673">
        <f t="shared" si="41"/>
        <v>-138392.149358197</v>
      </c>
    </row>
    <row r="2674" spans="1:8" x14ac:dyDescent="0.25">
      <c r="A2674">
        <f>_xlfn.XLOOKUP(B2674,'Données-péréquation'!$B$2:$B$301,'Données-péréquation'!$A$2:$A$301)</f>
        <v>5727</v>
      </c>
      <c r="B2674" s="108" t="s">
        <v>161</v>
      </c>
      <c r="C2674" s="107">
        <v>2022</v>
      </c>
      <c r="D2674" s="105">
        <v>3155922.67771758</v>
      </c>
      <c r="E2674" s="105">
        <v>3867933.5784</v>
      </c>
      <c r="F2674" s="105">
        <v>-201488.60292655</v>
      </c>
      <c r="G2674">
        <v>9019.18</v>
      </c>
      <c r="H2674">
        <f t="shared" si="41"/>
        <v>-192469.42292655</v>
      </c>
    </row>
    <row r="2675" spans="1:8" x14ac:dyDescent="0.25">
      <c r="A2675">
        <f>_xlfn.XLOOKUP(B2675,'Données-péréquation'!$B$2:$B$301,'Données-péréquation'!$A$2:$A$301)</f>
        <v>5434</v>
      </c>
      <c r="B2675" s="108" t="s">
        <v>160</v>
      </c>
      <c r="C2675" s="107">
        <v>2012</v>
      </c>
      <c r="D2675" s="107" t="s">
        <v>458</v>
      </c>
      <c r="E2675" s="107" t="s">
        <v>458</v>
      </c>
      <c r="F2675" s="107" t="s">
        <v>458</v>
      </c>
      <c r="G2675">
        <v>0</v>
      </c>
      <c r="H2675" t="e">
        <f t="shared" si="41"/>
        <v>#VALUE!</v>
      </c>
    </row>
    <row r="2676" spans="1:8" x14ac:dyDescent="0.25">
      <c r="A2676">
        <f>_xlfn.XLOOKUP(B2676,'Données-péréquation'!$B$2:$B$301,'Données-péréquation'!$A$2:$A$301)</f>
        <v>5434</v>
      </c>
      <c r="B2676" s="108" t="s">
        <v>160</v>
      </c>
      <c r="C2676" s="107">
        <v>2013</v>
      </c>
      <c r="D2676" s="107" t="s">
        <v>458</v>
      </c>
      <c r="E2676" s="107" t="s">
        <v>458</v>
      </c>
      <c r="F2676" s="107" t="s">
        <v>458</v>
      </c>
      <c r="G2676">
        <v>0</v>
      </c>
      <c r="H2676" t="e">
        <f t="shared" si="41"/>
        <v>#VALUE!</v>
      </c>
    </row>
    <row r="2677" spans="1:8" x14ac:dyDescent="0.25">
      <c r="A2677">
        <f>_xlfn.XLOOKUP(B2677,'Données-péréquation'!$B$2:$B$301,'Données-péréquation'!$A$2:$A$301)</f>
        <v>5434</v>
      </c>
      <c r="B2677" s="108" t="s">
        <v>160</v>
      </c>
      <c r="C2677" s="107">
        <v>2014</v>
      </c>
      <c r="D2677" s="107" t="s">
        <v>458</v>
      </c>
      <c r="E2677" s="107" t="s">
        <v>458</v>
      </c>
      <c r="F2677" s="107" t="s">
        <v>458</v>
      </c>
      <c r="G2677">
        <v>0</v>
      </c>
      <c r="H2677" t="e">
        <f t="shared" si="41"/>
        <v>#VALUE!</v>
      </c>
    </row>
    <row r="2678" spans="1:8" x14ac:dyDescent="0.25">
      <c r="A2678">
        <f>_xlfn.XLOOKUP(B2678,'Données-péréquation'!$B$2:$B$301,'Données-péréquation'!$A$2:$A$301)</f>
        <v>5434</v>
      </c>
      <c r="B2678" s="108" t="s">
        <v>160</v>
      </c>
      <c r="C2678" s="107">
        <v>2015</v>
      </c>
      <c r="D2678" s="107" t="s">
        <v>458</v>
      </c>
      <c r="E2678" s="107" t="s">
        <v>458</v>
      </c>
      <c r="F2678" s="107" t="s">
        <v>458</v>
      </c>
      <c r="G2678">
        <v>0</v>
      </c>
      <c r="H2678" t="e">
        <f t="shared" si="41"/>
        <v>#VALUE!</v>
      </c>
    </row>
    <row r="2679" spans="1:8" x14ac:dyDescent="0.25">
      <c r="A2679">
        <f>_xlfn.XLOOKUP(B2679,'Données-péréquation'!$B$2:$B$301,'Données-péréquation'!$A$2:$A$301)</f>
        <v>5434</v>
      </c>
      <c r="B2679" s="108" t="s">
        <v>160</v>
      </c>
      <c r="C2679" s="107">
        <v>2016</v>
      </c>
      <c r="D2679" s="105">
        <v>152318.73037335099</v>
      </c>
      <c r="E2679" s="105">
        <v>355521.76770000003</v>
      </c>
      <c r="F2679" s="107" t="s">
        <v>458</v>
      </c>
      <c r="G2679">
        <v>0</v>
      </c>
      <c r="H2679" t="e">
        <f t="shared" si="41"/>
        <v>#VALUE!</v>
      </c>
    </row>
    <row r="2680" spans="1:8" x14ac:dyDescent="0.25">
      <c r="A2680">
        <f>_xlfn.XLOOKUP(B2680,'Données-péréquation'!$B$2:$B$301,'Données-péréquation'!$A$2:$A$301)</f>
        <v>5434</v>
      </c>
      <c r="B2680" s="108" t="s">
        <v>160</v>
      </c>
      <c r="C2680" s="107">
        <v>2017</v>
      </c>
      <c r="D2680" s="105">
        <v>147565.140495069</v>
      </c>
      <c r="E2680" s="105">
        <v>312844.1998</v>
      </c>
      <c r="F2680" s="105">
        <v>-181491.30012216099</v>
      </c>
      <c r="G2680">
        <v>0</v>
      </c>
      <c r="H2680">
        <f t="shared" si="41"/>
        <v>-181491.30012216099</v>
      </c>
    </row>
    <row r="2681" spans="1:8" x14ac:dyDescent="0.25">
      <c r="A2681">
        <f>_xlfn.XLOOKUP(B2681,'Données-péréquation'!$B$2:$B$301,'Données-péréquation'!$A$2:$A$301)</f>
        <v>5434</v>
      </c>
      <c r="B2681" s="108" t="s">
        <v>160</v>
      </c>
      <c r="C2681" s="107">
        <v>2018</v>
      </c>
      <c r="D2681" s="105">
        <v>165122.667164846</v>
      </c>
      <c r="E2681" s="105">
        <v>286108.20809999999</v>
      </c>
      <c r="F2681" s="105">
        <v>-88126.724543169999</v>
      </c>
      <c r="G2681">
        <v>0</v>
      </c>
      <c r="H2681">
        <f t="shared" si="41"/>
        <v>-88126.724543169999</v>
      </c>
    </row>
    <row r="2682" spans="1:8" x14ac:dyDescent="0.25">
      <c r="A2682">
        <f>_xlfn.XLOOKUP(B2682,'Données-péréquation'!$B$2:$B$301,'Données-péréquation'!$A$2:$A$301)</f>
        <v>5434</v>
      </c>
      <c r="B2682" s="108" t="s">
        <v>160</v>
      </c>
      <c r="C2682" s="107">
        <v>2019</v>
      </c>
      <c r="D2682" s="105">
        <v>141847.70815881001</v>
      </c>
      <c r="E2682" s="105">
        <v>282543.9056</v>
      </c>
      <c r="F2682" s="105">
        <v>-60039.553891623</v>
      </c>
      <c r="G2682">
        <v>4983.7</v>
      </c>
      <c r="H2682">
        <f t="shared" si="41"/>
        <v>-55055.853891623003</v>
      </c>
    </row>
    <row r="2683" spans="1:8" x14ac:dyDescent="0.25">
      <c r="A2683">
        <f>_xlfn.XLOOKUP(B2683,'Données-péréquation'!$B$2:$B$301,'Données-péréquation'!$A$2:$A$301)</f>
        <v>5434</v>
      </c>
      <c r="B2683" s="108" t="s">
        <v>160</v>
      </c>
      <c r="C2683" s="107">
        <v>2020</v>
      </c>
      <c r="D2683" s="105">
        <v>120672.905936077</v>
      </c>
      <c r="E2683" s="105">
        <v>261401.23744729999</v>
      </c>
      <c r="F2683" s="105">
        <v>25755.827577461001</v>
      </c>
      <c r="G2683">
        <v>2007.32</v>
      </c>
      <c r="H2683">
        <f t="shared" si="41"/>
        <v>27763.147577461001</v>
      </c>
    </row>
    <row r="2684" spans="1:8" x14ac:dyDescent="0.25">
      <c r="A2684">
        <f>_xlfn.XLOOKUP(B2684,'Données-péréquation'!$B$2:$B$301,'Données-péréquation'!$A$2:$A$301)</f>
        <v>5434</v>
      </c>
      <c r="B2684" s="108" t="s">
        <v>160</v>
      </c>
      <c r="C2684" s="107">
        <v>2021</v>
      </c>
      <c r="D2684" s="105">
        <v>131279.86293465301</v>
      </c>
      <c r="E2684" s="105">
        <v>278883.17877</v>
      </c>
      <c r="F2684" s="105">
        <v>-140639.935263961</v>
      </c>
      <c r="G2684">
        <v>1859.12</v>
      </c>
      <c r="H2684">
        <f t="shared" si="41"/>
        <v>-138780.81526396101</v>
      </c>
    </row>
    <row r="2685" spans="1:8" x14ac:dyDescent="0.25">
      <c r="A2685">
        <f>_xlfn.XLOOKUP(B2685,'Données-péréquation'!$B$2:$B$301,'Données-péréquation'!$A$2:$A$301)</f>
        <v>5434</v>
      </c>
      <c r="B2685" s="108" t="s">
        <v>160</v>
      </c>
      <c r="C2685" s="107">
        <v>2022</v>
      </c>
      <c r="D2685" s="105">
        <v>87817.864474693997</v>
      </c>
      <c r="E2685" s="105">
        <v>246437.37323</v>
      </c>
      <c r="F2685" s="105">
        <v>-239383.58577552199</v>
      </c>
      <c r="G2685">
        <v>233.06</v>
      </c>
      <c r="H2685">
        <f t="shared" si="41"/>
        <v>-239150.52577552199</v>
      </c>
    </row>
    <row r="2686" spans="1:8" x14ac:dyDescent="0.25">
      <c r="A2686">
        <f>_xlfn.XLOOKUP(B2686,'Données-péréquation'!$B$2:$B$301,'Données-péréquation'!$A$2:$A$301)</f>
        <v>5435</v>
      </c>
      <c r="B2686" s="108" t="s">
        <v>159</v>
      </c>
      <c r="C2686" s="107">
        <v>2012</v>
      </c>
      <c r="D2686" s="107" t="s">
        <v>458</v>
      </c>
      <c r="E2686" s="107" t="s">
        <v>458</v>
      </c>
      <c r="F2686" s="107" t="s">
        <v>458</v>
      </c>
      <c r="G2686">
        <v>0</v>
      </c>
      <c r="H2686" t="e">
        <f t="shared" si="41"/>
        <v>#VALUE!</v>
      </c>
    </row>
    <row r="2687" spans="1:8" x14ac:dyDescent="0.25">
      <c r="A2687">
        <f>_xlfn.XLOOKUP(B2687,'Données-péréquation'!$B$2:$B$301,'Données-péréquation'!$A$2:$A$301)</f>
        <v>5435</v>
      </c>
      <c r="B2687" s="108" t="s">
        <v>159</v>
      </c>
      <c r="C2687" s="107">
        <v>2013</v>
      </c>
      <c r="D2687" s="107" t="s">
        <v>458</v>
      </c>
      <c r="E2687" s="107" t="s">
        <v>458</v>
      </c>
      <c r="F2687" s="107" t="s">
        <v>458</v>
      </c>
      <c r="G2687">
        <v>0</v>
      </c>
      <c r="H2687" t="e">
        <f t="shared" si="41"/>
        <v>#VALUE!</v>
      </c>
    </row>
    <row r="2688" spans="1:8" x14ac:dyDescent="0.25">
      <c r="A2688">
        <f>_xlfn.XLOOKUP(B2688,'Données-péréquation'!$B$2:$B$301,'Données-péréquation'!$A$2:$A$301)</f>
        <v>5435</v>
      </c>
      <c r="B2688" s="108" t="s">
        <v>159</v>
      </c>
      <c r="C2688" s="107">
        <v>2014</v>
      </c>
      <c r="D2688" s="107" t="s">
        <v>458</v>
      </c>
      <c r="E2688" s="107" t="s">
        <v>458</v>
      </c>
      <c r="F2688" s="107" t="s">
        <v>458</v>
      </c>
      <c r="G2688">
        <v>0</v>
      </c>
      <c r="H2688" t="e">
        <f t="shared" si="41"/>
        <v>#VALUE!</v>
      </c>
    </row>
    <row r="2689" spans="1:8" x14ac:dyDescent="0.25">
      <c r="A2689">
        <f>_xlfn.XLOOKUP(B2689,'Données-péréquation'!$B$2:$B$301,'Données-péréquation'!$A$2:$A$301)</f>
        <v>5435</v>
      </c>
      <c r="B2689" s="108" t="s">
        <v>159</v>
      </c>
      <c r="C2689" s="107">
        <v>2015</v>
      </c>
      <c r="D2689" s="107" t="s">
        <v>458</v>
      </c>
      <c r="E2689" s="107" t="s">
        <v>458</v>
      </c>
      <c r="F2689" s="107" t="s">
        <v>458</v>
      </c>
      <c r="G2689">
        <v>0</v>
      </c>
      <c r="H2689" t="e">
        <f t="shared" si="41"/>
        <v>#VALUE!</v>
      </c>
    </row>
    <row r="2690" spans="1:8" x14ac:dyDescent="0.25">
      <c r="A2690">
        <f>_xlfn.XLOOKUP(B2690,'Données-péréquation'!$B$2:$B$301,'Données-péréquation'!$A$2:$A$301)</f>
        <v>5435</v>
      </c>
      <c r="B2690" s="108" t="s">
        <v>159</v>
      </c>
      <c r="C2690" s="107">
        <v>2016</v>
      </c>
      <c r="D2690" s="105">
        <v>25868.628928459999</v>
      </c>
      <c r="E2690" s="105">
        <v>56333.491926502997</v>
      </c>
      <c r="F2690" s="107" t="s">
        <v>458</v>
      </c>
      <c r="G2690">
        <v>0</v>
      </c>
      <c r="H2690" t="e">
        <f t="shared" si="41"/>
        <v>#VALUE!</v>
      </c>
    </row>
    <row r="2691" spans="1:8" x14ac:dyDescent="0.25">
      <c r="A2691">
        <f>_xlfn.XLOOKUP(B2691,'Données-péréquation'!$B$2:$B$301,'Données-péréquation'!$A$2:$A$301)</f>
        <v>5435</v>
      </c>
      <c r="B2691" s="108" t="s">
        <v>159</v>
      </c>
      <c r="C2691" s="107">
        <v>2017</v>
      </c>
      <c r="D2691" s="105">
        <v>20054.716368394002</v>
      </c>
      <c r="E2691" s="105">
        <v>48155.707110092</v>
      </c>
      <c r="F2691" s="105">
        <v>-45576.776390371997</v>
      </c>
      <c r="G2691">
        <v>0</v>
      </c>
      <c r="H2691">
        <f t="shared" ref="H2691:H2754" si="42">F2691+G2691</f>
        <v>-45576.776390371997</v>
      </c>
    </row>
    <row r="2692" spans="1:8" x14ac:dyDescent="0.25">
      <c r="A2692">
        <f>_xlfn.XLOOKUP(B2692,'Données-péréquation'!$B$2:$B$301,'Données-péréquation'!$A$2:$A$301)</f>
        <v>5435</v>
      </c>
      <c r="B2692" s="108" t="s">
        <v>159</v>
      </c>
      <c r="C2692" s="107">
        <v>2018</v>
      </c>
      <c r="D2692" s="105">
        <v>22828.036217328001</v>
      </c>
      <c r="E2692" s="105">
        <v>39994.204772819001</v>
      </c>
      <c r="F2692" s="105">
        <v>25619.825233447002</v>
      </c>
      <c r="G2692">
        <v>0</v>
      </c>
      <c r="H2692">
        <f t="shared" si="42"/>
        <v>25619.825233447002</v>
      </c>
    </row>
    <row r="2693" spans="1:8" x14ac:dyDescent="0.25">
      <c r="A2693">
        <f>_xlfn.XLOOKUP(B2693,'Données-péréquation'!$B$2:$B$301,'Données-péréquation'!$A$2:$A$301)</f>
        <v>5435</v>
      </c>
      <c r="B2693" s="108" t="s">
        <v>159</v>
      </c>
      <c r="C2693" s="107">
        <v>2019</v>
      </c>
      <c r="D2693" s="105">
        <v>12984.169110645</v>
      </c>
      <c r="E2693" s="105">
        <v>31851.942383096</v>
      </c>
      <c r="F2693" s="105">
        <v>71871.134581894003</v>
      </c>
      <c r="G2693">
        <v>2744.55</v>
      </c>
      <c r="H2693">
        <f t="shared" si="42"/>
        <v>74615.684581894006</v>
      </c>
    </row>
    <row r="2694" spans="1:8" x14ac:dyDescent="0.25">
      <c r="A2694">
        <f>_xlfn.XLOOKUP(B2694,'Données-péréquation'!$B$2:$B$301,'Données-péréquation'!$A$2:$A$301)</f>
        <v>5435</v>
      </c>
      <c r="B2694" s="108" t="s">
        <v>159</v>
      </c>
      <c r="C2694" s="107">
        <v>2020</v>
      </c>
      <c r="D2694" s="105">
        <v>3194.8637502080001</v>
      </c>
      <c r="E2694" s="105">
        <v>23677.398237223999</v>
      </c>
      <c r="F2694" s="105">
        <v>-13433.746280421999</v>
      </c>
      <c r="G2694">
        <v>3230.79</v>
      </c>
      <c r="H2694">
        <f t="shared" si="42"/>
        <v>-10202.956280422</v>
      </c>
    </row>
    <row r="2695" spans="1:8" x14ac:dyDescent="0.25">
      <c r="A2695">
        <f>_xlfn.XLOOKUP(B2695,'Données-péréquation'!$B$2:$B$301,'Données-péréquation'!$A$2:$A$301)</f>
        <v>5435</v>
      </c>
      <c r="B2695" s="108" t="s">
        <v>159</v>
      </c>
      <c r="C2695" s="107">
        <v>2021</v>
      </c>
      <c r="D2695" s="105">
        <v>-3816.3061615820002</v>
      </c>
      <c r="E2695" s="105">
        <v>14716.258541278999</v>
      </c>
      <c r="F2695" s="105">
        <v>-71342.216463574994</v>
      </c>
      <c r="G2695">
        <v>1105.3800000000001</v>
      </c>
      <c r="H2695">
        <f t="shared" si="42"/>
        <v>-70236.836463574989</v>
      </c>
    </row>
    <row r="2696" spans="1:8" x14ac:dyDescent="0.25">
      <c r="A2696">
        <f>_xlfn.XLOOKUP(B2696,'Données-péréquation'!$B$2:$B$301,'Données-péréquation'!$A$2:$A$301)</f>
        <v>5435</v>
      </c>
      <c r="B2696" s="108" t="s">
        <v>159</v>
      </c>
      <c r="C2696" s="107">
        <v>2022</v>
      </c>
      <c r="D2696" s="105">
        <v>-8579.1585248440006</v>
      </c>
      <c r="E2696" s="105">
        <v>6753.6685981780001</v>
      </c>
      <c r="F2696" s="105">
        <v>-67468.329567545006</v>
      </c>
      <c r="G2696">
        <v>1874.46</v>
      </c>
      <c r="H2696">
        <f t="shared" si="42"/>
        <v>-65593.869567545</v>
      </c>
    </row>
    <row r="2697" spans="1:8" x14ac:dyDescent="0.25">
      <c r="A2697">
        <f>_xlfn.XLOOKUP(B2697,'Données-péréquation'!$B$2:$B$301,'Données-péréquation'!$A$2:$A$301)</f>
        <v>5436</v>
      </c>
      <c r="B2697" s="108" t="s">
        <v>158</v>
      </c>
      <c r="C2697" s="107">
        <v>2012</v>
      </c>
      <c r="D2697" s="107" t="s">
        <v>458</v>
      </c>
      <c r="E2697" s="107" t="s">
        <v>458</v>
      </c>
      <c r="F2697" s="107" t="s">
        <v>458</v>
      </c>
      <c r="G2697">
        <v>0</v>
      </c>
      <c r="H2697" t="e">
        <f t="shared" si="42"/>
        <v>#VALUE!</v>
      </c>
    </row>
    <row r="2698" spans="1:8" x14ac:dyDescent="0.25">
      <c r="A2698">
        <f>_xlfn.XLOOKUP(B2698,'Données-péréquation'!$B$2:$B$301,'Données-péréquation'!$A$2:$A$301)</f>
        <v>5436</v>
      </c>
      <c r="B2698" s="108" t="s">
        <v>158</v>
      </c>
      <c r="C2698" s="107">
        <v>2013</v>
      </c>
      <c r="D2698" s="107" t="s">
        <v>458</v>
      </c>
      <c r="E2698" s="107" t="s">
        <v>458</v>
      </c>
      <c r="F2698" s="107" t="s">
        <v>458</v>
      </c>
      <c r="G2698">
        <v>0</v>
      </c>
      <c r="H2698" t="e">
        <f t="shared" si="42"/>
        <v>#VALUE!</v>
      </c>
    </row>
    <row r="2699" spans="1:8" x14ac:dyDescent="0.25">
      <c r="A2699">
        <f>_xlfn.XLOOKUP(B2699,'Données-péréquation'!$B$2:$B$301,'Données-péréquation'!$A$2:$A$301)</f>
        <v>5436</v>
      </c>
      <c r="B2699" s="108" t="s">
        <v>158</v>
      </c>
      <c r="C2699" s="107">
        <v>2014</v>
      </c>
      <c r="D2699" s="107" t="s">
        <v>458</v>
      </c>
      <c r="E2699" s="107" t="s">
        <v>458</v>
      </c>
      <c r="F2699" s="107" t="s">
        <v>458</v>
      </c>
      <c r="G2699">
        <v>0</v>
      </c>
      <c r="H2699" t="e">
        <f t="shared" si="42"/>
        <v>#VALUE!</v>
      </c>
    </row>
    <row r="2700" spans="1:8" x14ac:dyDescent="0.25">
      <c r="A2700">
        <f>_xlfn.XLOOKUP(B2700,'Données-péréquation'!$B$2:$B$301,'Données-péréquation'!$A$2:$A$301)</f>
        <v>5436</v>
      </c>
      <c r="B2700" s="108" t="s">
        <v>158</v>
      </c>
      <c r="C2700" s="107">
        <v>2015</v>
      </c>
      <c r="D2700" s="107" t="s">
        <v>458</v>
      </c>
      <c r="E2700" s="107" t="s">
        <v>458</v>
      </c>
      <c r="F2700" s="107" t="s">
        <v>458</v>
      </c>
      <c r="G2700">
        <v>0</v>
      </c>
      <c r="H2700" t="e">
        <f t="shared" si="42"/>
        <v>#VALUE!</v>
      </c>
    </row>
    <row r="2701" spans="1:8" x14ac:dyDescent="0.25">
      <c r="A2701">
        <f>_xlfn.XLOOKUP(B2701,'Données-péréquation'!$B$2:$B$301,'Données-péréquation'!$A$2:$A$301)</f>
        <v>5436</v>
      </c>
      <c r="B2701" s="108" t="s">
        <v>158</v>
      </c>
      <c r="C2701" s="107">
        <v>2016</v>
      </c>
      <c r="D2701" s="105">
        <v>368086.53436849901</v>
      </c>
      <c r="E2701" s="105">
        <v>369552.12119223701</v>
      </c>
      <c r="F2701" s="107" t="s">
        <v>458</v>
      </c>
      <c r="G2701">
        <v>0</v>
      </c>
      <c r="H2701" t="e">
        <f t="shared" si="42"/>
        <v>#VALUE!</v>
      </c>
    </row>
    <row r="2702" spans="1:8" x14ac:dyDescent="0.25">
      <c r="A2702">
        <f>_xlfn.XLOOKUP(B2702,'Données-péréquation'!$B$2:$B$301,'Données-péréquation'!$A$2:$A$301)</f>
        <v>5436</v>
      </c>
      <c r="B2702" s="108" t="s">
        <v>158</v>
      </c>
      <c r="C2702" s="107">
        <v>2017</v>
      </c>
      <c r="D2702" s="107">
        <v>733.96345961899999</v>
      </c>
      <c r="E2702" s="105">
        <v>9654.4578933699995</v>
      </c>
      <c r="F2702" s="105">
        <v>58175.110162908</v>
      </c>
      <c r="G2702">
        <v>0</v>
      </c>
      <c r="H2702">
        <f t="shared" si="42"/>
        <v>58175.110162908</v>
      </c>
    </row>
    <row r="2703" spans="1:8" x14ac:dyDescent="0.25">
      <c r="A2703">
        <f>_xlfn.XLOOKUP(B2703,'Données-péréquation'!$B$2:$B$301,'Données-péréquation'!$A$2:$A$301)</f>
        <v>5436</v>
      </c>
      <c r="B2703" s="108" t="s">
        <v>158</v>
      </c>
      <c r="C2703" s="107">
        <v>2018</v>
      </c>
      <c r="D2703" s="105">
        <v>8023.1351875649998</v>
      </c>
      <c r="E2703" s="105">
        <v>16007.764197439999</v>
      </c>
      <c r="F2703" s="105">
        <v>56180.601191754002</v>
      </c>
      <c r="G2703">
        <v>0</v>
      </c>
      <c r="H2703">
        <f t="shared" si="42"/>
        <v>56180.601191754002</v>
      </c>
    </row>
    <row r="2704" spans="1:8" x14ac:dyDescent="0.25">
      <c r="A2704">
        <f>_xlfn.XLOOKUP(B2704,'Données-péréquation'!$B$2:$B$301,'Données-péréquation'!$A$2:$A$301)</f>
        <v>5436</v>
      </c>
      <c r="B2704" s="108" t="s">
        <v>158</v>
      </c>
      <c r="C2704" s="107">
        <v>2019</v>
      </c>
      <c r="D2704" s="105">
        <v>2999.7078565960001</v>
      </c>
      <c r="E2704" s="105">
        <v>12763.695924097001</v>
      </c>
      <c r="F2704" s="105">
        <v>32007.619618591001</v>
      </c>
      <c r="G2704">
        <v>143.6</v>
      </c>
      <c r="H2704">
        <f t="shared" si="42"/>
        <v>32151.219618591</v>
      </c>
    </row>
    <row r="2705" spans="1:8" x14ac:dyDescent="0.25">
      <c r="A2705">
        <f>_xlfn.XLOOKUP(B2705,'Données-péréquation'!$B$2:$B$301,'Données-péréquation'!$A$2:$A$301)</f>
        <v>5436</v>
      </c>
      <c r="B2705" s="108" t="s">
        <v>158</v>
      </c>
      <c r="C2705" s="107">
        <v>2020</v>
      </c>
      <c r="D2705" s="105">
        <v>-1455.9709059280001</v>
      </c>
      <c r="E2705" s="105">
        <v>9490.0680347889993</v>
      </c>
      <c r="F2705" s="105">
        <v>99624.237671526003</v>
      </c>
      <c r="G2705">
        <v>868.48</v>
      </c>
      <c r="H2705">
        <f t="shared" si="42"/>
        <v>100492.717671526</v>
      </c>
    </row>
    <row r="2706" spans="1:8" x14ac:dyDescent="0.25">
      <c r="A2706">
        <f>_xlfn.XLOOKUP(B2706,'Données-péréquation'!$B$2:$B$301,'Données-péréquation'!$A$2:$A$301)</f>
        <v>5436</v>
      </c>
      <c r="B2706" s="108" t="s">
        <v>158</v>
      </c>
      <c r="C2706" s="107">
        <v>2021</v>
      </c>
      <c r="D2706" s="105">
        <v>-4140.4304286570004</v>
      </c>
      <c r="E2706" s="105">
        <v>7156.6384620190001</v>
      </c>
      <c r="F2706" s="105">
        <v>41760.348087163002</v>
      </c>
      <c r="G2706">
        <v>493.15</v>
      </c>
      <c r="H2706">
        <f t="shared" si="42"/>
        <v>42253.498087163003</v>
      </c>
    </row>
    <row r="2707" spans="1:8" x14ac:dyDescent="0.25">
      <c r="A2707">
        <f>_xlfn.XLOOKUP(B2707,'Données-péréquation'!$B$2:$B$301,'Données-péréquation'!$A$2:$A$301)</f>
        <v>5436</v>
      </c>
      <c r="B2707" s="108" t="s">
        <v>158</v>
      </c>
      <c r="C2707" s="107">
        <v>2022</v>
      </c>
      <c r="D2707" s="105">
        <v>-6012.3771808379997</v>
      </c>
      <c r="E2707" s="105">
        <v>3901.8019960269999</v>
      </c>
      <c r="F2707" s="105">
        <v>97308.296709196002</v>
      </c>
      <c r="G2707">
        <v>650.94000000000005</v>
      </c>
      <c r="H2707">
        <f t="shared" si="42"/>
        <v>97959.236709196004</v>
      </c>
    </row>
    <row r="2708" spans="1:8" x14ac:dyDescent="0.25">
      <c r="A2708">
        <f>_xlfn.XLOOKUP(B2708,'Données-péréquation'!$B$2:$B$301,'Données-péréquation'!$A$2:$A$301)</f>
        <v>5646</v>
      </c>
      <c r="B2708" s="108" t="s">
        <v>157</v>
      </c>
      <c r="C2708" s="107">
        <v>2012</v>
      </c>
      <c r="D2708" s="107" t="s">
        <v>458</v>
      </c>
      <c r="E2708" s="107" t="s">
        <v>458</v>
      </c>
      <c r="F2708" s="107" t="s">
        <v>458</v>
      </c>
      <c r="G2708">
        <v>0</v>
      </c>
      <c r="H2708" t="e">
        <f t="shared" si="42"/>
        <v>#VALUE!</v>
      </c>
    </row>
    <row r="2709" spans="1:8" x14ac:dyDescent="0.25">
      <c r="A2709">
        <f>_xlfn.XLOOKUP(B2709,'Données-péréquation'!$B$2:$B$301,'Données-péréquation'!$A$2:$A$301)</f>
        <v>5646</v>
      </c>
      <c r="B2709" s="108" t="s">
        <v>157</v>
      </c>
      <c r="C2709" s="107">
        <v>2013</v>
      </c>
      <c r="D2709" s="107" t="s">
        <v>458</v>
      </c>
      <c r="E2709" s="107" t="s">
        <v>458</v>
      </c>
      <c r="F2709" s="107" t="s">
        <v>458</v>
      </c>
      <c r="G2709">
        <v>0</v>
      </c>
      <c r="H2709" t="e">
        <f t="shared" si="42"/>
        <v>#VALUE!</v>
      </c>
    </row>
    <row r="2710" spans="1:8" x14ac:dyDescent="0.25">
      <c r="A2710">
        <f>_xlfn.XLOOKUP(B2710,'Données-péréquation'!$B$2:$B$301,'Données-péréquation'!$A$2:$A$301)</f>
        <v>5646</v>
      </c>
      <c r="B2710" s="108" t="s">
        <v>157</v>
      </c>
      <c r="C2710" s="107">
        <v>2014</v>
      </c>
      <c r="D2710" s="107" t="s">
        <v>458</v>
      </c>
      <c r="E2710" s="107" t="s">
        <v>458</v>
      </c>
      <c r="F2710" s="107" t="s">
        <v>458</v>
      </c>
      <c r="G2710">
        <v>0</v>
      </c>
      <c r="H2710" t="e">
        <f t="shared" si="42"/>
        <v>#VALUE!</v>
      </c>
    </row>
    <row r="2711" spans="1:8" x14ac:dyDescent="0.25">
      <c r="A2711">
        <f>_xlfn.XLOOKUP(B2711,'Données-péréquation'!$B$2:$B$301,'Données-péréquation'!$A$2:$A$301)</f>
        <v>5646</v>
      </c>
      <c r="B2711" s="108" t="s">
        <v>157</v>
      </c>
      <c r="C2711" s="107">
        <v>2015</v>
      </c>
      <c r="D2711" s="107" t="s">
        <v>458</v>
      </c>
      <c r="E2711" s="107" t="s">
        <v>458</v>
      </c>
      <c r="F2711" s="107" t="s">
        <v>458</v>
      </c>
      <c r="G2711">
        <v>0</v>
      </c>
      <c r="H2711" t="e">
        <f t="shared" si="42"/>
        <v>#VALUE!</v>
      </c>
    </row>
    <row r="2712" spans="1:8" x14ac:dyDescent="0.25">
      <c r="A2712">
        <f>_xlfn.XLOOKUP(B2712,'Données-péréquation'!$B$2:$B$301,'Données-péréquation'!$A$2:$A$301)</f>
        <v>5646</v>
      </c>
      <c r="B2712" s="108" t="s">
        <v>157</v>
      </c>
      <c r="C2712" s="107">
        <v>2016</v>
      </c>
      <c r="D2712" s="105">
        <v>150674.90471949501</v>
      </c>
      <c r="E2712" s="105">
        <v>235502.291830906</v>
      </c>
      <c r="F2712" s="107" t="s">
        <v>458</v>
      </c>
      <c r="G2712">
        <v>0</v>
      </c>
      <c r="H2712" t="e">
        <f t="shared" si="42"/>
        <v>#VALUE!</v>
      </c>
    </row>
    <row r="2713" spans="1:8" x14ac:dyDescent="0.25">
      <c r="A2713">
        <f>_xlfn.XLOOKUP(B2713,'Données-péréquation'!$B$2:$B$301,'Données-péréquation'!$A$2:$A$301)</f>
        <v>5646</v>
      </c>
      <c r="B2713" s="108" t="s">
        <v>157</v>
      </c>
      <c r="C2713" s="107">
        <v>2017</v>
      </c>
      <c r="D2713" s="105">
        <v>334214.74904207699</v>
      </c>
      <c r="E2713" s="105">
        <v>554987.969783874</v>
      </c>
      <c r="F2713" s="105">
        <v>-7116837.2767873704</v>
      </c>
      <c r="G2713">
        <v>0</v>
      </c>
      <c r="H2713">
        <f t="shared" si="42"/>
        <v>-7116837.2767873704</v>
      </c>
    </row>
    <row r="2714" spans="1:8" x14ac:dyDescent="0.25">
      <c r="A2714">
        <f>_xlfn.XLOOKUP(B2714,'Données-péréquation'!$B$2:$B$301,'Données-péréquation'!$A$2:$A$301)</f>
        <v>5646</v>
      </c>
      <c r="B2714" s="108" t="s">
        <v>157</v>
      </c>
      <c r="C2714" s="107">
        <v>2018</v>
      </c>
      <c r="D2714" s="105">
        <v>400701.05860097299</v>
      </c>
      <c r="E2714" s="105">
        <v>521033.35720755003</v>
      </c>
      <c r="F2714" s="105">
        <v>-13033194.9899961</v>
      </c>
      <c r="G2714">
        <v>0</v>
      </c>
      <c r="H2714">
        <f t="shared" si="42"/>
        <v>-13033194.9899961</v>
      </c>
    </row>
    <row r="2715" spans="1:8" x14ac:dyDescent="0.25">
      <c r="A2715">
        <f>_xlfn.XLOOKUP(B2715,'Données-péréquation'!$B$2:$B$301,'Données-péréquation'!$A$2:$A$301)</f>
        <v>5646</v>
      </c>
      <c r="B2715" s="108" t="s">
        <v>157</v>
      </c>
      <c r="C2715" s="107">
        <v>2019</v>
      </c>
      <c r="D2715" s="105">
        <v>378793.90273737803</v>
      </c>
      <c r="E2715" s="105">
        <v>490303.63780103001</v>
      </c>
      <c r="F2715" s="105">
        <v>-9448466.35015787</v>
      </c>
      <c r="G2715">
        <v>1104091.3</v>
      </c>
      <c r="H2715">
        <f t="shared" si="42"/>
        <v>-8344375.0501578702</v>
      </c>
    </row>
    <row r="2716" spans="1:8" x14ac:dyDescent="0.25">
      <c r="A2716">
        <f>_xlfn.XLOOKUP(B2716,'Données-péréquation'!$B$2:$B$301,'Données-péréquation'!$A$2:$A$301)</f>
        <v>5646</v>
      </c>
      <c r="B2716" s="108" t="s">
        <v>157</v>
      </c>
      <c r="C2716" s="107">
        <v>2020</v>
      </c>
      <c r="D2716" s="105">
        <v>287994.68588207802</v>
      </c>
      <c r="E2716" s="105">
        <v>458081.36069398402</v>
      </c>
      <c r="F2716" s="105">
        <v>-15346650.9454145</v>
      </c>
      <c r="G2716">
        <v>1280206.22</v>
      </c>
      <c r="H2716">
        <f t="shared" si="42"/>
        <v>-14066444.7254145</v>
      </c>
    </row>
    <row r="2717" spans="1:8" x14ac:dyDescent="0.25">
      <c r="A2717">
        <f>_xlfn.XLOOKUP(B2717,'Données-péréquation'!$B$2:$B$301,'Données-péréquation'!$A$2:$A$301)</f>
        <v>5646</v>
      </c>
      <c r="B2717" s="108" t="s">
        <v>157</v>
      </c>
      <c r="C2717" s="107">
        <v>2021</v>
      </c>
      <c r="D2717" s="105">
        <v>246191.37415128399</v>
      </c>
      <c r="E2717" s="105">
        <v>64249.433554173003</v>
      </c>
      <c r="F2717" s="105">
        <v>-14794375.257207699</v>
      </c>
      <c r="G2717">
        <v>1207977.22</v>
      </c>
      <c r="H2717">
        <f t="shared" si="42"/>
        <v>-13586398.037207698</v>
      </c>
    </row>
    <row r="2718" spans="1:8" x14ac:dyDescent="0.25">
      <c r="A2718">
        <f>_xlfn.XLOOKUP(B2718,'Données-péréquation'!$B$2:$B$301,'Données-péréquation'!$A$2:$A$301)</f>
        <v>5646</v>
      </c>
      <c r="B2718" s="108" t="s">
        <v>157</v>
      </c>
      <c r="C2718" s="107">
        <v>2022</v>
      </c>
      <c r="D2718" s="105">
        <v>162449.64778132201</v>
      </c>
      <c r="E2718" s="105">
        <v>32039.263571053001</v>
      </c>
      <c r="F2718" s="105">
        <v>-14652624.267208399</v>
      </c>
      <c r="G2718">
        <v>969278.17</v>
      </c>
      <c r="H2718">
        <f t="shared" si="42"/>
        <v>-13683346.097208399</v>
      </c>
    </row>
    <row r="2719" spans="1:8" x14ac:dyDescent="0.25">
      <c r="A2719">
        <f>_xlfn.XLOOKUP(B2719,'Données-péréquation'!$B$2:$B$301,'Données-péréquation'!$A$2:$A$301)</f>
        <v>5648</v>
      </c>
      <c r="B2719" s="108" t="s">
        <v>156</v>
      </c>
      <c r="C2719" s="107">
        <v>2012</v>
      </c>
      <c r="D2719" s="107" t="s">
        <v>458</v>
      </c>
      <c r="E2719" s="107" t="s">
        <v>458</v>
      </c>
      <c r="F2719" s="107" t="s">
        <v>458</v>
      </c>
      <c r="G2719">
        <v>0</v>
      </c>
      <c r="H2719" t="e">
        <f t="shared" si="42"/>
        <v>#VALUE!</v>
      </c>
    </row>
    <row r="2720" spans="1:8" x14ac:dyDescent="0.25">
      <c r="A2720">
        <f>_xlfn.XLOOKUP(B2720,'Données-péréquation'!$B$2:$B$301,'Données-péréquation'!$A$2:$A$301)</f>
        <v>5648</v>
      </c>
      <c r="B2720" s="108" t="s">
        <v>156</v>
      </c>
      <c r="C2720" s="107">
        <v>2013</v>
      </c>
      <c r="D2720" s="107" t="s">
        <v>458</v>
      </c>
      <c r="E2720" s="107" t="s">
        <v>458</v>
      </c>
      <c r="F2720" s="107" t="s">
        <v>458</v>
      </c>
      <c r="G2720">
        <v>0</v>
      </c>
      <c r="H2720" t="e">
        <f t="shared" si="42"/>
        <v>#VALUE!</v>
      </c>
    </row>
    <row r="2721" spans="1:8" x14ac:dyDescent="0.25">
      <c r="A2721">
        <f>_xlfn.XLOOKUP(B2721,'Données-péréquation'!$B$2:$B$301,'Données-péréquation'!$A$2:$A$301)</f>
        <v>5648</v>
      </c>
      <c r="B2721" s="108" t="s">
        <v>156</v>
      </c>
      <c r="C2721" s="107">
        <v>2014</v>
      </c>
      <c r="D2721" s="107" t="s">
        <v>458</v>
      </c>
      <c r="E2721" s="107" t="s">
        <v>458</v>
      </c>
      <c r="F2721" s="107" t="s">
        <v>458</v>
      </c>
      <c r="G2721">
        <v>0</v>
      </c>
      <c r="H2721" t="e">
        <f t="shared" si="42"/>
        <v>#VALUE!</v>
      </c>
    </row>
    <row r="2722" spans="1:8" x14ac:dyDescent="0.25">
      <c r="A2722">
        <f>_xlfn.XLOOKUP(B2722,'Données-péréquation'!$B$2:$B$301,'Données-péréquation'!$A$2:$A$301)</f>
        <v>5648</v>
      </c>
      <c r="B2722" s="108" t="s">
        <v>156</v>
      </c>
      <c r="C2722" s="107">
        <v>2015</v>
      </c>
      <c r="D2722" s="107" t="s">
        <v>458</v>
      </c>
      <c r="E2722" s="107" t="s">
        <v>458</v>
      </c>
      <c r="F2722" s="107" t="s">
        <v>458</v>
      </c>
      <c r="G2722">
        <v>0</v>
      </c>
      <c r="H2722" t="e">
        <f t="shared" si="42"/>
        <v>#VALUE!</v>
      </c>
    </row>
    <row r="2723" spans="1:8" x14ac:dyDescent="0.25">
      <c r="A2723">
        <f>_xlfn.XLOOKUP(B2723,'Données-péréquation'!$B$2:$B$301,'Données-péréquation'!$A$2:$A$301)</f>
        <v>5648</v>
      </c>
      <c r="B2723" s="108" t="s">
        <v>156</v>
      </c>
      <c r="C2723" s="107">
        <v>2016</v>
      </c>
      <c r="D2723" s="105">
        <v>-58928.766114288002</v>
      </c>
      <c r="E2723" s="107">
        <v>0</v>
      </c>
      <c r="F2723" s="107" t="s">
        <v>458</v>
      </c>
      <c r="G2723">
        <v>0</v>
      </c>
      <c r="H2723" t="e">
        <f t="shared" si="42"/>
        <v>#VALUE!</v>
      </c>
    </row>
    <row r="2724" spans="1:8" x14ac:dyDescent="0.25">
      <c r="A2724">
        <f>_xlfn.XLOOKUP(B2724,'Données-péréquation'!$B$2:$B$301,'Données-péréquation'!$A$2:$A$301)</f>
        <v>5648</v>
      </c>
      <c r="B2724" s="108" t="s">
        <v>156</v>
      </c>
      <c r="C2724" s="107">
        <v>2017</v>
      </c>
      <c r="D2724" s="105">
        <v>-63684.382426620003</v>
      </c>
      <c r="E2724" s="107">
        <v>0</v>
      </c>
      <c r="F2724" s="105">
        <v>-8967163.7763582692</v>
      </c>
      <c r="G2724">
        <v>0</v>
      </c>
      <c r="H2724">
        <f t="shared" si="42"/>
        <v>-8967163.7763582692</v>
      </c>
    </row>
    <row r="2725" spans="1:8" x14ac:dyDescent="0.25">
      <c r="A2725">
        <f>_xlfn.XLOOKUP(B2725,'Données-péréquation'!$B$2:$B$301,'Données-péréquation'!$A$2:$A$301)</f>
        <v>5648</v>
      </c>
      <c r="B2725" s="108" t="s">
        <v>156</v>
      </c>
      <c r="C2725" s="107">
        <v>2018</v>
      </c>
      <c r="D2725" s="105">
        <v>-56026.389244651997</v>
      </c>
      <c r="E2725" s="107">
        <v>0</v>
      </c>
      <c r="F2725" s="105">
        <v>-4583787.1397088999</v>
      </c>
      <c r="G2725">
        <v>0</v>
      </c>
      <c r="H2725">
        <f t="shared" si="42"/>
        <v>-4583787.1397088999</v>
      </c>
    </row>
    <row r="2726" spans="1:8" x14ac:dyDescent="0.25">
      <c r="A2726">
        <f>_xlfn.XLOOKUP(B2726,'Données-péréquation'!$B$2:$B$301,'Données-péréquation'!$A$2:$A$301)</f>
        <v>5648</v>
      </c>
      <c r="B2726" s="108" t="s">
        <v>156</v>
      </c>
      <c r="C2726" s="107">
        <v>2019</v>
      </c>
      <c r="D2726" s="105">
        <v>-44364.828621394998</v>
      </c>
      <c r="E2726" s="107">
        <v>0</v>
      </c>
      <c r="F2726" s="105">
        <v>-10660847.979501</v>
      </c>
      <c r="G2726">
        <v>178702.5</v>
      </c>
      <c r="H2726">
        <f t="shared" si="42"/>
        <v>-10482145.479501</v>
      </c>
    </row>
    <row r="2727" spans="1:8" x14ac:dyDescent="0.25">
      <c r="A2727">
        <f>_xlfn.XLOOKUP(B2727,'Données-péréquation'!$B$2:$B$301,'Données-péréquation'!$A$2:$A$301)</f>
        <v>5648</v>
      </c>
      <c r="B2727" s="108" t="s">
        <v>156</v>
      </c>
      <c r="C2727" s="107">
        <v>2020</v>
      </c>
      <c r="D2727" s="105">
        <v>-45261.889741960003</v>
      </c>
      <c r="E2727" s="107">
        <v>0</v>
      </c>
      <c r="F2727" s="105">
        <v>-9576642.4758420996</v>
      </c>
      <c r="G2727">
        <v>165674.60999999999</v>
      </c>
      <c r="H2727">
        <f t="shared" si="42"/>
        <v>-9410967.8658421002</v>
      </c>
    </row>
    <row r="2728" spans="1:8" x14ac:dyDescent="0.25">
      <c r="A2728">
        <f>_xlfn.XLOOKUP(B2728,'Données-péréquation'!$B$2:$B$301,'Données-péréquation'!$A$2:$A$301)</f>
        <v>5648</v>
      </c>
      <c r="B2728" s="108" t="s">
        <v>156</v>
      </c>
      <c r="C2728" s="107">
        <v>2021</v>
      </c>
      <c r="D2728" s="105">
        <v>75842.345609085998</v>
      </c>
      <c r="E2728" s="106">
        <v>220400</v>
      </c>
      <c r="F2728" s="105">
        <v>-9631179.3864302002</v>
      </c>
      <c r="G2728">
        <v>125336.44</v>
      </c>
      <c r="H2728">
        <f t="shared" si="42"/>
        <v>-9505842.9464302007</v>
      </c>
    </row>
    <row r="2729" spans="1:8" x14ac:dyDescent="0.25">
      <c r="A2729">
        <f>_xlfn.XLOOKUP(B2729,'Données-péréquation'!$B$2:$B$301,'Données-péréquation'!$A$2:$A$301)</f>
        <v>5648</v>
      </c>
      <c r="B2729" s="108" t="s">
        <v>156</v>
      </c>
      <c r="C2729" s="107">
        <v>2022</v>
      </c>
      <c r="D2729" s="105">
        <v>-35398.224441400998</v>
      </c>
      <c r="E2729" s="106">
        <v>124200</v>
      </c>
      <c r="F2729" s="105">
        <v>-9983612.5703150406</v>
      </c>
      <c r="G2729">
        <v>88694.54</v>
      </c>
      <c r="H2729">
        <f t="shared" si="42"/>
        <v>-9894918.0303150415</v>
      </c>
    </row>
    <row r="2730" spans="1:8" x14ac:dyDescent="0.25">
      <c r="A2730">
        <f>_xlfn.XLOOKUP(B2730,'Données-péréquation'!$B$2:$B$301,'Données-péréquation'!$A$2:$A$301)</f>
        <v>5568</v>
      </c>
      <c r="B2730" s="108" t="s">
        <v>155</v>
      </c>
      <c r="C2730" s="107">
        <v>2012</v>
      </c>
      <c r="D2730" s="107" t="s">
        <v>458</v>
      </c>
      <c r="E2730" s="107" t="s">
        <v>458</v>
      </c>
      <c r="F2730" s="107" t="s">
        <v>458</v>
      </c>
      <c r="G2730">
        <v>0</v>
      </c>
      <c r="H2730" t="e">
        <f t="shared" si="42"/>
        <v>#VALUE!</v>
      </c>
    </row>
    <row r="2731" spans="1:8" x14ac:dyDescent="0.25">
      <c r="A2731">
        <f>_xlfn.XLOOKUP(B2731,'Données-péréquation'!$B$2:$B$301,'Données-péréquation'!$A$2:$A$301)</f>
        <v>5568</v>
      </c>
      <c r="B2731" s="108" t="s">
        <v>155</v>
      </c>
      <c r="C2731" s="107">
        <v>2013</v>
      </c>
      <c r="D2731" s="107" t="s">
        <v>458</v>
      </c>
      <c r="E2731" s="107" t="s">
        <v>458</v>
      </c>
      <c r="F2731" s="107" t="s">
        <v>458</v>
      </c>
      <c r="G2731">
        <v>0</v>
      </c>
      <c r="H2731" t="e">
        <f t="shared" si="42"/>
        <v>#VALUE!</v>
      </c>
    </row>
    <row r="2732" spans="1:8" x14ac:dyDescent="0.25">
      <c r="A2732">
        <f>_xlfn.XLOOKUP(B2732,'Données-péréquation'!$B$2:$B$301,'Données-péréquation'!$A$2:$A$301)</f>
        <v>5568</v>
      </c>
      <c r="B2732" s="108" t="s">
        <v>155</v>
      </c>
      <c r="C2732" s="107">
        <v>2014</v>
      </c>
      <c r="D2732" s="107" t="s">
        <v>458</v>
      </c>
      <c r="E2732" s="107" t="s">
        <v>458</v>
      </c>
      <c r="F2732" s="107" t="s">
        <v>458</v>
      </c>
      <c r="G2732">
        <v>0</v>
      </c>
      <c r="H2732" t="e">
        <f t="shared" si="42"/>
        <v>#VALUE!</v>
      </c>
    </row>
    <row r="2733" spans="1:8" x14ac:dyDescent="0.25">
      <c r="A2733">
        <f>_xlfn.XLOOKUP(B2733,'Données-péréquation'!$B$2:$B$301,'Données-péréquation'!$A$2:$A$301)</f>
        <v>5568</v>
      </c>
      <c r="B2733" s="108" t="s">
        <v>155</v>
      </c>
      <c r="C2733" s="107">
        <v>2015</v>
      </c>
      <c r="D2733" s="107" t="s">
        <v>458</v>
      </c>
      <c r="E2733" s="107" t="s">
        <v>458</v>
      </c>
      <c r="F2733" s="107" t="s">
        <v>458</v>
      </c>
      <c r="G2733">
        <v>0</v>
      </c>
      <c r="H2733" t="e">
        <f t="shared" si="42"/>
        <v>#VALUE!</v>
      </c>
    </row>
    <row r="2734" spans="1:8" x14ac:dyDescent="0.25">
      <c r="A2734">
        <f>_xlfn.XLOOKUP(B2734,'Données-péréquation'!$B$2:$B$301,'Données-péréquation'!$A$2:$A$301)</f>
        <v>5568</v>
      </c>
      <c r="B2734" s="108" t="s">
        <v>155</v>
      </c>
      <c r="C2734" s="107">
        <v>2016</v>
      </c>
      <c r="D2734" s="105">
        <v>1416144.5873920501</v>
      </c>
      <c r="E2734" s="105">
        <v>1375479.07499289</v>
      </c>
      <c r="F2734" s="107" t="s">
        <v>458</v>
      </c>
      <c r="G2734">
        <v>0</v>
      </c>
      <c r="H2734" t="e">
        <f t="shared" si="42"/>
        <v>#VALUE!</v>
      </c>
    </row>
    <row r="2735" spans="1:8" x14ac:dyDescent="0.25">
      <c r="A2735">
        <f>_xlfn.XLOOKUP(B2735,'Données-péréquation'!$B$2:$B$301,'Données-péréquation'!$A$2:$A$301)</f>
        <v>5568</v>
      </c>
      <c r="B2735" s="108" t="s">
        <v>155</v>
      </c>
      <c r="C2735" s="107">
        <v>2017</v>
      </c>
      <c r="D2735" s="105">
        <v>1433675.2442020499</v>
      </c>
      <c r="E2735" s="105">
        <v>1272166.53172746</v>
      </c>
      <c r="F2735" s="105">
        <v>4540209.3223131197</v>
      </c>
      <c r="G2735">
        <v>0</v>
      </c>
      <c r="H2735">
        <f t="shared" si="42"/>
        <v>4540209.3223131197</v>
      </c>
    </row>
    <row r="2736" spans="1:8" x14ac:dyDescent="0.25">
      <c r="A2736">
        <f>_xlfn.XLOOKUP(B2736,'Données-péréquation'!$B$2:$B$301,'Données-péréquation'!$A$2:$A$301)</f>
        <v>5568</v>
      </c>
      <c r="B2736" s="108" t="s">
        <v>155</v>
      </c>
      <c r="C2736" s="107">
        <v>2018</v>
      </c>
      <c r="D2736" s="105">
        <v>1159958.0180442999</v>
      </c>
      <c r="E2736" s="105">
        <v>1180724.5815093999</v>
      </c>
      <c r="F2736" s="105">
        <v>4472265.3787387498</v>
      </c>
      <c r="G2736">
        <v>0</v>
      </c>
      <c r="H2736">
        <f t="shared" si="42"/>
        <v>4472265.3787387498</v>
      </c>
    </row>
    <row r="2737" spans="1:8" x14ac:dyDescent="0.25">
      <c r="A2737">
        <f>_xlfn.XLOOKUP(B2737,'Données-péréquation'!$B$2:$B$301,'Données-péréquation'!$A$2:$A$301)</f>
        <v>5568</v>
      </c>
      <c r="B2737" s="108" t="s">
        <v>155</v>
      </c>
      <c r="C2737" s="107">
        <v>2019</v>
      </c>
      <c r="D2737" s="105">
        <v>1074623.89472123</v>
      </c>
      <c r="E2737" s="105">
        <v>1192338.4379910999</v>
      </c>
      <c r="F2737" s="105">
        <v>4280674.7520937296</v>
      </c>
      <c r="G2737">
        <v>41349.35</v>
      </c>
      <c r="H2737">
        <f t="shared" si="42"/>
        <v>4322024.1020937292</v>
      </c>
    </row>
    <row r="2738" spans="1:8" x14ac:dyDescent="0.25">
      <c r="A2738">
        <f>_xlfn.XLOOKUP(B2738,'Données-péréquation'!$B$2:$B$301,'Données-péréquation'!$A$2:$A$301)</f>
        <v>5568</v>
      </c>
      <c r="B2738" s="108" t="s">
        <v>155</v>
      </c>
      <c r="C2738" s="107">
        <v>2020</v>
      </c>
      <c r="D2738" s="105">
        <v>1154925.6304305601</v>
      </c>
      <c r="E2738" s="105">
        <v>1450589.8519813099</v>
      </c>
      <c r="F2738" s="105">
        <v>4887319.0283202799</v>
      </c>
      <c r="G2738">
        <v>41296.639999999999</v>
      </c>
      <c r="H2738">
        <f t="shared" si="42"/>
        <v>4928615.6683202796</v>
      </c>
    </row>
    <row r="2739" spans="1:8" x14ac:dyDescent="0.25">
      <c r="A2739">
        <f>_xlfn.XLOOKUP(B2739,'Données-péréquation'!$B$2:$B$301,'Données-péréquation'!$A$2:$A$301)</f>
        <v>5568</v>
      </c>
      <c r="B2739" s="108" t="s">
        <v>155</v>
      </c>
      <c r="C2739" s="107">
        <v>2021</v>
      </c>
      <c r="D2739" s="105">
        <v>704300.24321374402</v>
      </c>
      <c r="E2739" s="105">
        <v>960063.60135256802</v>
      </c>
      <c r="F2739" s="105">
        <v>4501915.4303332604</v>
      </c>
      <c r="G2739">
        <v>45704.959999999999</v>
      </c>
      <c r="H2739">
        <f t="shared" si="42"/>
        <v>4547620.3903332604</v>
      </c>
    </row>
    <row r="2740" spans="1:8" x14ac:dyDescent="0.25">
      <c r="A2740">
        <f>_xlfn.XLOOKUP(B2740,'Données-péréquation'!$B$2:$B$301,'Données-péréquation'!$A$2:$A$301)</f>
        <v>5568</v>
      </c>
      <c r="B2740" s="108" t="s">
        <v>155</v>
      </c>
      <c r="C2740" s="107">
        <v>2022</v>
      </c>
      <c r="D2740" s="105">
        <v>655454.78166200197</v>
      </c>
      <c r="E2740" s="105">
        <v>811571.57597217103</v>
      </c>
      <c r="F2740" s="105">
        <v>4554595.6054918598</v>
      </c>
      <c r="G2740">
        <v>15823.82</v>
      </c>
      <c r="H2740">
        <f t="shared" si="42"/>
        <v>4570419.4254918601</v>
      </c>
    </row>
    <row r="2741" spans="1:8" x14ac:dyDescent="0.25">
      <c r="A2741">
        <f>_xlfn.XLOOKUP(B2741,'Données-péréquation'!$B$2:$B$301,'Données-péréquation'!$A$2:$A$301)</f>
        <v>5437</v>
      </c>
      <c r="B2741" s="108" t="s">
        <v>154</v>
      </c>
      <c r="C2741" s="107">
        <v>2012</v>
      </c>
      <c r="D2741" s="107" t="s">
        <v>458</v>
      </c>
      <c r="E2741" s="107" t="s">
        <v>458</v>
      </c>
      <c r="F2741" s="107" t="s">
        <v>458</v>
      </c>
      <c r="G2741">
        <v>0</v>
      </c>
      <c r="H2741" t="e">
        <f t="shared" si="42"/>
        <v>#VALUE!</v>
      </c>
    </row>
    <row r="2742" spans="1:8" x14ac:dyDescent="0.25">
      <c r="A2742">
        <f>_xlfn.XLOOKUP(B2742,'Données-péréquation'!$B$2:$B$301,'Données-péréquation'!$A$2:$A$301)</f>
        <v>5437</v>
      </c>
      <c r="B2742" s="108" t="s">
        <v>154</v>
      </c>
      <c r="C2742" s="107">
        <v>2013</v>
      </c>
      <c r="D2742" s="107" t="s">
        <v>458</v>
      </c>
      <c r="E2742" s="107" t="s">
        <v>458</v>
      </c>
      <c r="F2742" s="107" t="s">
        <v>458</v>
      </c>
      <c r="G2742">
        <v>0</v>
      </c>
      <c r="H2742" t="e">
        <f t="shared" si="42"/>
        <v>#VALUE!</v>
      </c>
    </row>
    <row r="2743" spans="1:8" x14ac:dyDescent="0.25">
      <c r="A2743">
        <f>_xlfn.XLOOKUP(B2743,'Données-péréquation'!$B$2:$B$301,'Données-péréquation'!$A$2:$A$301)</f>
        <v>5437</v>
      </c>
      <c r="B2743" s="108" t="s">
        <v>154</v>
      </c>
      <c r="C2743" s="107">
        <v>2014</v>
      </c>
      <c r="D2743" s="107" t="s">
        <v>458</v>
      </c>
      <c r="E2743" s="107" t="s">
        <v>458</v>
      </c>
      <c r="F2743" s="107" t="s">
        <v>458</v>
      </c>
      <c r="G2743">
        <v>0</v>
      </c>
      <c r="H2743" t="e">
        <f t="shared" si="42"/>
        <v>#VALUE!</v>
      </c>
    </row>
    <row r="2744" spans="1:8" x14ac:dyDescent="0.25">
      <c r="A2744">
        <f>_xlfn.XLOOKUP(B2744,'Données-péréquation'!$B$2:$B$301,'Données-péréquation'!$A$2:$A$301)</f>
        <v>5437</v>
      </c>
      <c r="B2744" s="108" t="s">
        <v>154</v>
      </c>
      <c r="C2744" s="107">
        <v>2015</v>
      </c>
      <c r="D2744" s="107" t="s">
        <v>458</v>
      </c>
      <c r="E2744" s="107" t="s">
        <v>458</v>
      </c>
      <c r="F2744" s="107" t="s">
        <v>458</v>
      </c>
      <c r="G2744">
        <v>0</v>
      </c>
      <c r="H2744" t="e">
        <f t="shared" si="42"/>
        <v>#VALUE!</v>
      </c>
    </row>
    <row r="2745" spans="1:8" x14ac:dyDescent="0.25">
      <c r="A2745">
        <f>_xlfn.XLOOKUP(B2745,'Données-péréquation'!$B$2:$B$301,'Données-péréquation'!$A$2:$A$301)</f>
        <v>5437</v>
      </c>
      <c r="B2745" s="108" t="s">
        <v>154</v>
      </c>
      <c r="C2745" s="107">
        <v>2016</v>
      </c>
      <c r="D2745" s="105">
        <v>23856.240981505001</v>
      </c>
      <c r="E2745" s="105">
        <v>45043.269766147001</v>
      </c>
      <c r="F2745" s="107" t="s">
        <v>458</v>
      </c>
      <c r="G2745">
        <v>0</v>
      </c>
      <c r="H2745" t="e">
        <f t="shared" si="42"/>
        <v>#VALUE!</v>
      </c>
    </row>
    <row r="2746" spans="1:8" x14ac:dyDescent="0.25">
      <c r="A2746">
        <f>_xlfn.XLOOKUP(B2746,'Données-péréquation'!$B$2:$B$301,'Données-péréquation'!$A$2:$A$301)</f>
        <v>5437</v>
      </c>
      <c r="B2746" s="108" t="s">
        <v>154</v>
      </c>
      <c r="C2746" s="107">
        <v>2017</v>
      </c>
      <c r="D2746" s="105">
        <v>18206.076416317999</v>
      </c>
      <c r="E2746" s="105">
        <v>38510.149472044002</v>
      </c>
      <c r="F2746" s="105">
        <v>319634.33833788201</v>
      </c>
      <c r="G2746">
        <v>0</v>
      </c>
      <c r="H2746">
        <f t="shared" si="42"/>
        <v>319634.33833788201</v>
      </c>
    </row>
    <row r="2747" spans="1:8" x14ac:dyDescent="0.25">
      <c r="A2747">
        <f>_xlfn.XLOOKUP(B2747,'Données-péréquation'!$B$2:$B$301,'Données-péréquation'!$A$2:$A$301)</f>
        <v>5437</v>
      </c>
      <c r="B2747" s="108" t="s">
        <v>154</v>
      </c>
      <c r="C2747" s="107">
        <v>2018</v>
      </c>
      <c r="D2747" s="105">
        <v>19825.137155447999</v>
      </c>
      <c r="E2747" s="105">
        <v>31981.631046243001</v>
      </c>
      <c r="F2747" s="105">
        <v>217950.65221830699</v>
      </c>
      <c r="G2747">
        <v>0</v>
      </c>
      <c r="H2747">
        <f t="shared" si="42"/>
        <v>217950.65221830699</v>
      </c>
    </row>
    <row r="2748" spans="1:8" x14ac:dyDescent="0.25">
      <c r="A2748">
        <f>_xlfn.XLOOKUP(B2748,'Données-péréquation'!$B$2:$B$301,'Données-péréquation'!$A$2:$A$301)</f>
        <v>5437</v>
      </c>
      <c r="B2748" s="108" t="s">
        <v>154</v>
      </c>
      <c r="C2748" s="107">
        <v>2019</v>
      </c>
      <c r="D2748" s="105">
        <v>7717.4227914379999</v>
      </c>
      <c r="E2748" s="105">
        <v>19111.69842918</v>
      </c>
      <c r="F2748" s="105">
        <v>178427.97968315199</v>
      </c>
      <c r="G2748">
        <v>1139</v>
      </c>
      <c r="H2748">
        <f t="shared" si="42"/>
        <v>179566.97968315199</v>
      </c>
    </row>
    <row r="2749" spans="1:8" x14ac:dyDescent="0.25">
      <c r="A2749">
        <f>_xlfn.XLOOKUP(B2749,'Données-péréquation'!$B$2:$B$301,'Données-péréquation'!$A$2:$A$301)</f>
        <v>5437</v>
      </c>
      <c r="B2749" s="108" t="s">
        <v>154</v>
      </c>
      <c r="C2749" s="107">
        <v>2020</v>
      </c>
      <c r="D2749" s="105">
        <v>1792.3390946059999</v>
      </c>
      <c r="E2749" s="105">
        <v>14207.379818156</v>
      </c>
      <c r="F2749" s="105">
        <v>178451.852736659</v>
      </c>
      <c r="G2749">
        <v>5922.85</v>
      </c>
      <c r="H2749">
        <f t="shared" si="42"/>
        <v>184374.702736659</v>
      </c>
    </row>
    <row r="2750" spans="1:8" x14ac:dyDescent="0.25">
      <c r="A2750">
        <f>_xlfn.XLOOKUP(B2750,'Données-péréquation'!$B$2:$B$301,'Données-péréquation'!$A$2:$A$301)</f>
        <v>5437</v>
      </c>
      <c r="B2750" s="108" t="s">
        <v>154</v>
      </c>
      <c r="C2750" s="107">
        <v>2021</v>
      </c>
      <c r="D2750" s="105">
        <v>-1822.8658757000001</v>
      </c>
      <c r="E2750" s="105">
        <v>10041.602088099</v>
      </c>
      <c r="F2750" s="105">
        <v>110165.682609196</v>
      </c>
      <c r="G2750">
        <v>1674.54</v>
      </c>
      <c r="H2750">
        <f t="shared" si="42"/>
        <v>111840.22260919599</v>
      </c>
    </row>
    <row r="2751" spans="1:8" x14ac:dyDescent="0.25">
      <c r="A2751">
        <f>_xlfn.XLOOKUP(B2751,'Données-péréquation'!$B$2:$B$301,'Données-péréquation'!$A$2:$A$301)</f>
        <v>5437</v>
      </c>
      <c r="B2751" s="108" t="s">
        <v>154</v>
      </c>
      <c r="C2751" s="107">
        <v>2022</v>
      </c>
      <c r="D2751" s="105">
        <v>-5179.2267018729999</v>
      </c>
      <c r="E2751" s="105">
        <v>4755.2266331629999</v>
      </c>
      <c r="F2751" s="105">
        <v>264312.24823012098</v>
      </c>
      <c r="G2751">
        <v>-259.86</v>
      </c>
      <c r="H2751">
        <f t="shared" si="42"/>
        <v>264052.388230121</v>
      </c>
    </row>
    <row r="2752" spans="1:8" x14ac:dyDescent="0.25">
      <c r="A2752">
        <f>_xlfn.XLOOKUP(B2752,'Données-péréquation'!$B$2:$B$301,'Données-péréquation'!$A$2:$A$301)</f>
        <v>5611</v>
      </c>
      <c r="B2752" s="108" t="s">
        <v>153</v>
      </c>
      <c r="C2752" s="107">
        <v>2012</v>
      </c>
      <c r="D2752" s="107" t="s">
        <v>458</v>
      </c>
      <c r="E2752" s="107" t="s">
        <v>458</v>
      </c>
      <c r="F2752" s="107" t="s">
        <v>458</v>
      </c>
      <c r="G2752">
        <v>0</v>
      </c>
      <c r="H2752" t="e">
        <f t="shared" si="42"/>
        <v>#VALUE!</v>
      </c>
    </row>
    <row r="2753" spans="1:8" x14ac:dyDescent="0.25">
      <c r="A2753">
        <f>_xlfn.XLOOKUP(B2753,'Données-péréquation'!$B$2:$B$301,'Données-péréquation'!$A$2:$A$301)</f>
        <v>5611</v>
      </c>
      <c r="B2753" s="108" t="s">
        <v>153</v>
      </c>
      <c r="C2753" s="107">
        <v>2013</v>
      </c>
      <c r="D2753" s="107" t="s">
        <v>458</v>
      </c>
      <c r="E2753" s="107" t="s">
        <v>458</v>
      </c>
      <c r="F2753" s="107" t="s">
        <v>458</v>
      </c>
      <c r="G2753">
        <v>0</v>
      </c>
      <c r="H2753" t="e">
        <f t="shared" si="42"/>
        <v>#VALUE!</v>
      </c>
    </row>
    <row r="2754" spans="1:8" x14ac:dyDescent="0.25">
      <c r="A2754">
        <f>_xlfn.XLOOKUP(B2754,'Données-péréquation'!$B$2:$B$301,'Données-péréquation'!$A$2:$A$301)</f>
        <v>5611</v>
      </c>
      <c r="B2754" s="108" t="s">
        <v>153</v>
      </c>
      <c r="C2754" s="107">
        <v>2014</v>
      </c>
      <c r="D2754" s="107" t="s">
        <v>458</v>
      </c>
      <c r="E2754" s="107" t="s">
        <v>458</v>
      </c>
      <c r="F2754" s="107" t="s">
        <v>458</v>
      </c>
      <c r="G2754">
        <v>0</v>
      </c>
      <c r="H2754" t="e">
        <f t="shared" si="42"/>
        <v>#VALUE!</v>
      </c>
    </row>
    <row r="2755" spans="1:8" x14ac:dyDescent="0.25">
      <c r="A2755">
        <f>_xlfn.XLOOKUP(B2755,'Données-péréquation'!$B$2:$B$301,'Données-péréquation'!$A$2:$A$301)</f>
        <v>5611</v>
      </c>
      <c r="B2755" s="108" t="s">
        <v>153</v>
      </c>
      <c r="C2755" s="107">
        <v>2015</v>
      </c>
      <c r="D2755" s="107" t="s">
        <v>458</v>
      </c>
      <c r="E2755" s="107" t="s">
        <v>458</v>
      </c>
      <c r="F2755" s="107" t="s">
        <v>458</v>
      </c>
      <c r="G2755">
        <v>0</v>
      </c>
      <c r="H2755" t="e">
        <f t="shared" ref="H2755:H2818" si="43">F2755+G2755</f>
        <v>#VALUE!</v>
      </c>
    </row>
    <row r="2756" spans="1:8" x14ac:dyDescent="0.25">
      <c r="A2756">
        <f>_xlfn.XLOOKUP(B2756,'Données-péréquation'!$B$2:$B$301,'Données-péréquation'!$A$2:$A$301)</f>
        <v>5611</v>
      </c>
      <c r="B2756" s="108" t="s">
        <v>153</v>
      </c>
      <c r="C2756" s="107">
        <v>2016</v>
      </c>
      <c r="D2756" s="105">
        <v>5039671.6791920001</v>
      </c>
      <c r="E2756" s="105">
        <v>5795110.7999999998</v>
      </c>
      <c r="F2756" s="107" t="s">
        <v>458</v>
      </c>
      <c r="G2756">
        <v>0</v>
      </c>
      <c r="H2756" t="e">
        <f t="shared" si="43"/>
        <v>#VALUE!</v>
      </c>
    </row>
    <row r="2757" spans="1:8" x14ac:dyDescent="0.25">
      <c r="A2757">
        <f>_xlfn.XLOOKUP(B2757,'Données-péréquation'!$B$2:$B$301,'Données-péréquation'!$A$2:$A$301)</f>
        <v>5611</v>
      </c>
      <c r="B2757" s="108" t="s">
        <v>153</v>
      </c>
      <c r="C2757" s="107">
        <v>2017</v>
      </c>
      <c r="D2757" s="105">
        <v>6401970.8218449997</v>
      </c>
      <c r="E2757" s="105">
        <v>7215895.5</v>
      </c>
      <c r="F2757" s="105">
        <v>-600452.82121019205</v>
      </c>
      <c r="G2757">
        <v>0</v>
      </c>
      <c r="H2757">
        <f t="shared" si="43"/>
        <v>-600452.82121019205</v>
      </c>
    </row>
    <row r="2758" spans="1:8" x14ac:dyDescent="0.25">
      <c r="A2758">
        <f>_xlfn.XLOOKUP(B2758,'Données-péréquation'!$B$2:$B$301,'Données-péréquation'!$A$2:$A$301)</f>
        <v>5611</v>
      </c>
      <c r="B2758" s="108" t="s">
        <v>153</v>
      </c>
      <c r="C2758" s="107">
        <v>2018</v>
      </c>
      <c r="D2758" s="105">
        <v>6308549.4822129998</v>
      </c>
      <c r="E2758" s="105">
        <v>6812075.36491</v>
      </c>
      <c r="F2758" s="105">
        <v>-933031.08017450105</v>
      </c>
      <c r="G2758">
        <v>0</v>
      </c>
      <c r="H2758">
        <f t="shared" si="43"/>
        <v>-933031.08017450105</v>
      </c>
    </row>
    <row r="2759" spans="1:8" x14ac:dyDescent="0.25">
      <c r="A2759">
        <f>_xlfn.XLOOKUP(B2759,'Données-péréquation'!$B$2:$B$301,'Données-péréquation'!$A$2:$A$301)</f>
        <v>5611</v>
      </c>
      <c r="B2759" s="108" t="s">
        <v>153</v>
      </c>
      <c r="C2759" s="107">
        <v>2019</v>
      </c>
      <c r="D2759" s="105">
        <v>6598413.3409507396</v>
      </c>
      <c r="E2759" s="106">
        <v>6932320</v>
      </c>
      <c r="F2759" s="105">
        <v>-446457.52369532001</v>
      </c>
      <c r="G2759">
        <v>70551.199999999997</v>
      </c>
      <c r="H2759">
        <f t="shared" si="43"/>
        <v>-375906.32369532</v>
      </c>
    </row>
    <row r="2760" spans="1:8" x14ac:dyDescent="0.25">
      <c r="A2760">
        <f>_xlfn.XLOOKUP(B2760,'Données-péréquation'!$B$2:$B$301,'Données-péréquation'!$A$2:$A$301)</f>
        <v>5611</v>
      </c>
      <c r="B2760" s="108" t="s">
        <v>153</v>
      </c>
      <c r="C2760" s="107">
        <v>2020</v>
      </c>
      <c r="D2760" s="105">
        <v>9062287.6522118393</v>
      </c>
      <c r="E2760" s="106">
        <v>8986869</v>
      </c>
      <c r="F2760" s="105">
        <v>-67079.584954068996</v>
      </c>
      <c r="G2760">
        <v>43258.41</v>
      </c>
      <c r="H2760">
        <f t="shared" si="43"/>
        <v>-23821.174954068993</v>
      </c>
    </row>
    <row r="2761" spans="1:8" x14ac:dyDescent="0.25">
      <c r="A2761">
        <f>_xlfn.XLOOKUP(B2761,'Données-péréquation'!$B$2:$B$301,'Données-péréquation'!$A$2:$A$301)</f>
        <v>5611</v>
      </c>
      <c r="B2761" s="108" t="s">
        <v>153</v>
      </c>
      <c r="C2761" s="107">
        <v>2021</v>
      </c>
      <c r="D2761" s="105">
        <v>11759506.998925</v>
      </c>
      <c r="E2761" s="106">
        <v>11641476</v>
      </c>
      <c r="F2761" s="105">
        <v>-112996.07356268801</v>
      </c>
      <c r="G2761">
        <v>48706.7</v>
      </c>
      <c r="H2761">
        <f t="shared" si="43"/>
        <v>-64289.373562688008</v>
      </c>
    </row>
    <row r="2762" spans="1:8" x14ac:dyDescent="0.25">
      <c r="A2762">
        <f>_xlfn.XLOOKUP(B2762,'Données-péréquation'!$B$2:$B$301,'Données-péréquation'!$A$2:$A$301)</f>
        <v>5611</v>
      </c>
      <c r="B2762" s="108" t="s">
        <v>153</v>
      </c>
      <c r="C2762" s="107">
        <v>2022</v>
      </c>
      <c r="D2762" s="105">
        <v>13236351.302695001</v>
      </c>
      <c r="E2762" s="105">
        <v>13171038.954477999</v>
      </c>
      <c r="F2762" s="105">
        <v>-2619.0078810049999</v>
      </c>
      <c r="G2762">
        <v>31349.48</v>
      </c>
      <c r="H2762">
        <f t="shared" si="43"/>
        <v>28730.472118995</v>
      </c>
    </row>
    <row r="2763" spans="1:8" x14ac:dyDescent="0.25">
      <c r="A2763">
        <f>_xlfn.XLOOKUP(B2763,'Données-péréquation'!$B$2:$B$301,'Données-péréquation'!$A$2:$A$301)</f>
        <v>5499</v>
      </c>
      <c r="B2763" s="108" t="s">
        <v>152</v>
      </c>
      <c r="C2763" s="107">
        <v>2012</v>
      </c>
      <c r="D2763" s="107" t="s">
        <v>458</v>
      </c>
      <c r="E2763" s="107" t="s">
        <v>458</v>
      </c>
      <c r="F2763" s="107" t="s">
        <v>458</v>
      </c>
      <c r="G2763">
        <v>0</v>
      </c>
      <c r="H2763" t="e">
        <f t="shared" si="43"/>
        <v>#VALUE!</v>
      </c>
    </row>
    <row r="2764" spans="1:8" x14ac:dyDescent="0.25">
      <c r="A2764">
        <f>_xlfn.XLOOKUP(B2764,'Données-péréquation'!$B$2:$B$301,'Données-péréquation'!$A$2:$A$301)</f>
        <v>5499</v>
      </c>
      <c r="B2764" s="108" t="s">
        <v>152</v>
      </c>
      <c r="C2764" s="107">
        <v>2013</v>
      </c>
      <c r="D2764" s="107" t="s">
        <v>458</v>
      </c>
      <c r="E2764" s="107" t="s">
        <v>458</v>
      </c>
      <c r="F2764" s="107" t="s">
        <v>458</v>
      </c>
      <c r="G2764">
        <v>0</v>
      </c>
      <c r="H2764" t="e">
        <f t="shared" si="43"/>
        <v>#VALUE!</v>
      </c>
    </row>
    <row r="2765" spans="1:8" x14ac:dyDescent="0.25">
      <c r="A2765">
        <f>_xlfn.XLOOKUP(B2765,'Données-péréquation'!$B$2:$B$301,'Données-péréquation'!$A$2:$A$301)</f>
        <v>5499</v>
      </c>
      <c r="B2765" s="108" t="s">
        <v>152</v>
      </c>
      <c r="C2765" s="107">
        <v>2014</v>
      </c>
      <c r="D2765" s="107" t="s">
        <v>458</v>
      </c>
      <c r="E2765" s="107" t="s">
        <v>458</v>
      </c>
      <c r="F2765" s="107" t="s">
        <v>458</v>
      </c>
      <c r="G2765">
        <v>0</v>
      </c>
      <c r="H2765" t="e">
        <f t="shared" si="43"/>
        <v>#VALUE!</v>
      </c>
    </row>
    <row r="2766" spans="1:8" x14ac:dyDescent="0.25">
      <c r="A2766">
        <f>_xlfn.XLOOKUP(B2766,'Données-péréquation'!$B$2:$B$301,'Données-péréquation'!$A$2:$A$301)</f>
        <v>5499</v>
      </c>
      <c r="B2766" s="108" t="s">
        <v>152</v>
      </c>
      <c r="C2766" s="107">
        <v>2015</v>
      </c>
      <c r="D2766" s="107" t="s">
        <v>458</v>
      </c>
      <c r="E2766" s="107" t="s">
        <v>458</v>
      </c>
      <c r="F2766" s="107" t="s">
        <v>458</v>
      </c>
      <c r="G2766">
        <v>0</v>
      </c>
      <c r="H2766" t="e">
        <f t="shared" si="43"/>
        <v>#VALUE!</v>
      </c>
    </row>
    <row r="2767" spans="1:8" x14ac:dyDescent="0.25">
      <c r="A2767">
        <f>_xlfn.XLOOKUP(B2767,'Données-péréquation'!$B$2:$B$301,'Données-péréquation'!$A$2:$A$301)</f>
        <v>5499</v>
      </c>
      <c r="B2767" s="108" t="s">
        <v>152</v>
      </c>
      <c r="C2767" s="107">
        <v>2016</v>
      </c>
      <c r="D2767" s="105">
        <v>173185.99030545901</v>
      </c>
      <c r="E2767" s="105">
        <v>207496.44168430401</v>
      </c>
      <c r="F2767" s="107" t="s">
        <v>458</v>
      </c>
      <c r="G2767">
        <v>0</v>
      </c>
      <c r="H2767" t="e">
        <f t="shared" si="43"/>
        <v>#VALUE!</v>
      </c>
    </row>
    <row r="2768" spans="1:8" x14ac:dyDescent="0.25">
      <c r="A2768">
        <f>_xlfn.XLOOKUP(B2768,'Données-péréquation'!$B$2:$B$301,'Données-péréquation'!$A$2:$A$301)</f>
        <v>5499</v>
      </c>
      <c r="B2768" s="108" t="s">
        <v>152</v>
      </c>
      <c r="C2768" s="107">
        <v>2017</v>
      </c>
      <c r="D2768" s="105">
        <v>193682.07183640101</v>
      </c>
      <c r="E2768" s="105">
        <v>213349.146723032</v>
      </c>
      <c r="F2768" s="105">
        <v>-270535.04500832502</v>
      </c>
      <c r="G2768">
        <v>0</v>
      </c>
      <c r="H2768">
        <f t="shared" si="43"/>
        <v>-270535.04500832502</v>
      </c>
    </row>
    <row r="2769" spans="1:8" x14ac:dyDescent="0.25">
      <c r="A2769">
        <f>_xlfn.XLOOKUP(B2769,'Données-péréquation'!$B$2:$B$301,'Données-péréquation'!$A$2:$A$301)</f>
        <v>5499</v>
      </c>
      <c r="B2769" s="108" t="s">
        <v>152</v>
      </c>
      <c r="C2769" s="107">
        <v>2018</v>
      </c>
      <c r="D2769" s="105">
        <v>198587.08312408501</v>
      </c>
      <c r="E2769" s="105">
        <v>216367.30726003199</v>
      </c>
      <c r="F2769" s="105">
        <v>-318574.23071428202</v>
      </c>
      <c r="G2769">
        <v>0</v>
      </c>
      <c r="H2769">
        <f t="shared" si="43"/>
        <v>-318574.23071428202</v>
      </c>
    </row>
    <row r="2770" spans="1:8" x14ac:dyDescent="0.25">
      <c r="A2770">
        <f>_xlfn.XLOOKUP(B2770,'Données-péréquation'!$B$2:$B$301,'Données-péréquation'!$A$2:$A$301)</f>
        <v>5499</v>
      </c>
      <c r="B2770" s="108" t="s">
        <v>152</v>
      </c>
      <c r="C2770" s="107">
        <v>2019</v>
      </c>
      <c r="D2770" s="105">
        <v>228765.018554927</v>
      </c>
      <c r="E2770" s="105">
        <v>315101.27851471602</v>
      </c>
      <c r="F2770" s="105">
        <v>-133820.34925069899</v>
      </c>
      <c r="G2770">
        <v>3393.85</v>
      </c>
      <c r="H2770">
        <f t="shared" si="43"/>
        <v>-130426.49925069898</v>
      </c>
    </row>
    <row r="2771" spans="1:8" x14ac:dyDescent="0.25">
      <c r="A2771">
        <f>_xlfn.XLOOKUP(B2771,'Données-péréquation'!$B$2:$B$301,'Données-péréquation'!$A$2:$A$301)</f>
        <v>5499</v>
      </c>
      <c r="B2771" s="108" t="s">
        <v>152</v>
      </c>
      <c r="C2771" s="107">
        <v>2020</v>
      </c>
      <c r="D2771" s="105">
        <v>842590.27208688797</v>
      </c>
      <c r="E2771" s="105">
        <v>881035.97653962101</v>
      </c>
      <c r="F2771" s="105">
        <v>-112783.764366178</v>
      </c>
      <c r="G2771">
        <v>3509.39</v>
      </c>
      <c r="H2771">
        <f t="shared" si="43"/>
        <v>-109274.374366178</v>
      </c>
    </row>
    <row r="2772" spans="1:8" x14ac:dyDescent="0.25">
      <c r="A2772">
        <f>_xlfn.XLOOKUP(B2772,'Données-péréquation'!$B$2:$B$301,'Données-péréquation'!$A$2:$A$301)</f>
        <v>5499</v>
      </c>
      <c r="B2772" s="108" t="s">
        <v>152</v>
      </c>
      <c r="C2772" s="107">
        <v>2021</v>
      </c>
      <c r="D2772" s="105">
        <v>929501.96956031001</v>
      </c>
      <c r="E2772" s="105">
        <v>994517.31876821897</v>
      </c>
      <c r="F2772" s="105">
        <v>-148671.94725088699</v>
      </c>
      <c r="G2772">
        <v>3186.6</v>
      </c>
      <c r="H2772">
        <f t="shared" si="43"/>
        <v>-145485.34725088699</v>
      </c>
    </row>
    <row r="2773" spans="1:8" x14ac:dyDescent="0.25">
      <c r="A2773">
        <f>_xlfn.XLOOKUP(B2773,'Données-péréquation'!$B$2:$B$301,'Données-péréquation'!$A$2:$A$301)</f>
        <v>5499</v>
      </c>
      <c r="B2773" s="108" t="s">
        <v>152</v>
      </c>
      <c r="C2773" s="107">
        <v>2022</v>
      </c>
      <c r="D2773" s="105">
        <v>933067.82214531198</v>
      </c>
      <c r="E2773" s="105">
        <v>1022520.28372038</v>
      </c>
      <c r="F2773" s="105">
        <v>-87347.761606532993</v>
      </c>
      <c r="G2773">
        <v>1822.04</v>
      </c>
      <c r="H2773">
        <f t="shared" si="43"/>
        <v>-85525.721606532999</v>
      </c>
    </row>
    <row r="2774" spans="1:8" x14ac:dyDescent="0.25">
      <c r="A2774">
        <f>_xlfn.XLOOKUP(B2774,'Données-péréquation'!$B$2:$B$301,'Données-péréquation'!$A$2:$A$301)</f>
        <v>5762</v>
      </c>
      <c r="B2774" s="108" t="s">
        <v>151</v>
      </c>
      <c r="C2774" s="107">
        <v>2012</v>
      </c>
      <c r="D2774" s="107" t="s">
        <v>458</v>
      </c>
      <c r="E2774" s="107" t="s">
        <v>458</v>
      </c>
      <c r="F2774" s="107" t="s">
        <v>458</v>
      </c>
      <c r="G2774">
        <v>0</v>
      </c>
      <c r="H2774" t="e">
        <f t="shared" si="43"/>
        <v>#VALUE!</v>
      </c>
    </row>
    <row r="2775" spans="1:8" x14ac:dyDescent="0.25">
      <c r="A2775">
        <f>_xlfn.XLOOKUP(B2775,'Données-péréquation'!$B$2:$B$301,'Données-péréquation'!$A$2:$A$301)</f>
        <v>5762</v>
      </c>
      <c r="B2775" s="108" t="s">
        <v>151</v>
      </c>
      <c r="C2775" s="107">
        <v>2013</v>
      </c>
      <c r="D2775" s="107" t="s">
        <v>458</v>
      </c>
      <c r="E2775" s="107" t="s">
        <v>458</v>
      </c>
      <c r="F2775" s="107" t="s">
        <v>458</v>
      </c>
      <c r="G2775">
        <v>0</v>
      </c>
      <c r="H2775" t="e">
        <f t="shared" si="43"/>
        <v>#VALUE!</v>
      </c>
    </row>
    <row r="2776" spans="1:8" x14ac:dyDescent="0.25">
      <c r="A2776">
        <f>_xlfn.XLOOKUP(B2776,'Données-péréquation'!$B$2:$B$301,'Données-péréquation'!$A$2:$A$301)</f>
        <v>5762</v>
      </c>
      <c r="B2776" s="108" t="s">
        <v>151</v>
      </c>
      <c r="C2776" s="107">
        <v>2014</v>
      </c>
      <c r="D2776" s="107" t="s">
        <v>458</v>
      </c>
      <c r="E2776" s="107" t="s">
        <v>458</v>
      </c>
      <c r="F2776" s="107" t="s">
        <v>458</v>
      </c>
      <c r="G2776">
        <v>0</v>
      </c>
      <c r="H2776" t="e">
        <f t="shared" si="43"/>
        <v>#VALUE!</v>
      </c>
    </row>
    <row r="2777" spans="1:8" x14ac:dyDescent="0.25">
      <c r="A2777">
        <f>_xlfn.XLOOKUP(B2777,'Données-péréquation'!$B$2:$B$301,'Données-péréquation'!$A$2:$A$301)</f>
        <v>5762</v>
      </c>
      <c r="B2777" s="108" t="s">
        <v>151</v>
      </c>
      <c r="C2777" s="107">
        <v>2015</v>
      </c>
      <c r="D2777" s="107" t="s">
        <v>458</v>
      </c>
      <c r="E2777" s="107" t="s">
        <v>458</v>
      </c>
      <c r="F2777" s="107" t="s">
        <v>458</v>
      </c>
      <c r="G2777">
        <v>0</v>
      </c>
      <c r="H2777" t="e">
        <f t="shared" si="43"/>
        <v>#VALUE!</v>
      </c>
    </row>
    <row r="2778" spans="1:8" x14ac:dyDescent="0.25">
      <c r="A2778">
        <f>_xlfn.XLOOKUP(B2778,'Données-péréquation'!$B$2:$B$301,'Données-péréquation'!$A$2:$A$301)</f>
        <v>5762</v>
      </c>
      <c r="B2778" s="108" t="s">
        <v>151</v>
      </c>
      <c r="C2778" s="107">
        <v>2016</v>
      </c>
      <c r="D2778" s="105">
        <v>12991.953300263</v>
      </c>
      <c r="E2778" s="105">
        <v>20692.619891180999</v>
      </c>
      <c r="F2778" s="107" t="s">
        <v>458</v>
      </c>
      <c r="G2778">
        <v>0</v>
      </c>
      <c r="H2778" t="e">
        <f t="shared" si="43"/>
        <v>#VALUE!</v>
      </c>
    </row>
    <row r="2779" spans="1:8" x14ac:dyDescent="0.25">
      <c r="A2779">
        <f>_xlfn.XLOOKUP(B2779,'Données-péréquation'!$B$2:$B$301,'Données-péréquation'!$A$2:$A$301)</f>
        <v>5762</v>
      </c>
      <c r="B2779" s="108" t="s">
        <v>151</v>
      </c>
      <c r="C2779" s="107">
        <v>2017</v>
      </c>
      <c r="D2779" s="105">
        <v>14257.413112984001</v>
      </c>
      <c r="E2779" s="105">
        <v>20304.160100187</v>
      </c>
      <c r="F2779" s="105">
        <v>58886.579381342002</v>
      </c>
      <c r="G2779">
        <v>0</v>
      </c>
      <c r="H2779">
        <f t="shared" si="43"/>
        <v>58886.579381342002</v>
      </c>
    </row>
    <row r="2780" spans="1:8" x14ac:dyDescent="0.25">
      <c r="A2780">
        <f>_xlfn.XLOOKUP(B2780,'Données-péréquation'!$B$2:$B$301,'Données-péréquation'!$A$2:$A$301)</f>
        <v>5762</v>
      </c>
      <c r="B2780" s="108" t="s">
        <v>151</v>
      </c>
      <c r="C2780" s="107">
        <v>2018</v>
      </c>
      <c r="D2780" s="105">
        <v>11735.285208657</v>
      </c>
      <c r="E2780" s="105">
        <v>15108.499201925</v>
      </c>
      <c r="F2780" s="105">
        <v>95018.807516558998</v>
      </c>
      <c r="G2780">
        <v>0</v>
      </c>
      <c r="H2780">
        <f t="shared" si="43"/>
        <v>95018.807516558998</v>
      </c>
    </row>
    <row r="2781" spans="1:8" x14ac:dyDescent="0.25">
      <c r="A2781">
        <f>_xlfn.XLOOKUP(B2781,'Données-péréquation'!$B$2:$B$301,'Données-péréquation'!$A$2:$A$301)</f>
        <v>5762</v>
      </c>
      <c r="B2781" s="108" t="s">
        <v>151</v>
      </c>
      <c r="C2781" s="107">
        <v>2019</v>
      </c>
      <c r="D2781" s="105">
        <v>9875.9625030820007</v>
      </c>
      <c r="E2781" s="105">
        <v>16591.022323507001</v>
      </c>
      <c r="F2781" s="105">
        <v>92075.171808088999</v>
      </c>
      <c r="G2781">
        <v>2879.6</v>
      </c>
      <c r="H2781">
        <f t="shared" si="43"/>
        <v>94954.771808089004</v>
      </c>
    </row>
    <row r="2782" spans="1:8" x14ac:dyDescent="0.25">
      <c r="A2782">
        <f>_xlfn.XLOOKUP(B2782,'Données-péréquation'!$B$2:$B$301,'Données-péréquation'!$A$2:$A$301)</f>
        <v>5762</v>
      </c>
      <c r="B2782" s="108" t="s">
        <v>151</v>
      </c>
      <c r="C2782" s="107">
        <v>2020</v>
      </c>
      <c r="D2782" s="105">
        <v>7691.6336422989998</v>
      </c>
      <c r="E2782" s="105">
        <v>13690.017231096999</v>
      </c>
      <c r="F2782" s="105">
        <v>123241.70131174001</v>
      </c>
      <c r="G2782">
        <v>451.8</v>
      </c>
      <c r="H2782">
        <f t="shared" si="43"/>
        <v>123693.50131174001</v>
      </c>
    </row>
    <row r="2783" spans="1:8" x14ac:dyDescent="0.25">
      <c r="A2783">
        <f>_xlfn.XLOOKUP(B2783,'Données-péréquation'!$B$2:$B$301,'Données-péréquation'!$A$2:$A$301)</f>
        <v>5762</v>
      </c>
      <c r="B2783" s="108" t="s">
        <v>151</v>
      </c>
      <c r="C2783" s="107">
        <v>2021</v>
      </c>
      <c r="D2783" s="105">
        <v>1086.8821348270001</v>
      </c>
      <c r="E2783" s="105">
        <v>10784.5633793</v>
      </c>
      <c r="F2783" s="105">
        <v>103536.624800213</v>
      </c>
      <c r="G2783">
        <v>287.66000000000003</v>
      </c>
      <c r="H2783">
        <f t="shared" si="43"/>
        <v>103824.284800213</v>
      </c>
    </row>
    <row r="2784" spans="1:8" x14ac:dyDescent="0.25">
      <c r="A2784">
        <f>_xlfn.XLOOKUP(B2784,'Données-péréquation'!$B$2:$B$301,'Données-péréquation'!$A$2:$A$301)</f>
        <v>5762</v>
      </c>
      <c r="B2784" s="108" t="s">
        <v>151</v>
      </c>
      <c r="C2784" s="107">
        <v>2022</v>
      </c>
      <c r="D2784" s="105">
        <v>23036.269888244999</v>
      </c>
      <c r="E2784" s="105">
        <v>32650.443582628999</v>
      </c>
      <c r="F2784" s="105">
        <v>100563.618516434</v>
      </c>
      <c r="G2784">
        <v>494.86</v>
      </c>
      <c r="H2784">
        <f t="shared" si="43"/>
        <v>101058.478516434</v>
      </c>
    </row>
    <row r="2785" spans="1:8" x14ac:dyDescent="0.25">
      <c r="A2785">
        <f>_xlfn.XLOOKUP(B2785,'Données-péréquation'!$B$2:$B$301,'Données-péréquation'!$A$2:$A$301)</f>
        <v>5799</v>
      </c>
      <c r="B2785" s="108" t="s">
        <v>150</v>
      </c>
      <c r="C2785" s="107">
        <v>2012</v>
      </c>
      <c r="D2785" s="107" t="s">
        <v>458</v>
      </c>
      <c r="E2785" s="107" t="s">
        <v>458</v>
      </c>
      <c r="F2785" s="107" t="s">
        <v>458</v>
      </c>
      <c r="G2785">
        <v>0</v>
      </c>
      <c r="H2785" t="e">
        <f t="shared" si="43"/>
        <v>#VALUE!</v>
      </c>
    </row>
    <row r="2786" spans="1:8" x14ac:dyDescent="0.25">
      <c r="A2786">
        <f>_xlfn.XLOOKUP(B2786,'Données-péréquation'!$B$2:$B$301,'Données-péréquation'!$A$2:$A$301)</f>
        <v>5799</v>
      </c>
      <c r="B2786" s="108" t="s">
        <v>150</v>
      </c>
      <c r="C2786" s="107">
        <v>2013</v>
      </c>
      <c r="D2786" s="107" t="s">
        <v>458</v>
      </c>
      <c r="E2786" s="107" t="s">
        <v>458</v>
      </c>
      <c r="F2786" s="107" t="s">
        <v>458</v>
      </c>
      <c r="G2786">
        <v>0</v>
      </c>
      <c r="H2786" t="e">
        <f t="shared" si="43"/>
        <v>#VALUE!</v>
      </c>
    </row>
    <row r="2787" spans="1:8" x14ac:dyDescent="0.25">
      <c r="A2787">
        <f>_xlfn.XLOOKUP(B2787,'Données-péréquation'!$B$2:$B$301,'Données-péréquation'!$A$2:$A$301)</f>
        <v>5799</v>
      </c>
      <c r="B2787" s="108" t="s">
        <v>150</v>
      </c>
      <c r="C2787" s="107">
        <v>2014</v>
      </c>
      <c r="D2787" s="107" t="s">
        <v>458</v>
      </c>
      <c r="E2787" s="107" t="s">
        <v>458</v>
      </c>
      <c r="F2787" s="107" t="s">
        <v>458</v>
      </c>
      <c r="G2787">
        <v>0</v>
      </c>
      <c r="H2787" t="e">
        <f t="shared" si="43"/>
        <v>#VALUE!</v>
      </c>
    </row>
    <row r="2788" spans="1:8" x14ac:dyDescent="0.25">
      <c r="A2788">
        <f>_xlfn.XLOOKUP(B2788,'Données-péréquation'!$B$2:$B$301,'Données-péréquation'!$A$2:$A$301)</f>
        <v>5799</v>
      </c>
      <c r="B2788" s="108" t="s">
        <v>150</v>
      </c>
      <c r="C2788" s="107">
        <v>2015</v>
      </c>
      <c r="D2788" s="107" t="s">
        <v>458</v>
      </c>
      <c r="E2788" s="107" t="s">
        <v>458</v>
      </c>
      <c r="F2788" s="107" t="s">
        <v>458</v>
      </c>
      <c r="G2788">
        <v>0</v>
      </c>
      <c r="H2788" t="e">
        <f t="shared" si="43"/>
        <v>#VALUE!</v>
      </c>
    </row>
    <row r="2789" spans="1:8" x14ac:dyDescent="0.25">
      <c r="A2789">
        <f>_xlfn.XLOOKUP(B2789,'Données-péréquation'!$B$2:$B$301,'Données-péréquation'!$A$2:$A$301)</f>
        <v>5799</v>
      </c>
      <c r="B2789" s="108" t="s">
        <v>150</v>
      </c>
      <c r="C2789" s="107">
        <v>2016</v>
      </c>
      <c r="D2789" s="105">
        <v>3114106.6650843201</v>
      </c>
      <c r="E2789" s="105">
        <v>3623118.3</v>
      </c>
      <c r="F2789" s="107" t="s">
        <v>458</v>
      </c>
      <c r="G2789">
        <v>0</v>
      </c>
      <c r="H2789" t="e">
        <f t="shared" si="43"/>
        <v>#VALUE!</v>
      </c>
    </row>
    <row r="2790" spans="1:8" x14ac:dyDescent="0.25">
      <c r="A2790">
        <f>_xlfn.XLOOKUP(B2790,'Données-péréquation'!$B$2:$B$301,'Données-péréquation'!$A$2:$A$301)</f>
        <v>5799</v>
      </c>
      <c r="B2790" s="108" t="s">
        <v>150</v>
      </c>
      <c r="C2790" s="107">
        <v>2017</v>
      </c>
      <c r="D2790" s="105">
        <v>3978463.29606691</v>
      </c>
      <c r="E2790" s="105">
        <v>4522362.9000000004</v>
      </c>
      <c r="F2790" s="105">
        <v>306509.08281507302</v>
      </c>
      <c r="G2790">
        <v>0</v>
      </c>
      <c r="H2790">
        <f t="shared" si="43"/>
        <v>306509.08281507302</v>
      </c>
    </row>
    <row r="2791" spans="1:8" x14ac:dyDescent="0.25">
      <c r="A2791">
        <f>_xlfn.XLOOKUP(B2791,'Données-péréquation'!$B$2:$B$301,'Données-péréquation'!$A$2:$A$301)</f>
        <v>5799</v>
      </c>
      <c r="B2791" s="108" t="s">
        <v>150</v>
      </c>
      <c r="C2791" s="107">
        <v>2018</v>
      </c>
      <c r="D2791" s="105">
        <v>3891581.7690044702</v>
      </c>
      <c r="E2791" s="105">
        <v>4257100.7310300004</v>
      </c>
      <c r="F2791" s="105">
        <v>41578.754893689002</v>
      </c>
      <c r="G2791">
        <v>0</v>
      </c>
      <c r="H2791">
        <f t="shared" si="43"/>
        <v>41578.754893689002</v>
      </c>
    </row>
    <row r="2792" spans="1:8" x14ac:dyDescent="0.25">
      <c r="A2792">
        <f>_xlfn.XLOOKUP(B2792,'Données-péréquation'!$B$2:$B$301,'Données-péréquation'!$A$2:$A$301)</f>
        <v>5799</v>
      </c>
      <c r="B2792" s="108" t="s">
        <v>150</v>
      </c>
      <c r="C2792" s="107">
        <v>2019</v>
      </c>
      <c r="D2792" s="105">
        <v>4050035.5181795098</v>
      </c>
      <c r="E2792" s="106">
        <v>4315135</v>
      </c>
      <c r="F2792" s="105">
        <v>264540.64336932497</v>
      </c>
      <c r="G2792">
        <v>9545.25</v>
      </c>
      <c r="H2792">
        <f t="shared" si="43"/>
        <v>274085.89336932497</v>
      </c>
    </row>
    <row r="2793" spans="1:8" x14ac:dyDescent="0.25">
      <c r="A2793">
        <f>_xlfn.XLOOKUP(B2793,'Données-péréquation'!$B$2:$B$301,'Données-péréquation'!$A$2:$A$301)</f>
        <v>5799</v>
      </c>
      <c r="B2793" s="108" t="s">
        <v>150</v>
      </c>
      <c r="C2793" s="107">
        <v>2020</v>
      </c>
      <c r="D2793" s="105">
        <v>5597455.3960154802</v>
      </c>
      <c r="E2793" s="105">
        <v>5600785.5</v>
      </c>
      <c r="F2793" s="105">
        <v>669697.89170170296</v>
      </c>
      <c r="G2793">
        <v>3077</v>
      </c>
      <c r="H2793">
        <f t="shared" si="43"/>
        <v>672774.89170170296</v>
      </c>
    </row>
    <row r="2794" spans="1:8" x14ac:dyDescent="0.25">
      <c r="A2794">
        <f>_xlfn.XLOOKUP(B2794,'Données-péréquation'!$B$2:$B$301,'Données-péréquation'!$A$2:$A$301)</f>
        <v>5799</v>
      </c>
      <c r="B2794" s="108" t="s">
        <v>150</v>
      </c>
      <c r="C2794" s="107">
        <v>2021</v>
      </c>
      <c r="D2794" s="105">
        <v>7782292.2963692704</v>
      </c>
      <c r="E2794" s="106">
        <v>7727874</v>
      </c>
      <c r="F2794" s="105">
        <v>657378.37080018397</v>
      </c>
      <c r="G2794">
        <v>5530.48</v>
      </c>
      <c r="H2794">
        <f t="shared" si="43"/>
        <v>662908.85080018395</v>
      </c>
    </row>
    <row r="2795" spans="1:8" x14ac:dyDescent="0.25">
      <c r="A2795">
        <f>_xlfn.XLOOKUP(B2795,'Données-péréquation'!$B$2:$B$301,'Données-péréquation'!$A$2:$A$301)</f>
        <v>5799</v>
      </c>
      <c r="B2795" s="108" t="s">
        <v>150</v>
      </c>
      <c r="C2795" s="107">
        <v>2022</v>
      </c>
      <c r="D2795" s="105">
        <v>8674801.8144197892</v>
      </c>
      <c r="E2795" s="105">
        <v>8651107.6869293693</v>
      </c>
      <c r="F2795" s="105">
        <v>430914.02517748001</v>
      </c>
      <c r="G2795">
        <v>5821.38</v>
      </c>
      <c r="H2795">
        <f t="shared" si="43"/>
        <v>436735.40517748002</v>
      </c>
    </row>
    <row r="2796" spans="1:8" x14ac:dyDescent="0.25">
      <c r="A2796">
        <f>_xlfn.XLOOKUP(B2796,'Données-péréquation'!$B$2:$B$301,'Données-péréquation'!$A$2:$A$301)</f>
        <v>5728</v>
      </c>
      <c r="B2796" s="108" t="s">
        <v>149</v>
      </c>
      <c r="C2796" s="107">
        <v>2012</v>
      </c>
      <c r="D2796" s="107" t="s">
        <v>458</v>
      </c>
      <c r="E2796" s="107" t="s">
        <v>458</v>
      </c>
      <c r="F2796" s="107" t="s">
        <v>458</v>
      </c>
      <c r="G2796">
        <v>0</v>
      </c>
      <c r="H2796" t="e">
        <f t="shared" si="43"/>
        <v>#VALUE!</v>
      </c>
    </row>
    <row r="2797" spans="1:8" x14ac:dyDescent="0.25">
      <c r="A2797">
        <f>_xlfn.XLOOKUP(B2797,'Données-péréquation'!$B$2:$B$301,'Données-péréquation'!$A$2:$A$301)</f>
        <v>5728</v>
      </c>
      <c r="B2797" s="108" t="s">
        <v>149</v>
      </c>
      <c r="C2797" s="107">
        <v>2013</v>
      </c>
      <c r="D2797" s="107" t="s">
        <v>458</v>
      </c>
      <c r="E2797" s="107" t="s">
        <v>458</v>
      </c>
      <c r="F2797" s="107" t="s">
        <v>458</v>
      </c>
      <c r="G2797">
        <v>0</v>
      </c>
      <c r="H2797" t="e">
        <f t="shared" si="43"/>
        <v>#VALUE!</v>
      </c>
    </row>
    <row r="2798" spans="1:8" x14ac:dyDescent="0.25">
      <c r="A2798">
        <f>_xlfn.XLOOKUP(B2798,'Données-péréquation'!$B$2:$B$301,'Données-péréquation'!$A$2:$A$301)</f>
        <v>5728</v>
      </c>
      <c r="B2798" s="108" t="s">
        <v>149</v>
      </c>
      <c r="C2798" s="107">
        <v>2014</v>
      </c>
      <c r="D2798" s="107" t="s">
        <v>458</v>
      </c>
      <c r="E2798" s="107" t="s">
        <v>458</v>
      </c>
      <c r="F2798" s="107" t="s">
        <v>458</v>
      </c>
      <c r="G2798">
        <v>0</v>
      </c>
      <c r="H2798" t="e">
        <f t="shared" si="43"/>
        <v>#VALUE!</v>
      </c>
    </row>
    <row r="2799" spans="1:8" x14ac:dyDescent="0.25">
      <c r="A2799">
        <f>_xlfn.XLOOKUP(B2799,'Données-péréquation'!$B$2:$B$301,'Données-péréquation'!$A$2:$A$301)</f>
        <v>5728</v>
      </c>
      <c r="B2799" s="108" t="s">
        <v>149</v>
      </c>
      <c r="C2799" s="107">
        <v>2015</v>
      </c>
      <c r="D2799" s="107" t="s">
        <v>458</v>
      </c>
      <c r="E2799" s="107" t="s">
        <v>458</v>
      </c>
      <c r="F2799" s="107" t="s">
        <v>458</v>
      </c>
      <c r="G2799">
        <v>0</v>
      </c>
      <c r="H2799" t="e">
        <f t="shared" si="43"/>
        <v>#VALUE!</v>
      </c>
    </row>
    <row r="2800" spans="1:8" x14ac:dyDescent="0.25">
      <c r="A2800">
        <f>_xlfn.XLOOKUP(B2800,'Données-péréquation'!$B$2:$B$301,'Données-péréquation'!$A$2:$A$301)</f>
        <v>5728</v>
      </c>
      <c r="B2800" s="108" t="s">
        <v>149</v>
      </c>
      <c r="C2800" s="107">
        <v>2016</v>
      </c>
      <c r="D2800" s="105">
        <v>1653669.21025036</v>
      </c>
      <c r="E2800" s="105">
        <v>1717771.1</v>
      </c>
      <c r="F2800" s="107" t="s">
        <v>458</v>
      </c>
      <c r="G2800">
        <v>0</v>
      </c>
      <c r="H2800" t="e">
        <f t="shared" si="43"/>
        <v>#VALUE!</v>
      </c>
    </row>
    <row r="2801" spans="1:8" x14ac:dyDescent="0.25">
      <c r="A2801">
        <f>_xlfn.XLOOKUP(B2801,'Données-péréquation'!$B$2:$B$301,'Données-péréquation'!$A$2:$A$301)</f>
        <v>5728</v>
      </c>
      <c r="B2801" s="108" t="s">
        <v>149</v>
      </c>
      <c r="C2801" s="107">
        <v>2017</v>
      </c>
      <c r="D2801" s="105">
        <v>1819826.8025937499</v>
      </c>
      <c r="E2801" s="105">
        <v>1857945.75</v>
      </c>
      <c r="F2801" s="105">
        <v>-948890.26478025899</v>
      </c>
      <c r="G2801">
        <v>0</v>
      </c>
      <c r="H2801">
        <f t="shared" si="43"/>
        <v>-948890.26478025899</v>
      </c>
    </row>
    <row r="2802" spans="1:8" x14ac:dyDescent="0.25">
      <c r="A2802">
        <f>_xlfn.XLOOKUP(B2802,'Données-péréquation'!$B$2:$B$301,'Données-péréquation'!$A$2:$A$301)</f>
        <v>5728</v>
      </c>
      <c r="B2802" s="108" t="s">
        <v>149</v>
      </c>
      <c r="C2802" s="107">
        <v>2018</v>
      </c>
      <c r="D2802" s="105">
        <v>2251359.5003863699</v>
      </c>
      <c r="E2802" s="105">
        <v>2310119.5</v>
      </c>
      <c r="F2802" s="105">
        <v>-1215185.1758928499</v>
      </c>
      <c r="G2802">
        <v>0</v>
      </c>
      <c r="H2802">
        <f t="shared" si="43"/>
        <v>-1215185.1758928499</v>
      </c>
    </row>
    <row r="2803" spans="1:8" x14ac:dyDescent="0.25">
      <c r="A2803">
        <f>_xlfn.XLOOKUP(B2803,'Données-péréquation'!$B$2:$B$301,'Données-péréquation'!$A$2:$A$301)</f>
        <v>5728</v>
      </c>
      <c r="B2803" s="108" t="s">
        <v>149</v>
      </c>
      <c r="C2803" s="107">
        <v>2019</v>
      </c>
      <c r="D2803" s="105">
        <v>2265857.6831538202</v>
      </c>
      <c r="E2803" s="105">
        <v>2333002.5</v>
      </c>
      <c r="F2803" s="105">
        <v>-1177515.7181257899</v>
      </c>
      <c r="G2803">
        <v>42687.15</v>
      </c>
      <c r="H2803">
        <f t="shared" si="43"/>
        <v>-1134828.56812579</v>
      </c>
    </row>
    <row r="2804" spans="1:8" x14ac:dyDescent="0.25">
      <c r="A2804">
        <f>_xlfn.XLOOKUP(B2804,'Données-péréquation'!$B$2:$B$301,'Données-péréquation'!$A$2:$A$301)</f>
        <v>5728</v>
      </c>
      <c r="B2804" s="108" t="s">
        <v>149</v>
      </c>
      <c r="C2804" s="107">
        <v>2020</v>
      </c>
      <c r="D2804" s="105">
        <v>2107886.29702737</v>
      </c>
      <c r="E2804" s="105">
        <v>2180112.7068631998</v>
      </c>
      <c r="F2804" s="105">
        <v>-1438284.86177824</v>
      </c>
      <c r="G2804">
        <v>81970.929999999993</v>
      </c>
      <c r="H2804">
        <f t="shared" si="43"/>
        <v>-1356313.93177824</v>
      </c>
    </row>
    <row r="2805" spans="1:8" x14ac:dyDescent="0.25">
      <c r="A2805">
        <f>_xlfn.XLOOKUP(B2805,'Données-péréquation'!$B$2:$B$301,'Données-péréquation'!$A$2:$A$301)</f>
        <v>5728</v>
      </c>
      <c r="B2805" s="108" t="s">
        <v>149</v>
      </c>
      <c r="C2805" s="107">
        <v>2021</v>
      </c>
      <c r="D2805" s="105">
        <v>2001799.89803932</v>
      </c>
      <c r="E2805" s="105">
        <v>2072126.2</v>
      </c>
      <c r="F2805" s="105">
        <v>-1822403.14723262</v>
      </c>
      <c r="G2805">
        <v>93357.79</v>
      </c>
      <c r="H2805">
        <f t="shared" si="43"/>
        <v>-1729045.35723262</v>
      </c>
    </row>
    <row r="2806" spans="1:8" x14ac:dyDescent="0.25">
      <c r="A2806">
        <f>_xlfn.XLOOKUP(B2806,'Données-péréquation'!$B$2:$B$301,'Données-péréquation'!$A$2:$A$301)</f>
        <v>5728</v>
      </c>
      <c r="B2806" s="108" t="s">
        <v>149</v>
      </c>
      <c r="C2806" s="107">
        <v>2022</v>
      </c>
      <c r="D2806" s="105">
        <v>1836632.98696106</v>
      </c>
      <c r="E2806" s="106">
        <v>1919649</v>
      </c>
      <c r="F2806" s="105">
        <v>-2394893.9527927702</v>
      </c>
      <c r="G2806">
        <v>178231.12</v>
      </c>
      <c r="H2806">
        <f t="shared" si="43"/>
        <v>-2216662.8327927701</v>
      </c>
    </row>
    <row r="2807" spans="1:8" x14ac:dyDescent="0.25">
      <c r="A2807">
        <f>_xlfn.XLOOKUP(B2807,'Données-péréquation'!$B$2:$B$301,'Données-péréquation'!$A$2:$A$301)</f>
        <v>5610</v>
      </c>
      <c r="B2807" s="108" t="s">
        <v>148</v>
      </c>
      <c r="C2807" s="107">
        <v>2012</v>
      </c>
      <c r="D2807" s="107" t="s">
        <v>458</v>
      </c>
      <c r="E2807" s="107" t="s">
        <v>458</v>
      </c>
      <c r="F2807" s="107" t="s">
        <v>458</v>
      </c>
      <c r="G2807">
        <v>0</v>
      </c>
      <c r="H2807" t="e">
        <f t="shared" si="43"/>
        <v>#VALUE!</v>
      </c>
    </row>
    <row r="2808" spans="1:8" x14ac:dyDescent="0.25">
      <c r="A2808">
        <f>_xlfn.XLOOKUP(B2808,'Données-péréquation'!$B$2:$B$301,'Données-péréquation'!$A$2:$A$301)</f>
        <v>5610</v>
      </c>
      <c r="B2808" s="108" t="s">
        <v>148</v>
      </c>
      <c r="C2808" s="107">
        <v>2013</v>
      </c>
      <c r="D2808" s="107" t="s">
        <v>458</v>
      </c>
      <c r="E2808" s="107" t="s">
        <v>458</v>
      </c>
      <c r="F2808" s="107" t="s">
        <v>458</v>
      </c>
      <c r="G2808">
        <v>0</v>
      </c>
      <c r="H2808" t="e">
        <f t="shared" si="43"/>
        <v>#VALUE!</v>
      </c>
    </row>
    <row r="2809" spans="1:8" x14ac:dyDescent="0.25">
      <c r="A2809">
        <f>_xlfn.XLOOKUP(B2809,'Données-péréquation'!$B$2:$B$301,'Données-péréquation'!$A$2:$A$301)</f>
        <v>5610</v>
      </c>
      <c r="B2809" s="108" t="s">
        <v>148</v>
      </c>
      <c r="C2809" s="107">
        <v>2014</v>
      </c>
      <c r="D2809" s="107" t="s">
        <v>458</v>
      </c>
      <c r="E2809" s="107" t="s">
        <v>458</v>
      </c>
      <c r="F2809" s="107" t="s">
        <v>458</v>
      </c>
      <c r="G2809">
        <v>0</v>
      </c>
      <c r="H2809" t="e">
        <f t="shared" si="43"/>
        <v>#VALUE!</v>
      </c>
    </row>
    <row r="2810" spans="1:8" x14ac:dyDescent="0.25">
      <c r="A2810">
        <f>_xlfn.XLOOKUP(B2810,'Données-péréquation'!$B$2:$B$301,'Données-péréquation'!$A$2:$A$301)</f>
        <v>5610</v>
      </c>
      <c r="B2810" s="108" t="s">
        <v>148</v>
      </c>
      <c r="C2810" s="107">
        <v>2015</v>
      </c>
      <c r="D2810" s="107" t="s">
        <v>458</v>
      </c>
      <c r="E2810" s="107" t="s">
        <v>458</v>
      </c>
      <c r="F2810" s="107" t="s">
        <v>458</v>
      </c>
      <c r="G2810">
        <v>0</v>
      </c>
      <c r="H2810" t="e">
        <f t="shared" si="43"/>
        <v>#VALUE!</v>
      </c>
    </row>
    <row r="2811" spans="1:8" x14ac:dyDescent="0.25">
      <c r="A2811">
        <f>_xlfn.XLOOKUP(B2811,'Données-péréquation'!$B$2:$B$301,'Données-péréquation'!$A$2:$A$301)</f>
        <v>5610</v>
      </c>
      <c r="B2811" s="108" t="s">
        <v>148</v>
      </c>
      <c r="C2811" s="107">
        <v>2016</v>
      </c>
      <c r="D2811" s="105">
        <v>826939.87785714399</v>
      </c>
      <c r="E2811" s="106">
        <v>898800</v>
      </c>
      <c r="F2811" s="107" t="s">
        <v>458</v>
      </c>
      <c r="G2811">
        <v>0</v>
      </c>
      <c r="H2811" t="e">
        <f t="shared" si="43"/>
        <v>#VALUE!</v>
      </c>
    </row>
    <row r="2812" spans="1:8" x14ac:dyDescent="0.25">
      <c r="A2812">
        <f>_xlfn.XLOOKUP(B2812,'Données-péréquation'!$B$2:$B$301,'Données-péréquation'!$A$2:$A$301)</f>
        <v>5610</v>
      </c>
      <c r="B2812" s="108" t="s">
        <v>148</v>
      </c>
      <c r="C2812" s="107">
        <v>2017</v>
      </c>
      <c r="D2812" s="105">
        <v>1290794.4913979301</v>
      </c>
      <c r="E2812" s="106">
        <v>1335340</v>
      </c>
      <c r="F2812" s="105">
        <v>-447857.95826828497</v>
      </c>
      <c r="G2812">
        <v>0</v>
      </c>
      <c r="H2812">
        <f t="shared" si="43"/>
        <v>-447857.95826828497</v>
      </c>
    </row>
    <row r="2813" spans="1:8" x14ac:dyDescent="0.25">
      <c r="A2813">
        <f>_xlfn.XLOOKUP(B2813,'Données-péréquation'!$B$2:$B$301,'Données-péréquation'!$A$2:$A$301)</f>
        <v>5610</v>
      </c>
      <c r="B2813" s="108" t="s">
        <v>148</v>
      </c>
      <c r="C2813" s="107">
        <v>2018</v>
      </c>
      <c r="D2813" s="105">
        <v>1028582.65524252</v>
      </c>
      <c r="E2813" s="105">
        <v>1076193.1740000001</v>
      </c>
      <c r="F2813" s="105">
        <v>-316329.560651679</v>
      </c>
      <c r="G2813">
        <v>0</v>
      </c>
      <c r="H2813">
        <f t="shared" si="43"/>
        <v>-316329.560651679</v>
      </c>
    </row>
    <row r="2814" spans="1:8" x14ac:dyDescent="0.25">
      <c r="A2814">
        <f>_xlfn.XLOOKUP(B2814,'Données-péréquation'!$B$2:$B$301,'Données-péréquation'!$A$2:$A$301)</f>
        <v>5610</v>
      </c>
      <c r="B2814" s="108" t="s">
        <v>148</v>
      </c>
      <c r="C2814" s="107">
        <v>2019</v>
      </c>
      <c r="D2814" s="105">
        <v>1179086.2311836199</v>
      </c>
      <c r="E2814" s="105">
        <v>1275819.5060000001</v>
      </c>
      <c r="F2814" s="105">
        <v>-410866.697513639</v>
      </c>
      <c r="G2814">
        <v>1714.8</v>
      </c>
      <c r="H2814">
        <f t="shared" si="43"/>
        <v>-409151.89751363901</v>
      </c>
    </row>
    <row r="2815" spans="1:8" x14ac:dyDescent="0.25">
      <c r="A2815">
        <f>_xlfn.XLOOKUP(B2815,'Données-péréquation'!$B$2:$B$301,'Données-péréquation'!$A$2:$A$301)</f>
        <v>5610</v>
      </c>
      <c r="B2815" s="108" t="s">
        <v>148</v>
      </c>
      <c r="C2815" s="107">
        <v>2020</v>
      </c>
      <c r="D2815" s="105">
        <v>1150820.62369949</v>
      </c>
      <c r="E2815" s="105">
        <v>1225617.4469999999</v>
      </c>
      <c r="F2815" s="105">
        <v>-249368.45046740901</v>
      </c>
      <c r="G2815">
        <v>655.42</v>
      </c>
      <c r="H2815">
        <f t="shared" si="43"/>
        <v>-248713.030467409</v>
      </c>
    </row>
    <row r="2816" spans="1:8" x14ac:dyDescent="0.25">
      <c r="A2816">
        <f>_xlfn.XLOOKUP(B2816,'Données-péréquation'!$B$2:$B$301,'Données-péréquation'!$A$2:$A$301)</f>
        <v>5610</v>
      </c>
      <c r="B2816" s="108" t="s">
        <v>148</v>
      </c>
      <c r="C2816" s="107">
        <v>2021</v>
      </c>
      <c r="D2816" s="105">
        <v>1068102.67654525</v>
      </c>
      <c r="E2816" s="106">
        <v>1190250</v>
      </c>
      <c r="F2816" s="105">
        <v>-646542.24974475906</v>
      </c>
      <c r="G2816">
        <v>1561.62</v>
      </c>
      <c r="H2816">
        <f t="shared" si="43"/>
        <v>-644980.62974475906</v>
      </c>
    </row>
    <row r="2817" spans="1:8" x14ac:dyDescent="0.25">
      <c r="A2817">
        <f>_xlfn.XLOOKUP(B2817,'Données-péréquation'!$B$2:$B$301,'Données-péréquation'!$A$2:$A$301)</f>
        <v>5610</v>
      </c>
      <c r="B2817" s="108" t="s">
        <v>148</v>
      </c>
      <c r="C2817" s="107">
        <v>2022</v>
      </c>
      <c r="D2817" s="105">
        <v>1020014.27453869</v>
      </c>
      <c r="E2817" s="105">
        <v>1104952.6852603201</v>
      </c>
      <c r="F2817" s="105">
        <v>-294382.75391524</v>
      </c>
      <c r="G2817">
        <v>2676.76</v>
      </c>
      <c r="H2817">
        <f t="shared" si="43"/>
        <v>-291705.99391523999</v>
      </c>
    </row>
    <row r="2818" spans="1:8" x14ac:dyDescent="0.25">
      <c r="A2818">
        <f>_xlfn.XLOOKUP(B2818,'Données-péréquation'!$B$2:$B$301,'Données-péréquation'!$A$2:$A$301)</f>
        <v>5929</v>
      </c>
      <c r="B2818" s="108" t="s">
        <v>147</v>
      </c>
      <c r="C2818" s="107">
        <v>2012</v>
      </c>
      <c r="D2818" s="107" t="s">
        <v>458</v>
      </c>
      <c r="E2818" s="107" t="s">
        <v>458</v>
      </c>
      <c r="F2818" s="107" t="s">
        <v>458</v>
      </c>
      <c r="G2818">
        <v>0</v>
      </c>
      <c r="H2818" t="e">
        <f t="shared" si="43"/>
        <v>#VALUE!</v>
      </c>
    </row>
    <row r="2819" spans="1:8" x14ac:dyDescent="0.25">
      <c r="A2819">
        <f>_xlfn.XLOOKUP(B2819,'Données-péréquation'!$B$2:$B$301,'Données-péréquation'!$A$2:$A$301)</f>
        <v>5929</v>
      </c>
      <c r="B2819" s="108" t="s">
        <v>147</v>
      </c>
      <c r="C2819" s="107">
        <v>2013</v>
      </c>
      <c r="D2819" s="107" t="s">
        <v>458</v>
      </c>
      <c r="E2819" s="107" t="s">
        <v>458</v>
      </c>
      <c r="F2819" s="107" t="s">
        <v>458</v>
      </c>
      <c r="G2819">
        <v>0</v>
      </c>
      <c r="H2819" t="e">
        <f t="shared" ref="H2819:H2882" si="44">F2819+G2819</f>
        <v>#VALUE!</v>
      </c>
    </row>
    <row r="2820" spans="1:8" x14ac:dyDescent="0.25">
      <c r="A2820">
        <f>_xlfn.XLOOKUP(B2820,'Données-péréquation'!$B$2:$B$301,'Données-péréquation'!$A$2:$A$301)</f>
        <v>5929</v>
      </c>
      <c r="B2820" s="108" t="s">
        <v>147</v>
      </c>
      <c r="C2820" s="107">
        <v>2014</v>
      </c>
      <c r="D2820" s="107" t="s">
        <v>458</v>
      </c>
      <c r="E2820" s="107" t="s">
        <v>458</v>
      </c>
      <c r="F2820" s="107" t="s">
        <v>458</v>
      </c>
      <c r="G2820">
        <v>0</v>
      </c>
      <c r="H2820" t="e">
        <f t="shared" si="44"/>
        <v>#VALUE!</v>
      </c>
    </row>
    <row r="2821" spans="1:8" x14ac:dyDescent="0.25">
      <c r="A2821">
        <f>_xlfn.XLOOKUP(B2821,'Données-péréquation'!$B$2:$B$301,'Données-péréquation'!$A$2:$A$301)</f>
        <v>5929</v>
      </c>
      <c r="B2821" s="108" t="s">
        <v>147</v>
      </c>
      <c r="C2821" s="107">
        <v>2015</v>
      </c>
      <c r="D2821" s="107" t="s">
        <v>458</v>
      </c>
      <c r="E2821" s="107" t="s">
        <v>458</v>
      </c>
      <c r="F2821" s="107" t="s">
        <v>458</v>
      </c>
      <c r="G2821">
        <v>0</v>
      </c>
      <c r="H2821" t="e">
        <f t="shared" si="44"/>
        <v>#VALUE!</v>
      </c>
    </row>
    <row r="2822" spans="1:8" x14ac:dyDescent="0.25">
      <c r="A2822">
        <f>_xlfn.XLOOKUP(B2822,'Données-péréquation'!$B$2:$B$301,'Données-péréquation'!$A$2:$A$301)</f>
        <v>5929</v>
      </c>
      <c r="B2822" s="108" t="s">
        <v>147</v>
      </c>
      <c r="C2822" s="107">
        <v>2016</v>
      </c>
      <c r="D2822" s="105">
        <v>2566684.5420270301</v>
      </c>
      <c r="E2822" s="105">
        <v>2616751.1642173198</v>
      </c>
      <c r="F2822" s="107" t="s">
        <v>458</v>
      </c>
      <c r="G2822">
        <v>0</v>
      </c>
      <c r="H2822" t="e">
        <f t="shared" si="44"/>
        <v>#VALUE!</v>
      </c>
    </row>
    <row r="2823" spans="1:8" x14ac:dyDescent="0.25">
      <c r="A2823">
        <f>_xlfn.XLOOKUP(B2823,'Données-péréquation'!$B$2:$B$301,'Données-péréquation'!$A$2:$A$301)</f>
        <v>5929</v>
      </c>
      <c r="B2823" s="108" t="s">
        <v>147</v>
      </c>
      <c r="C2823" s="107">
        <v>2017</v>
      </c>
      <c r="D2823" s="105">
        <v>2410540.9177835002</v>
      </c>
      <c r="E2823" s="105">
        <v>2455959.9672060399</v>
      </c>
      <c r="F2823" s="105">
        <v>224498.803083962</v>
      </c>
      <c r="G2823">
        <v>0</v>
      </c>
      <c r="H2823">
        <f t="shared" si="44"/>
        <v>224498.803083962</v>
      </c>
    </row>
    <row r="2824" spans="1:8" x14ac:dyDescent="0.25">
      <c r="A2824">
        <f>_xlfn.XLOOKUP(B2824,'Données-péréquation'!$B$2:$B$301,'Données-péréquation'!$A$2:$A$301)</f>
        <v>5929</v>
      </c>
      <c r="B2824" s="108" t="s">
        <v>147</v>
      </c>
      <c r="C2824" s="107">
        <v>2018</v>
      </c>
      <c r="D2824" s="105">
        <v>2258749.1657987698</v>
      </c>
      <c r="E2824" s="105">
        <v>2303987.4835904902</v>
      </c>
      <c r="F2824" s="105">
        <v>217518.17351095399</v>
      </c>
      <c r="G2824">
        <v>0</v>
      </c>
      <c r="H2824">
        <f t="shared" si="44"/>
        <v>217518.17351095399</v>
      </c>
    </row>
    <row r="2825" spans="1:8" x14ac:dyDescent="0.25">
      <c r="A2825">
        <f>_xlfn.XLOOKUP(B2825,'Données-péréquation'!$B$2:$B$301,'Données-péréquation'!$A$2:$A$301)</f>
        <v>5929</v>
      </c>
      <c r="B2825" s="108" t="s">
        <v>147</v>
      </c>
      <c r="C2825" s="107">
        <v>2019</v>
      </c>
      <c r="D2825" s="105">
        <v>2317741.0753064598</v>
      </c>
      <c r="E2825" s="105">
        <v>2362987.2494554799</v>
      </c>
      <c r="F2825" s="105">
        <v>291783.12779229798</v>
      </c>
      <c r="G2825">
        <v>4099.2</v>
      </c>
      <c r="H2825">
        <f t="shared" si="44"/>
        <v>295882.32779229799</v>
      </c>
    </row>
    <row r="2826" spans="1:8" x14ac:dyDescent="0.25">
      <c r="A2826">
        <f>_xlfn.XLOOKUP(B2826,'Données-péréquation'!$B$2:$B$301,'Données-péréquation'!$A$2:$A$301)</f>
        <v>5929</v>
      </c>
      <c r="B2826" s="108" t="s">
        <v>147</v>
      </c>
      <c r="C2826" s="107">
        <v>2020</v>
      </c>
      <c r="D2826" s="105">
        <v>2194193.3582745101</v>
      </c>
      <c r="E2826" s="105">
        <v>2261215.4859828502</v>
      </c>
      <c r="F2826" s="105">
        <v>296209.54010800598</v>
      </c>
      <c r="G2826">
        <v>3642.99</v>
      </c>
      <c r="H2826">
        <f t="shared" si="44"/>
        <v>299852.53010800597</v>
      </c>
    </row>
    <row r="2827" spans="1:8" x14ac:dyDescent="0.25">
      <c r="A2827">
        <f>_xlfn.XLOOKUP(B2827,'Données-péréquation'!$B$2:$B$301,'Données-péréquation'!$A$2:$A$301)</f>
        <v>5929</v>
      </c>
      <c r="B2827" s="108" t="s">
        <v>147</v>
      </c>
      <c r="C2827" s="107">
        <v>2021</v>
      </c>
      <c r="D2827" s="105">
        <v>1996968.92448115</v>
      </c>
      <c r="E2827" s="105">
        <v>2065548.24022989</v>
      </c>
      <c r="F2827" s="105">
        <v>240910.24087257899</v>
      </c>
      <c r="G2827">
        <v>5431.62</v>
      </c>
      <c r="H2827">
        <f t="shared" si="44"/>
        <v>246341.86087257898</v>
      </c>
    </row>
    <row r="2828" spans="1:8" x14ac:dyDescent="0.25">
      <c r="A2828">
        <f>_xlfn.XLOOKUP(B2828,'Données-péréquation'!$B$2:$B$301,'Données-péréquation'!$A$2:$A$301)</f>
        <v>5929</v>
      </c>
      <c r="B2828" s="108" t="s">
        <v>147</v>
      </c>
      <c r="C2828" s="107">
        <v>2022</v>
      </c>
      <c r="D2828" s="105">
        <v>1923707.1851997201</v>
      </c>
      <c r="E2828" s="105">
        <v>1966365.6646565599</v>
      </c>
      <c r="F2828" s="105">
        <v>209451.51627308599</v>
      </c>
      <c r="G2828">
        <v>3498.99</v>
      </c>
      <c r="H2828">
        <f t="shared" si="44"/>
        <v>212950.50627308598</v>
      </c>
    </row>
    <row r="2829" spans="1:8" x14ac:dyDescent="0.25">
      <c r="A2829">
        <f>_xlfn.XLOOKUP(B2829,'Données-péréquation'!$B$2:$B$301,'Données-péréquation'!$A$2:$A$301)</f>
        <v>5501</v>
      </c>
      <c r="B2829" s="108" t="s">
        <v>146</v>
      </c>
      <c r="C2829" s="107">
        <v>2012</v>
      </c>
      <c r="D2829" s="107" t="s">
        <v>458</v>
      </c>
      <c r="E2829" s="107" t="s">
        <v>458</v>
      </c>
      <c r="F2829" s="107" t="s">
        <v>458</v>
      </c>
      <c r="G2829">
        <v>0</v>
      </c>
      <c r="H2829" t="e">
        <f t="shared" si="44"/>
        <v>#VALUE!</v>
      </c>
    </row>
    <row r="2830" spans="1:8" x14ac:dyDescent="0.25">
      <c r="A2830">
        <f>_xlfn.XLOOKUP(B2830,'Données-péréquation'!$B$2:$B$301,'Données-péréquation'!$A$2:$A$301)</f>
        <v>5501</v>
      </c>
      <c r="B2830" s="108" t="s">
        <v>146</v>
      </c>
      <c r="C2830" s="107">
        <v>2013</v>
      </c>
      <c r="D2830" s="107" t="s">
        <v>458</v>
      </c>
      <c r="E2830" s="107" t="s">
        <v>458</v>
      </c>
      <c r="F2830" s="107" t="s">
        <v>458</v>
      </c>
      <c r="G2830">
        <v>0</v>
      </c>
      <c r="H2830" t="e">
        <f t="shared" si="44"/>
        <v>#VALUE!</v>
      </c>
    </row>
    <row r="2831" spans="1:8" x14ac:dyDescent="0.25">
      <c r="A2831">
        <f>_xlfn.XLOOKUP(B2831,'Données-péréquation'!$B$2:$B$301,'Données-péréquation'!$A$2:$A$301)</f>
        <v>5501</v>
      </c>
      <c r="B2831" s="108" t="s">
        <v>146</v>
      </c>
      <c r="C2831" s="107">
        <v>2014</v>
      </c>
      <c r="D2831" s="107" t="s">
        <v>458</v>
      </c>
      <c r="E2831" s="107" t="s">
        <v>458</v>
      </c>
      <c r="F2831" s="107" t="s">
        <v>458</v>
      </c>
      <c r="G2831">
        <v>0</v>
      </c>
      <c r="H2831" t="e">
        <f t="shared" si="44"/>
        <v>#VALUE!</v>
      </c>
    </row>
    <row r="2832" spans="1:8" x14ac:dyDescent="0.25">
      <c r="A2832">
        <f>_xlfn.XLOOKUP(B2832,'Données-péréquation'!$B$2:$B$301,'Données-péréquation'!$A$2:$A$301)</f>
        <v>5501</v>
      </c>
      <c r="B2832" s="108" t="s">
        <v>146</v>
      </c>
      <c r="C2832" s="107">
        <v>2015</v>
      </c>
      <c r="D2832" s="107" t="s">
        <v>458</v>
      </c>
      <c r="E2832" s="107" t="s">
        <v>458</v>
      </c>
      <c r="F2832" s="107" t="s">
        <v>458</v>
      </c>
      <c r="G2832">
        <v>0</v>
      </c>
      <c r="H2832" t="e">
        <f t="shared" si="44"/>
        <v>#VALUE!</v>
      </c>
    </row>
    <row r="2833" spans="1:8" x14ac:dyDescent="0.25">
      <c r="A2833">
        <f>_xlfn.XLOOKUP(B2833,'Données-péréquation'!$B$2:$B$301,'Données-péréquation'!$A$2:$A$301)</f>
        <v>5501</v>
      </c>
      <c r="B2833" s="108" t="s">
        <v>146</v>
      </c>
      <c r="C2833" s="107">
        <v>2016</v>
      </c>
      <c r="D2833" s="105">
        <v>190338.31644065899</v>
      </c>
      <c r="E2833" s="106">
        <v>201500</v>
      </c>
      <c r="F2833" s="107" t="s">
        <v>458</v>
      </c>
      <c r="G2833">
        <v>0</v>
      </c>
      <c r="H2833" t="e">
        <f t="shared" si="44"/>
        <v>#VALUE!</v>
      </c>
    </row>
    <row r="2834" spans="1:8" x14ac:dyDescent="0.25">
      <c r="A2834">
        <f>_xlfn.XLOOKUP(B2834,'Données-péréquation'!$B$2:$B$301,'Données-péréquation'!$A$2:$A$301)</f>
        <v>5501</v>
      </c>
      <c r="B2834" s="108" t="s">
        <v>146</v>
      </c>
      <c r="C2834" s="107">
        <v>2017</v>
      </c>
      <c r="D2834" s="105">
        <v>-15007.094400016</v>
      </c>
      <c r="E2834" s="107">
        <v>0</v>
      </c>
      <c r="F2834" s="105">
        <v>35686.040323447</v>
      </c>
      <c r="G2834">
        <v>0</v>
      </c>
      <c r="H2834">
        <f t="shared" si="44"/>
        <v>35686.040323447</v>
      </c>
    </row>
    <row r="2835" spans="1:8" x14ac:dyDescent="0.25">
      <c r="A2835">
        <f>_xlfn.XLOOKUP(B2835,'Données-péréquation'!$B$2:$B$301,'Données-péréquation'!$A$2:$A$301)</f>
        <v>5501</v>
      </c>
      <c r="B2835" s="108" t="s">
        <v>146</v>
      </c>
      <c r="C2835" s="107">
        <v>2018</v>
      </c>
      <c r="D2835" s="105">
        <v>-15235.161522065</v>
      </c>
      <c r="E2835" s="107">
        <v>0</v>
      </c>
      <c r="F2835" s="105">
        <v>-52692.730045306998</v>
      </c>
      <c r="G2835">
        <v>0</v>
      </c>
      <c r="H2835">
        <f t="shared" si="44"/>
        <v>-52692.730045306998</v>
      </c>
    </row>
    <row r="2836" spans="1:8" x14ac:dyDescent="0.25">
      <c r="A2836">
        <f>_xlfn.XLOOKUP(B2836,'Données-péréquation'!$B$2:$B$301,'Données-péréquation'!$A$2:$A$301)</f>
        <v>5501</v>
      </c>
      <c r="B2836" s="108" t="s">
        <v>146</v>
      </c>
      <c r="C2836" s="107">
        <v>2019</v>
      </c>
      <c r="D2836" s="105">
        <v>-17369.962200021</v>
      </c>
      <c r="E2836" s="107">
        <v>0</v>
      </c>
      <c r="F2836" s="105">
        <v>-135636.81820609199</v>
      </c>
      <c r="G2836">
        <v>5392.65</v>
      </c>
      <c r="H2836">
        <f t="shared" si="44"/>
        <v>-130244.168206092</v>
      </c>
    </row>
    <row r="2837" spans="1:8" x14ac:dyDescent="0.25">
      <c r="A2837">
        <f>_xlfn.XLOOKUP(B2837,'Données-péréquation'!$B$2:$B$301,'Données-péréquation'!$A$2:$A$301)</f>
        <v>5501</v>
      </c>
      <c r="B2837" s="108" t="s">
        <v>146</v>
      </c>
      <c r="C2837" s="107">
        <v>2020</v>
      </c>
      <c r="D2837" s="105">
        <v>-15131.003610648</v>
      </c>
      <c r="E2837" s="107">
        <v>0</v>
      </c>
      <c r="F2837" s="105">
        <v>-3186726.4047113298</v>
      </c>
      <c r="G2837">
        <v>4285.16</v>
      </c>
      <c r="H2837">
        <f t="shared" si="44"/>
        <v>-3182441.2447113297</v>
      </c>
    </row>
    <row r="2838" spans="1:8" x14ac:dyDescent="0.25">
      <c r="A2838">
        <f>_xlfn.XLOOKUP(B2838,'Données-péréquation'!$B$2:$B$301,'Données-péréquation'!$A$2:$A$301)</f>
        <v>5501</v>
      </c>
      <c r="B2838" s="108" t="s">
        <v>146</v>
      </c>
      <c r="C2838" s="107">
        <v>2021</v>
      </c>
      <c r="D2838" s="105">
        <v>-19786.251540415</v>
      </c>
      <c r="E2838" s="107">
        <v>0</v>
      </c>
      <c r="F2838" s="105">
        <v>1508729.1286521701</v>
      </c>
      <c r="G2838">
        <v>12844.25</v>
      </c>
      <c r="H2838">
        <f t="shared" si="44"/>
        <v>1521573.3786521701</v>
      </c>
    </row>
    <row r="2839" spans="1:8" x14ac:dyDescent="0.25">
      <c r="A2839">
        <f>_xlfn.XLOOKUP(B2839,'Données-péréquation'!$B$2:$B$301,'Données-péréquation'!$A$2:$A$301)</f>
        <v>5501</v>
      </c>
      <c r="B2839" s="108" t="s">
        <v>146</v>
      </c>
      <c r="C2839" s="107">
        <v>2022</v>
      </c>
      <c r="D2839" s="105">
        <v>-25993.251182525</v>
      </c>
      <c r="E2839" s="107">
        <v>0</v>
      </c>
      <c r="F2839" s="105">
        <v>-615921.79493171698</v>
      </c>
      <c r="G2839">
        <v>12674.11</v>
      </c>
      <c r="H2839">
        <f t="shared" si="44"/>
        <v>-603247.684931717</v>
      </c>
    </row>
    <row r="2840" spans="1:8" x14ac:dyDescent="0.25">
      <c r="A2840">
        <f>_xlfn.XLOOKUP(B2840,'Données-péréquation'!$B$2:$B$301,'Données-péréquation'!$A$2:$A$301)</f>
        <v>5930</v>
      </c>
      <c r="B2840" s="108" t="s">
        <v>145</v>
      </c>
      <c r="C2840" s="107">
        <v>2012</v>
      </c>
      <c r="D2840" s="107" t="s">
        <v>458</v>
      </c>
      <c r="E2840" s="107" t="s">
        <v>458</v>
      </c>
      <c r="F2840" s="107" t="s">
        <v>458</v>
      </c>
      <c r="G2840">
        <v>0</v>
      </c>
      <c r="H2840" t="e">
        <f t="shared" si="44"/>
        <v>#VALUE!</v>
      </c>
    </row>
    <row r="2841" spans="1:8" x14ac:dyDescent="0.25">
      <c r="A2841">
        <f>_xlfn.XLOOKUP(B2841,'Données-péréquation'!$B$2:$B$301,'Données-péréquation'!$A$2:$A$301)</f>
        <v>5930</v>
      </c>
      <c r="B2841" s="108" t="s">
        <v>145</v>
      </c>
      <c r="C2841" s="107">
        <v>2013</v>
      </c>
      <c r="D2841" s="107" t="s">
        <v>458</v>
      </c>
      <c r="E2841" s="107" t="s">
        <v>458</v>
      </c>
      <c r="F2841" s="107" t="s">
        <v>458</v>
      </c>
      <c r="G2841">
        <v>0</v>
      </c>
      <c r="H2841" t="e">
        <f t="shared" si="44"/>
        <v>#VALUE!</v>
      </c>
    </row>
    <row r="2842" spans="1:8" x14ac:dyDescent="0.25">
      <c r="A2842">
        <f>_xlfn.XLOOKUP(B2842,'Données-péréquation'!$B$2:$B$301,'Données-péréquation'!$A$2:$A$301)</f>
        <v>5930</v>
      </c>
      <c r="B2842" s="108" t="s">
        <v>145</v>
      </c>
      <c r="C2842" s="107">
        <v>2014</v>
      </c>
      <c r="D2842" s="107" t="s">
        <v>458</v>
      </c>
      <c r="E2842" s="107" t="s">
        <v>458</v>
      </c>
      <c r="F2842" s="107" t="s">
        <v>458</v>
      </c>
      <c r="G2842">
        <v>0</v>
      </c>
      <c r="H2842" t="e">
        <f t="shared" si="44"/>
        <v>#VALUE!</v>
      </c>
    </row>
    <row r="2843" spans="1:8" x14ac:dyDescent="0.25">
      <c r="A2843">
        <f>_xlfn.XLOOKUP(B2843,'Données-péréquation'!$B$2:$B$301,'Données-péréquation'!$A$2:$A$301)</f>
        <v>5930</v>
      </c>
      <c r="B2843" s="108" t="s">
        <v>145</v>
      </c>
      <c r="C2843" s="107">
        <v>2015</v>
      </c>
      <c r="D2843" s="107" t="s">
        <v>458</v>
      </c>
      <c r="E2843" s="107" t="s">
        <v>458</v>
      </c>
      <c r="F2843" s="107" t="s">
        <v>458</v>
      </c>
      <c r="G2843">
        <v>0</v>
      </c>
      <c r="H2843" t="e">
        <f t="shared" si="44"/>
        <v>#VALUE!</v>
      </c>
    </row>
    <row r="2844" spans="1:8" x14ac:dyDescent="0.25">
      <c r="A2844">
        <f>_xlfn.XLOOKUP(B2844,'Données-péréquation'!$B$2:$B$301,'Données-péréquation'!$A$2:$A$301)</f>
        <v>5930</v>
      </c>
      <c r="B2844" s="108" t="s">
        <v>145</v>
      </c>
      <c r="C2844" s="107">
        <v>2016</v>
      </c>
      <c r="D2844" s="105">
        <v>-4197.9889350740004</v>
      </c>
      <c r="E2844" s="107">
        <v>338.73591253400002</v>
      </c>
      <c r="F2844" s="107" t="s">
        <v>458</v>
      </c>
      <c r="G2844">
        <v>0</v>
      </c>
      <c r="H2844" t="e">
        <f t="shared" si="44"/>
        <v>#VALUE!</v>
      </c>
    </row>
    <row r="2845" spans="1:8" x14ac:dyDescent="0.25">
      <c r="A2845">
        <f>_xlfn.XLOOKUP(B2845,'Données-péréquation'!$B$2:$B$301,'Données-péréquation'!$A$2:$A$301)</f>
        <v>5930</v>
      </c>
      <c r="B2845" s="108" t="s">
        <v>145</v>
      </c>
      <c r="C2845" s="107">
        <v>2017</v>
      </c>
      <c r="D2845" s="105">
        <v>-4200.4425973179996</v>
      </c>
      <c r="E2845" s="107">
        <v>332.74338732699999</v>
      </c>
      <c r="F2845" s="105">
        <v>87868.166290074005</v>
      </c>
      <c r="G2845">
        <v>0</v>
      </c>
      <c r="H2845">
        <f t="shared" si="44"/>
        <v>87868.166290074005</v>
      </c>
    </row>
    <row r="2846" spans="1:8" x14ac:dyDescent="0.25">
      <c r="A2846">
        <f>_xlfn.XLOOKUP(B2846,'Données-péréquation'!$B$2:$B$301,'Données-péréquation'!$A$2:$A$301)</f>
        <v>5930</v>
      </c>
      <c r="B2846" s="108" t="s">
        <v>145</v>
      </c>
      <c r="C2846" s="107">
        <v>2018</v>
      </c>
      <c r="D2846" s="105">
        <v>-4579.0526877769998</v>
      </c>
      <c r="E2846" s="107">
        <v>329.96080992499998</v>
      </c>
      <c r="F2846" s="105">
        <v>78342.730458279999</v>
      </c>
      <c r="G2846">
        <v>0</v>
      </c>
      <c r="H2846">
        <f t="shared" si="44"/>
        <v>78342.730458279999</v>
      </c>
    </row>
    <row r="2847" spans="1:8" x14ac:dyDescent="0.25">
      <c r="A2847">
        <f>_xlfn.XLOOKUP(B2847,'Données-péréquation'!$B$2:$B$301,'Données-péréquation'!$A$2:$A$301)</f>
        <v>5930</v>
      </c>
      <c r="B2847" s="108" t="s">
        <v>145</v>
      </c>
      <c r="C2847" s="107">
        <v>2019</v>
      </c>
      <c r="D2847" s="105">
        <v>-2173.8804907369999</v>
      </c>
      <c r="E2847" s="105">
        <v>2148.491213967</v>
      </c>
      <c r="F2847" s="105">
        <v>130634.65374562</v>
      </c>
      <c r="G2847">
        <v>75.150000000000006</v>
      </c>
      <c r="H2847">
        <f t="shared" si="44"/>
        <v>130709.80374562</v>
      </c>
    </row>
    <row r="2848" spans="1:8" x14ac:dyDescent="0.25">
      <c r="A2848">
        <f>_xlfn.XLOOKUP(B2848,'Données-péréquation'!$B$2:$B$301,'Données-péréquation'!$A$2:$A$301)</f>
        <v>5930</v>
      </c>
      <c r="B2848" s="108" t="s">
        <v>145</v>
      </c>
      <c r="C2848" s="107">
        <v>2020</v>
      </c>
      <c r="D2848" s="105">
        <v>-1910.8391620340001</v>
      </c>
      <c r="E2848" s="105">
        <v>2520.8911519059998</v>
      </c>
      <c r="F2848" s="105">
        <v>129908.328946746</v>
      </c>
      <c r="G2848">
        <v>548.13</v>
      </c>
      <c r="H2848">
        <f t="shared" si="44"/>
        <v>130456.458946746</v>
      </c>
    </row>
    <row r="2849" spans="1:8" x14ac:dyDescent="0.25">
      <c r="A2849">
        <f>_xlfn.XLOOKUP(B2849,'Données-péréquation'!$B$2:$B$301,'Données-péréquation'!$A$2:$A$301)</f>
        <v>5930</v>
      </c>
      <c r="B2849" s="108" t="s">
        <v>145</v>
      </c>
      <c r="C2849" s="107">
        <v>2021</v>
      </c>
      <c r="D2849" s="105">
        <v>-2825.4674259080002</v>
      </c>
      <c r="E2849" s="105">
        <v>2411.5569390689998</v>
      </c>
      <c r="F2849" s="105">
        <v>66400.91550504</v>
      </c>
      <c r="G2849">
        <v>156.26</v>
      </c>
      <c r="H2849">
        <f t="shared" si="44"/>
        <v>66557.175505039995</v>
      </c>
    </row>
    <row r="2850" spans="1:8" x14ac:dyDescent="0.25">
      <c r="A2850">
        <f>_xlfn.XLOOKUP(B2850,'Données-péréquation'!$B$2:$B$301,'Données-péréquation'!$A$2:$A$301)</f>
        <v>5930</v>
      </c>
      <c r="B2850" s="108" t="s">
        <v>145</v>
      </c>
      <c r="C2850" s="107">
        <v>2022</v>
      </c>
      <c r="D2850" s="107">
        <v>-663.18493177899995</v>
      </c>
      <c r="E2850" s="105">
        <v>2360.7256926800001</v>
      </c>
      <c r="F2850" s="105">
        <v>133745.06682510101</v>
      </c>
      <c r="G2850">
        <v>65.78</v>
      </c>
      <c r="H2850">
        <f t="shared" si="44"/>
        <v>133810.84682510101</v>
      </c>
    </row>
    <row r="2851" spans="1:8" x14ac:dyDescent="0.25">
      <c r="A2851">
        <f>_xlfn.XLOOKUP(B2851,'Données-péréquation'!$B$2:$B$301,'Données-péréquation'!$A$2:$A$301)</f>
        <v>5688</v>
      </c>
      <c r="B2851" s="108" t="s">
        <v>144</v>
      </c>
      <c r="C2851" s="107">
        <v>2012</v>
      </c>
      <c r="D2851" s="107" t="s">
        <v>458</v>
      </c>
      <c r="E2851" s="107" t="s">
        <v>458</v>
      </c>
      <c r="F2851" s="107" t="s">
        <v>458</v>
      </c>
      <c r="G2851">
        <v>0</v>
      </c>
      <c r="H2851" t="e">
        <f t="shared" si="44"/>
        <v>#VALUE!</v>
      </c>
    </row>
    <row r="2852" spans="1:8" x14ac:dyDescent="0.25">
      <c r="A2852">
        <f>_xlfn.XLOOKUP(B2852,'Données-péréquation'!$B$2:$B$301,'Données-péréquation'!$A$2:$A$301)</f>
        <v>5688</v>
      </c>
      <c r="B2852" s="108" t="s">
        <v>144</v>
      </c>
      <c r="C2852" s="107">
        <v>2013</v>
      </c>
      <c r="D2852" s="107" t="s">
        <v>458</v>
      </c>
      <c r="E2852" s="107" t="s">
        <v>458</v>
      </c>
      <c r="F2852" s="107" t="s">
        <v>458</v>
      </c>
      <c r="G2852">
        <v>0</v>
      </c>
      <c r="H2852" t="e">
        <f t="shared" si="44"/>
        <v>#VALUE!</v>
      </c>
    </row>
    <row r="2853" spans="1:8" x14ac:dyDescent="0.25">
      <c r="A2853">
        <f>_xlfn.XLOOKUP(B2853,'Données-péréquation'!$B$2:$B$301,'Données-péréquation'!$A$2:$A$301)</f>
        <v>5688</v>
      </c>
      <c r="B2853" s="108" t="s">
        <v>144</v>
      </c>
      <c r="C2853" s="107">
        <v>2014</v>
      </c>
      <c r="D2853" s="107" t="s">
        <v>458</v>
      </c>
      <c r="E2853" s="107" t="s">
        <v>458</v>
      </c>
      <c r="F2853" s="107" t="s">
        <v>458</v>
      </c>
      <c r="G2853">
        <v>0</v>
      </c>
      <c r="H2853" t="e">
        <f t="shared" si="44"/>
        <v>#VALUE!</v>
      </c>
    </row>
    <row r="2854" spans="1:8" x14ac:dyDescent="0.25">
      <c r="A2854">
        <f>_xlfn.XLOOKUP(B2854,'Données-péréquation'!$B$2:$B$301,'Données-péréquation'!$A$2:$A$301)</f>
        <v>5688</v>
      </c>
      <c r="B2854" s="108" t="s">
        <v>144</v>
      </c>
      <c r="C2854" s="107">
        <v>2015</v>
      </c>
      <c r="D2854" s="107" t="s">
        <v>458</v>
      </c>
      <c r="E2854" s="107" t="s">
        <v>458</v>
      </c>
      <c r="F2854" s="107" t="s">
        <v>458</v>
      </c>
      <c r="G2854">
        <v>0</v>
      </c>
      <c r="H2854" t="e">
        <f t="shared" si="44"/>
        <v>#VALUE!</v>
      </c>
    </row>
    <row r="2855" spans="1:8" x14ac:dyDescent="0.25">
      <c r="A2855">
        <f>_xlfn.XLOOKUP(B2855,'Données-péréquation'!$B$2:$B$301,'Données-péréquation'!$A$2:$A$301)</f>
        <v>5688</v>
      </c>
      <c r="B2855" s="108" t="s">
        <v>144</v>
      </c>
      <c r="C2855" s="107">
        <v>2016</v>
      </c>
      <c r="D2855" s="105">
        <v>81483.025682032996</v>
      </c>
      <c r="E2855" s="105">
        <v>100968.3</v>
      </c>
      <c r="F2855" s="107" t="s">
        <v>458</v>
      </c>
      <c r="G2855">
        <v>0</v>
      </c>
      <c r="H2855" t="e">
        <f t="shared" si="44"/>
        <v>#VALUE!</v>
      </c>
    </row>
    <row r="2856" spans="1:8" x14ac:dyDescent="0.25">
      <c r="A2856">
        <f>_xlfn.XLOOKUP(B2856,'Données-péréquation'!$B$2:$B$301,'Données-péréquation'!$A$2:$A$301)</f>
        <v>5688</v>
      </c>
      <c r="B2856" s="108" t="s">
        <v>144</v>
      </c>
      <c r="C2856" s="107">
        <v>2017</v>
      </c>
      <c r="D2856" s="105">
        <v>296457.34894678101</v>
      </c>
      <c r="E2856" s="105">
        <v>337444.8</v>
      </c>
      <c r="F2856" s="105">
        <v>-55649.544482026999</v>
      </c>
      <c r="G2856">
        <v>0</v>
      </c>
      <c r="H2856">
        <f t="shared" si="44"/>
        <v>-55649.544482026999</v>
      </c>
    </row>
    <row r="2857" spans="1:8" x14ac:dyDescent="0.25">
      <c r="A2857">
        <f>_xlfn.XLOOKUP(B2857,'Données-péréquation'!$B$2:$B$301,'Données-péréquation'!$A$2:$A$301)</f>
        <v>5688</v>
      </c>
      <c r="B2857" s="108" t="s">
        <v>144</v>
      </c>
      <c r="C2857" s="107">
        <v>2018</v>
      </c>
      <c r="D2857" s="105">
        <v>333661.20669926202</v>
      </c>
      <c r="E2857" s="105">
        <v>364825.59999999998</v>
      </c>
      <c r="F2857" s="105">
        <v>94399.759979459996</v>
      </c>
      <c r="G2857">
        <v>0</v>
      </c>
      <c r="H2857">
        <f t="shared" si="44"/>
        <v>94399.759979459996</v>
      </c>
    </row>
    <row r="2858" spans="1:8" x14ac:dyDescent="0.25">
      <c r="A2858">
        <f>_xlfn.XLOOKUP(B2858,'Données-péréquation'!$B$2:$B$301,'Données-péréquation'!$A$2:$A$301)</f>
        <v>5688</v>
      </c>
      <c r="B2858" s="108" t="s">
        <v>144</v>
      </c>
      <c r="C2858" s="107">
        <v>2019</v>
      </c>
      <c r="D2858" s="105">
        <v>339625.026476403</v>
      </c>
      <c r="E2858" s="105">
        <v>360082.5</v>
      </c>
      <c r="F2858" s="105">
        <v>186196.37699738701</v>
      </c>
      <c r="G2858">
        <v>3959.6</v>
      </c>
      <c r="H2858">
        <f t="shared" si="44"/>
        <v>190155.97699738701</v>
      </c>
    </row>
    <row r="2859" spans="1:8" x14ac:dyDescent="0.25">
      <c r="A2859">
        <f>_xlfn.XLOOKUP(B2859,'Données-péréquation'!$B$2:$B$301,'Données-péréquation'!$A$2:$A$301)</f>
        <v>5688</v>
      </c>
      <c r="B2859" s="108" t="s">
        <v>144</v>
      </c>
      <c r="C2859" s="107">
        <v>2020</v>
      </c>
      <c r="D2859" s="105">
        <v>367315.38429737301</v>
      </c>
      <c r="E2859" s="106">
        <v>369117</v>
      </c>
      <c r="F2859" s="105">
        <v>69919.819448922994</v>
      </c>
      <c r="G2859">
        <v>1299.3</v>
      </c>
      <c r="H2859">
        <f t="shared" si="44"/>
        <v>71219.119448922997</v>
      </c>
    </row>
    <row r="2860" spans="1:8" x14ac:dyDescent="0.25">
      <c r="A2860">
        <f>_xlfn.XLOOKUP(B2860,'Données-péréquation'!$B$2:$B$301,'Données-péréquation'!$A$2:$A$301)</f>
        <v>5688</v>
      </c>
      <c r="B2860" s="108" t="s">
        <v>144</v>
      </c>
      <c r="C2860" s="107">
        <v>2021</v>
      </c>
      <c r="D2860" s="105">
        <v>553272.80512625305</v>
      </c>
      <c r="E2860" s="105">
        <v>551281.5</v>
      </c>
      <c r="F2860" s="107">
        <v>246.03534124199999</v>
      </c>
      <c r="G2860">
        <v>-2453.35</v>
      </c>
      <c r="H2860">
        <f t="shared" si="44"/>
        <v>-2207.314658758</v>
      </c>
    </row>
    <row r="2861" spans="1:8" x14ac:dyDescent="0.25">
      <c r="A2861">
        <f>_xlfn.XLOOKUP(B2861,'Données-péréquation'!$B$2:$B$301,'Données-péréquation'!$A$2:$A$301)</f>
        <v>5688</v>
      </c>
      <c r="B2861" s="108" t="s">
        <v>144</v>
      </c>
      <c r="C2861" s="107">
        <v>2022</v>
      </c>
      <c r="D2861" s="105">
        <v>652236.13665089302</v>
      </c>
      <c r="E2861" s="106">
        <v>651950</v>
      </c>
      <c r="F2861" s="105">
        <v>43488.290579275999</v>
      </c>
      <c r="G2861">
        <v>674.78</v>
      </c>
      <c r="H2861">
        <f t="shared" si="44"/>
        <v>44163.070579275998</v>
      </c>
    </row>
    <row r="2862" spans="1:8" x14ac:dyDescent="0.25">
      <c r="A2862">
        <f>_xlfn.XLOOKUP(B2862,'Données-péréquation'!$B$2:$B$301,'Données-péréquation'!$A$2:$A$301)</f>
        <v>5729</v>
      </c>
      <c r="B2862" s="108" t="s">
        <v>143</v>
      </c>
      <c r="C2862" s="107">
        <v>2012</v>
      </c>
      <c r="D2862" s="107" t="s">
        <v>458</v>
      </c>
      <c r="E2862" s="107" t="s">
        <v>458</v>
      </c>
      <c r="F2862" s="107" t="s">
        <v>458</v>
      </c>
      <c r="G2862">
        <v>0</v>
      </c>
      <c r="H2862" t="e">
        <f t="shared" si="44"/>
        <v>#VALUE!</v>
      </c>
    </row>
    <row r="2863" spans="1:8" x14ac:dyDescent="0.25">
      <c r="A2863">
        <f>_xlfn.XLOOKUP(B2863,'Données-péréquation'!$B$2:$B$301,'Données-péréquation'!$A$2:$A$301)</f>
        <v>5729</v>
      </c>
      <c r="B2863" s="108" t="s">
        <v>143</v>
      </c>
      <c r="C2863" s="107">
        <v>2013</v>
      </c>
      <c r="D2863" s="107" t="s">
        <v>458</v>
      </c>
      <c r="E2863" s="107" t="s">
        <v>458</v>
      </c>
      <c r="F2863" s="107" t="s">
        <v>458</v>
      </c>
      <c r="G2863">
        <v>0</v>
      </c>
      <c r="H2863" t="e">
        <f t="shared" si="44"/>
        <v>#VALUE!</v>
      </c>
    </row>
    <row r="2864" spans="1:8" x14ac:dyDescent="0.25">
      <c r="A2864">
        <f>_xlfn.XLOOKUP(B2864,'Données-péréquation'!$B$2:$B$301,'Données-péréquation'!$A$2:$A$301)</f>
        <v>5729</v>
      </c>
      <c r="B2864" s="108" t="s">
        <v>143</v>
      </c>
      <c r="C2864" s="107">
        <v>2014</v>
      </c>
      <c r="D2864" s="107" t="s">
        <v>458</v>
      </c>
      <c r="E2864" s="107" t="s">
        <v>458</v>
      </c>
      <c r="F2864" s="107" t="s">
        <v>458</v>
      </c>
      <c r="G2864">
        <v>0</v>
      </c>
      <c r="H2864" t="e">
        <f t="shared" si="44"/>
        <v>#VALUE!</v>
      </c>
    </row>
    <row r="2865" spans="1:8" x14ac:dyDescent="0.25">
      <c r="A2865">
        <f>_xlfn.XLOOKUP(B2865,'Données-péréquation'!$B$2:$B$301,'Données-péréquation'!$A$2:$A$301)</f>
        <v>5729</v>
      </c>
      <c r="B2865" s="108" t="s">
        <v>143</v>
      </c>
      <c r="C2865" s="107">
        <v>2015</v>
      </c>
      <c r="D2865" s="107" t="s">
        <v>458</v>
      </c>
      <c r="E2865" s="107" t="s">
        <v>458</v>
      </c>
      <c r="F2865" s="107" t="s">
        <v>458</v>
      </c>
      <c r="G2865">
        <v>0</v>
      </c>
      <c r="H2865" t="e">
        <f t="shared" si="44"/>
        <v>#VALUE!</v>
      </c>
    </row>
    <row r="2866" spans="1:8" x14ac:dyDescent="0.25">
      <c r="A2866">
        <f>_xlfn.XLOOKUP(B2866,'Données-péréquation'!$B$2:$B$301,'Données-péréquation'!$A$2:$A$301)</f>
        <v>5729</v>
      </c>
      <c r="B2866" s="108" t="s">
        <v>143</v>
      </c>
      <c r="C2866" s="107">
        <v>2016</v>
      </c>
      <c r="D2866" s="105">
        <v>4211644.3344995696</v>
      </c>
      <c r="E2866" s="105">
        <v>4869626.9919999996</v>
      </c>
      <c r="F2866" s="107" t="s">
        <v>458</v>
      </c>
      <c r="G2866">
        <v>0</v>
      </c>
      <c r="H2866" t="e">
        <f t="shared" si="44"/>
        <v>#VALUE!</v>
      </c>
    </row>
    <row r="2867" spans="1:8" x14ac:dyDescent="0.25">
      <c r="A2867">
        <f>_xlfn.XLOOKUP(B2867,'Données-péréquation'!$B$2:$B$301,'Données-péréquation'!$A$2:$A$301)</f>
        <v>5729</v>
      </c>
      <c r="B2867" s="108" t="s">
        <v>143</v>
      </c>
      <c r="C2867" s="107">
        <v>2017</v>
      </c>
      <c r="D2867" s="105">
        <v>4157249.1358818901</v>
      </c>
      <c r="E2867" s="105">
        <v>4706418.0959999999</v>
      </c>
      <c r="F2867" s="105">
        <v>-6219417.5343592297</v>
      </c>
      <c r="G2867">
        <v>0</v>
      </c>
      <c r="H2867">
        <f t="shared" si="44"/>
        <v>-6219417.5343592297</v>
      </c>
    </row>
    <row r="2868" spans="1:8" x14ac:dyDescent="0.25">
      <c r="A2868">
        <f>_xlfn.XLOOKUP(B2868,'Données-péréquation'!$B$2:$B$301,'Données-péréquation'!$A$2:$A$301)</f>
        <v>5729</v>
      </c>
      <c r="B2868" s="108" t="s">
        <v>143</v>
      </c>
      <c r="C2868" s="107">
        <v>2018</v>
      </c>
      <c r="D2868" s="105">
        <v>3958276.3951256899</v>
      </c>
      <c r="E2868" s="105">
        <v>4682413.1880000001</v>
      </c>
      <c r="F2868" s="105">
        <v>-4415512.9311638102</v>
      </c>
      <c r="G2868">
        <v>0</v>
      </c>
      <c r="H2868">
        <f t="shared" si="44"/>
        <v>-4415512.9311638102</v>
      </c>
    </row>
    <row r="2869" spans="1:8" x14ac:dyDescent="0.25">
      <c r="A2869">
        <f>_xlfn.XLOOKUP(B2869,'Données-péréquation'!$B$2:$B$301,'Données-péréquation'!$A$2:$A$301)</f>
        <v>5729</v>
      </c>
      <c r="B2869" s="108" t="s">
        <v>143</v>
      </c>
      <c r="C2869" s="107">
        <v>2019</v>
      </c>
      <c r="D2869" s="105">
        <v>3848179.6840524701</v>
      </c>
      <c r="E2869" s="106">
        <v>4594400</v>
      </c>
      <c r="F2869" s="105">
        <v>-6953508.9270059699</v>
      </c>
      <c r="G2869">
        <v>67929.100000000006</v>
      </c>
      <c r="H2869">
        <f t="shared" si="44"/>
        <v>-6885579.8270059703</v>
      </c>
    </row>
    <row r="2870" spans="1:8" x14ac:dyDescent="0.25">
      <c r="A2870">
        <f>_xlfn.XLOOKUP(B2870,'Données-péréquation'!$B$2:$B$301,'Données-péréquation'!$A$2:$A$301)</f>
        <v>5729</v>
      </c>
      <c r="B2870" s="108" t="s">
        <v>143</v>
      </c>
      <c r="C2870" s="107">
        <v>2020</v>
      </c>
      <c r="D2870" s="105">
        <v>3699477.6115918001</v>
      </c>
      <c r="E2870" s="105">
        <v>4586440.2857628297</v>
      </c>
      <c r="F2870" s="105">
        <v>-3726839.1788165201</v>
      </c>
      <c r="G2870">
        <v>40128.19</v>
      </c>
      <c r="H2870">
        <f t="shared" si="44"/>
        <v>-3686710.9888165202</v>
      </c>
    </row>
    <row r="2871" spans="1:8" x14ac:dyDescent="0.25">
      <c r="A2871">
        <f>_xlfn.XLOOKUP(B2871,'Données-péréquation'!$B$2:$B$301,'Données-péréquation'!$A$2:$A$301)</f>
        <v>5729</v>
      </c>
      <c r="B2871" s="108" t="s">
        <v>143</v>
      </c>
      <c r="C2871" s="107">
        <v>2021</v>
      </c>
      <c r="D2871" s="105">
        <v>3584496.6912926701</v>
      </c>
      <c r="E2871" s="106">
        <v>4258400</v>
      </c>
      <c r="F2871" s="105">
        <v>-5350049.8737517996</v>
      </c>
      <c r="G2871">
        <v>38182.449999999997</v>
      </c>
      <c r="H2871">
        <f t="shared" si="44"/>
        <v>-5311867.4237517994</v>
      </c>
    </row>
    <row r="2872" spans="1:8" x14ac:dyDescent="0.25">
      <c r="A2872">
        <f>_xlfn.XLOOKUP(B2872,'Données-péréquation'!$B$2:$B$301,'Données-péréquation'!$A$2:$A$301)</f>
        <v>5729</v>
      </c>
      <c r="B2872" s="108" t="s">
        <v>143</v>
      </c>
      <c r="C2872" s="107">
        <v>2022</v>
      </c>
      <c r="D2872" s="105">
        <v>3267467.5794629301</v>
      </c>
      <c r="E2872" s="105">
        <v>3994402.0351999998</v>
      </c>
      <c r="F2872" s="105">
        <v>-7079587.9228049004</v>
      </c>
      <c r="G2872">
        <v>14380.47</v>
      </c>
      <c r="H2872">
        <f t="shared" si="44"/>
        <v>-7065207.4528049007</v>
      </c>
    </row>
    <row r="2873" spans="1:8" x14ac:dyDescent="0.25">
      <c r="A2873">
        <f>_xlfn.XLOOKUP(B2873,'Données-péréquation'!$B$2:$B$301,'Données-péréquation'!$A$2:$A$301)</f>
        <v>5862</v>
      </c>
      <c r="B2873" s="108" t="s">
        <v>142</v>
      </c>
      <c r="C2873" s="107">
        <v>2012</v>
      </c>
      <c r="D2873" s="107" t="s">
        <v>458</v>
      </c>
      <c r="E2873" s="107" t="s">
        <v>458</v>
      </c>
      <c r="F2873" s="107" t="s">
        <v>458</v>
      </c>
      <c r="G2873">
        <v>0</v>
      </c>
      <c r="H2873" t="e">
        <f t="shared" si="44"/>
        <v>#VALUE!</v>
      </c>
    </row>
    <row r="2874" spans="1:8" x14ac:dyDescent="0.25">
      <c r="A2874">
        <f>_xlfn.XLOOKUP(B2874,'Données-péréquation'!$B$2:$B$301,'Données-péréquation'!$A$2:$A$301)</f>
        <v>5862</v>
      </c>
      <c r="B2874" s="108" t="s">
        <v>142</v>
      </c>
      <c r="C2874" s="107">
        <v>2013</v>
      </c>
      <c r="D2874" s="107" t="s">
        <v>458</v>
      </c>
      <c r="E2874" s="107" t="s">
        <v>458</v>
      </c>
      <c r="F2874" s="107" t="s">
        <v>458</v>
      </c>
      <c r="G2874">
        <v>0</v>
      </c>
      <c r="H2874" t="e">
        <f t="shared" si="44"/>
        <v>#VALUE!</v>
      </c>
    </row>
    <row r="2875" spans="1:8" x14ac:dyDescent="0.25">
      <c r="A2875">
        <f>_xlfn.XLOOKUP(B2875,'Données-péréquation'!$B$2:$B$301,'Données-péréquation'!$A$2:$A$301)</f>
        <v>5862</v>
      </c>
      <c r="B2875" s="108" t="s">
        <v>142</v>
      </c>
      <c r="C2875" s="107">
        <v>2014</v>
      </c>
      <c r="D2875" s="107" t="s">
        <v>458</v>
      </c>
      <c r="E2875" s="107" t="s">
        <v>458</v>
      </c>
      <c r="F2875" s="107" t="s">
        <v>458</v>
      </c>
      <c r="G2875">
        <v>0</v>
      </c>
      <c r="H2875" t="e">
        <f t="shared" si="44"/>
        <v>#VALUE!</v>
      </c>
    </row>
    <row r="2876" spans="1:8" x14ac:dyDescent="0.25">
      <c r="A2876">
        <f>_xlfn.XLOOKUP(B2876,'Données-péréquation'!$B$2:$B$301,'Données-péréquation'!$A$2:$A$301)</f>
        <v>5862</v>
      </c>
      <c r="B2876" s="108" t="s">
        <v>142</v>
      </c>
      <c r="C2876" s="107">
        <v>2015</v>
      </c>
      <c r="D2876" s="107" t="s">
        <v>458</v>
      </c>
      <c r="E2876" s="107" t="s">
        <v>458</v>
      </c>
      <c r="F2876" s="107" t="s">
        <v>458</v>
      </c>
      <c r="G2876">
        <v>0</v>
      </c>
      <c r="H2876" t="e">
        <f t="shared" si="44"/>
        <v>#VALUE!</v>
      </c>
    </row>
    <row r="2877" spans="1:8" x14ac:dyDescent="0.25">
      <c r="A2877">
        <f>_xlfn.XLOOKUP(B2877,'Données-péréquation'!$B$2:$B$301,'Données-péréquation'!$A$2:$A$301)</f>
        <v>5862</v>
      </c>
      <c r="B2877" s="108" t="s">
        <v>142</v>
      </c>
      <c r="C2877" s="107">
        <v>2016</v>
      </c>
      <c r="D2877" s="105">
        <v>701750.89074957895</v>
      </c>
      <c r="E2877" s="105">
        <v>688189.62386065698</v>
      </c>
      <c r="F2877" s="107" t="s">
        <v>458</v>
      </c>
      <c r="G2877">
        <v>0</v>
      </c>
      <c r="H2877" t="e">
        <f t="shared" si="44"/>
        <v>#VALUE!</v>
      </c>
    </row>
    <row r="2878" spans="1:8" x14ac:dyDescent="0.25">
      <c r="A2878">
        <f>_xlfn.XLOOKUP(B2878,'Données-péréquation'!$B$2:$B$301,'Données-péréquation'!$A$2:$A$301)</f>
        <v>5862</v>
      </c>
      <c r="B2878" s="108" t="s">
        <v>142</v>
      </c>
      <c r="C2878" s="107">
        <v>2017</v>
      </c>
      <c r="D2878" s="105">
        <v>774476.09085411194</v>
      </c>
      <c r="E2878" s="105">
        <v>758945.523674706</v>
      </c>
      <c r="F2878" s="105">
        <v>-177268.582967372</v>
      </c>
      <c r="G2878">
        <v>0</v>
      </c>
      <c r="H2878">
        <f t="shared" si="44"/>
        <v>-177268.582967372</v>
      </c>
    </row>
    <row r="2879" spans="1:8" x14ac:dyDescent="0.25">
      <c r="A2879">
        <f>_xlfn.XLOOKUP(B2879,'Données-péréquation'!$B$2:$B$301,'Données-péréquation'!$A$2:$A$301)</f>
        <v>5862</v>
      </c>
      <c r="B2879" s="108" t="s">
        <v>142</v>
      </c>
      <c r="C2879" s="107">
        <v>2018</v>
      </c>
      <c r="D2879" s="105">
        <v>787322.73138626502</v>
      </c>
      <c r="E2879" s="105">
        <v>781315.73387064401</v>
      </c>
      <c r="F2879" s="105">
        <v>-170804.40453747101</v>
      </c>
      <c r="G2879">
        <v>0</v>
      </c>
      <c r="H2879">
        <f t="shared" si="44"/>
        <v>-170804.40453747101</v>
      </c>
    </row>
    <row r="2880" spans="1:8" x14ac:dyDescent="0.25">
      <c r="A2880">
        <f>_xlfn.XLOOKUP(B2880,'Données-péréquation'!$B$2:$B$301,'Données-péréquation'!$A$2:$A$301)</f>
        <v>5862</v>
      </c>
      <c r="B2880" s="108" t="s">
        <v>142</v>
      </c>
      <c r="C2880" s="107">
        <v>2019</v>
      </c>
      <c r="D2880" s="105">
        <v>706296.43535256304</v>
      </c>
      <c r="E2880" s="105">
        <v>714053.69080729701</v>
      </c>
      <c r="F2880" s="105">
        <v>-114703.1253287</v>
      </c>
      <c r="G2880">
        <v>1016</v>
      </c>
      <c r="H2880">
        <f t="shared" si="44"/>
        <v>-113687.1253287</v>
      </c>
    </row>
    <row r="2881" spans="1:8" x14ac:dyDescent="0.25">
      <c r="A2881">
        <f>_xlfn.XLOOKUP(B2881,'Données-péréquation'!$B$2:$B$301,'Données-péréquation'!$A$2:$A$301)</f>
        <v>5862</v>
      </c>
      <c r="B2881" s="108" t="s">
        <v>142</v>
      </c>
      <c r="C2881" s="107">
        <v>2020</v>
      </c>
      <c r="D2881" s="105">
        <v>707846.01556994102</v>
      </c>
      <c r="E2881" s="105">
        <v>658223.93369299197</v>
      </c>
      <c r="F2881" s="105">
        <v>88700.149629759006</v>
      </c>
      <c r="G2881">
        <v>1070.57</v>
      </c>
      <c r="H2881">
        <f t="shared" si="44"/>
        <v>89770.719629759013</v>
      </c>
    </row>
    <row r="2882" spans="1:8" x14ac:dyDescent="0.25">
      <c r="A2882">
        <f>_xlfn.XLOOKUP(B2882,'Données-péréquation'!$B$2:$B$301,'Données-péréquation'!$A$2:$A$301)</f>
        <v>5862</v>
      </c>
      <c r="B2882" s="108" t="s">
        <v>142</v>
      </c>
      <c r="C2882" s="107">
        <v>2021</v>
      </c>
      <c r="D2882" s="105">
        <v>721461.579440456</v>
      </c>
      <c r="E2882" s="105">
        <v>682003.73843619099</v>
      </c>
      <c r="F2882" s="105">
        <v>95223.181005071005</v>
      </c>
      <c r="G2882">
        <v>234.78</v>
      </c>
      <c r="H2882">
        <f t="shared" si="44"/>
        <v>95457.961005071003</v>
      </c>
    </row>
    <row r="2883" spans="1:8" x14ac:dyDescent="0.25">
      <c r="A2883">
        <f>_xlfn.XLOOKUP(B2883,'Données-péréquation'!$B$2:$B$301,'Données-péréquation'!$A$2:$A$301)</f>
        <v>5862</v>
      </c>
      <c r="B2883" s="108" t="s">
        <v>142</v>
      </c>
      <c r="C2883" s="107">
        <v>2022</v>
      </c>
      <c r="D2883" s="105">
        <v>696814.96392300399</v>
      </c>
      <c r="E2883" s="105">
        <v>665402.43612643902</v>
      </c>
      <c r="F2883" s="105">
        <v>-95725.917871233003</v>
      </c>
      <c r="G2883">
        <v>1042.96</v>
      </c>
      <c r="H2883">
        <f t="shared" ref="H2883:H2946" si="45">F2883+G2883</f>
        <v>-94682.957871232997</v>
      </c>
    </row>
    <row r="2884" spans="1:8" x14ac:dyDescent="0.25">
      <c r="A2884">
        <f>_xlfn.XLOOKUP(B2884,'Données-péréquation'!$B$2:$B$301,'Données-péréquation'!$A$2:$A$301)</f>
        <v>5571</v>
      </c>
      <c r="B2884" s="108" t="s">
        <v>141</v>
      </c>
      <c r="C2884" s="107">
        <v>2012</v>
      </c>
      <c r="D2884" s="107" t="s">
        <v>458</v>
      </c>
      <c r="E2884" s="107" t="s">
        <v>458</v>
      </c>
      <c r="F2884" s="107" t="s">
        <v>458</v>
      </c>
      <c r="G2884">
        <v>0</v>
      </c>
      <c r="H2884" t="e">
        <f t="shared" si="45"/>
        <v>#VALUE!</v>
      </c>
    </row>
    <row r="2885" spans="1:8" x14ac:dyDescent="0.25">
      <c r="A2885">
        <f>_xlfn.XLOOKUP(B2885,'Données-péréquation'!$B$2:$B$301,'Données-péréquation'!$A$2:$A$301)</f>
        <v>5571</v>
      </c>
      <c r="B2885" s="108" t="s">
        <v>141</v>
      </c>
      <c r="C2885" s="107">
        <v>2013</v>
      </c>
      <c r="D2885" s="107" t="s">
        <v>458</v>
      </c>
      <c r="E2885" s="107" t="s">
        <v>458</v>
      </c>
      <c r="F2885" s="107" t="s">
        <v>458</v>
      </c>
      <c r="G2885">
        <v>0</v>
      </c>
      <c r="H2885" t="e">
        <f t="shared" si="45"/>
        <v>#VALUE!</v>
      </c>
    </row>
    <row r="2886" spans="1:8" x14ac:dyDescent="0.25">
      <c r="A2886">
        <f>_xlfn.XLOOKUP(B2886,'Données-péréquation'!$B$2:$B$301,'Données-péréquation'!$A$2:$A$301)</f>
        <v>5571</v>
      </c>
      <c r="B2886" s="108" t="s">
        <v>141</v>
      </c>
      <c r="C2886" s="107">
        <v>2014</v>
      </c>
      <c r="D2886" s="107" t="s">
        <v>458</v>
      </c>
      <c r="E2886" s="107" t="s">
        <v>458</v>
      </c>
      <c r="F2886" s="107" t="s">
        <v>458</v>
      </c>
      <c r="G2886">
        <v>0</v>
      </c>
      <c r="H2886" t="e">
        <f t="shared" si="45"/>
        <v>#VALUE!</v>
      </c>
    </row>
    <row r="2887" spans="1:8" x14ac:dyDescent="0.25">
      <c r="A2887">
        <f>_xlfn.XLOOKUP(B2887,'Données-péréquation'!$B$2:$B$301,'Données-péréquation'!$A$2:$A$301)</f>
        <v>5571</v>
      </c>
      <c r="B2887" s="108" t="s">
        <v>141</v>
      </c>
      <c r="C2887" s="107">
        <v>2015</v>
      </c>
      <c r="D2887" s="107" t="s">
        <v>458</v>
      </c>
      <c r="E2887" s="107" t="s">
        <v>458</v>
      </c>
      <c r="F2887" s="107" t="s">
        <v>458</v>
      </c>
      <c r="G2887">
        <v>0</v>
      </c>
      <c r="H2887" t="e">
        <f t="shared" si="45"/>
        <v>#VALUE!</v>
      </c>
    </row>
    <row r="2888" spans="1:8" x14ac:dyDescent="0.25">
      <c r="A2888">
        <f>_xlfn.XLOOKUP(B2888,'Données-péréquation'!$B$2:$B$301,'Données-péréquation'!$A$2:$A$301)</f>
        <v>5571</v>
      </c>
      <c r="B2888" s="108" t="s">
        <v>141</v>
      </c>
      <c r="C2888" s="107">
        <v>2016</v>
      </c>
      <c r="D2888" s="105">
        <v>1621861.1487926401</v>
      </c>
      <c r="E2888" s="105">
        <v>1920161.4472034001</v>
      </c>
      <c r="F2888" s="107" t="s">
        <v>458</v>
      </c>
      <c r="G2888">
        <v>0</v>
      </c>
      <c r="H2888" t="e">
        <f t="shared" si="45"/>
        <v>#VALUE!</v>
      </c>
    </row>
    <row r="2889" spans="1:8" x14ac:dyDescent="0.25">
      <c r="A2889">
        <f>_xlfn.XLOOKUP(B2889,'Données-péréquation'!$B$2:$B$301,'Données-péréquation'!$A$2:$A$301)</f>
        <v>5571</v>
      </c>
      <c r="B2889" s="108" t="s">
        <v>141</v>
      </c>
      <c r="C2889" s="107">
        <v>2017</v>
      </c>
      <c r="D2889" s="105">
        <v>1114857.9623936899</v>
      </c>
      <c r="E2889" s="105">
        <v>1142944.0836505301</v>
      </c>
      <c r="F2889" s="105">
        <v>474603.15633744502</v>
      </c>
      <c r="G2889">
        <v>0</v>
      </c>
      <c r="H2889">
        <f t="shared" si="45"/>
        <v>474603.15633744502</v>
      </c>
    </row>
    <row r="2890" spans="1:8" x14ac:dyDescent="0.25">
      <c r="A2890">
        <f>_xlfn.XLOOKUP(B2890,'Données-péréquation'!$B$2:$B$301,'Données-péréquation'!$A$2:$A$301)</f>
        <v>5571</v>
      </c>
      <c r="B2890" s="108" t="s">
        <v>141</v>
      </c>
      <c r="C2890" s="107">
        <v>2018</v>
      </c>
      <c r="D2890" s="105">
        <v>1403617.93135417</v>
      </c>
      <c r="E2890" s="105">
        <v>1444134.4557236601</v>
      </c>
      <c r="F2890" s="105">
        <v>472349.142030766</v>
      </c>
      <c r="G2890">
        <v>0</v>
      </c>
      <c r="H2890">
        <f t="shared" si="45"/>
        <v>472349.142030766</v>
      </c>
    </row>
    <row r="2891" spans="1:8" x14ac:dyDescent="0.25">
      <c r="A2891">
        <f>_xlfn.XLOOKUP(B2891,'Données-péréquation'!$B$2:$B$301,'Données-péréquation'!$A$2:$A$301)</f>
        <v>5571</v>
      </c>
      <c r="B2891" s="108" t="s">
        <v>141</v>
      </c>
      <c r="C2891" s="107">
        <v>2019</v>
      </c>
      <c r="D2891" s="105">
        <v>1137208.8554692499</v>
      </c>
      <c r="E2891" s="105">
        <v>1206309.8150230199</v>
      </c>
      <c r="F2891" s="105">
        <v>466917.20351932303</v>
      </c>
      <c r="G2891">
        <v>755.35</v>
      </c>
      <c r="H2891">
        <f t="shared" si="45"/>
        <v>467672.553519323</v>
      </c>
    </row>
    <row r="2892" spans="1:8" x14ac:dyDescent="0.25">
      <c r="A2892">
        <f>_xlfn.XLOOKUP(B2892,'Données-péréquation'!$B$2:$B$301,'Données-péréquation'!$A$2:$A$301)</f>
        <v>5571</v>
      </c>
      <c r="B2892" s="108" t="s">
        <v>141</v>
      </c>
      <c r="C2892" s="107">
        <v>2020</v>
      </c>
      <c r="D2892" s="105">
        <v>852770.87619612203</v>
      </c>
      <c r="E2892" s="105">
        <v>900619.99282809999</v>
      </c>
      <c r="F2892" s="105">
        <v>707490.19753538503</v>
      </c>
      <c r="G2892">
        <v>1762.66</v>
      </c>
      <c r="H2892">
        <f t="shared" si="45"/>
        <v>709252.85753538506</v>
      </c>
    </row>
    <row r="2893" spans="1:8" x14ac:dyDescent="0.25">
      <c r="A2893">
        <f>_xlfn.XLOOKUP(B2893,'Données-péréquation'!$B$2:$B$301,'Données-péréquation'!$A$2:$A$301)</f>
        <v>5571</v>
      </c>
      <c r="B2893" s="108" t="s">
        <v>141</v>
      </c>
      <c r="C2893" s="107">
        <v>2021</v>
      </c>
      <c r="D2893" s="105">
        <v>902319.148291716</v>
      </c>
      <c r="E2893" s="105">
        <v>974885.94319976598</v>
      </c>
      <c r="F2893" s="105">
        <v>415367.64309155499</v>
      </c>
      <c r="G2893">
        <v>1001.41</v>
      </c>
      <c r="H2893">
        <f t="shared" si="45"/>
        <v>416369.05309155496</v>
      </c>
    </row>
    <row r="2894" spans="1:8" x14ac:dyDescent="0.25">
      <c r="A2894">
        <f>_xlfn.XLOOKUP(B2894,'Données-péréquation'!$B$2:$B$301,'Données-péréquation'!$A$2:$A$301)</f>
        <v>5571</v>
      </c>
      <c r="B2894" s="108" t="s">
        <v>141</v>
      </c>
      <c r="C2894" s="107">
        <v>2022</v>
      </c>
      <c r="D2894" s="105">
        <v>813677.46453629003</v>
      </c>
      <c r="E2894" s="105">
        <v>889696.56120447197</v>
      </c>
      <c r="F2894" s="105">
        <v>393984.66768264899</v>
      </c>
      <c r="G2894">
        <v>716.61</v>
      </c>
      <c r="H2894">
        <f t="shared" si="45"/>
        <v>394701.27768264897</v>
      </c>
    </row>
    <row r="2895" spans="1:8" x14ac:dyDescent="0.25">
      <c r="A2895">
        <f>_xlfn.XLOOKUP(B2895,'Données-péréquation'!$B$2:$B$301,'Données-péréquation'!$A$2:$A$301)</f>
        <v>5649</v>
      </c>
      <c r="B2895" s="108" t="s">
        <v>140</v>
      </c>
      <c r="C2895" s="107">
        <v>2012</v>
      </c>
      <c r="D2895" s="107" t="s">
        <v>458</v>
      </c>
      <c r="E2895" s="107" t="s">
        <v>458</v>
      </c>
      <c r="F2895" s="107" t="s">
        <v>458</v>
      </c>
      <c r="G2895">
        <v>0</v>
      </c>
      <c r="H2895" t="e">
        <f t="shared" si="45"/>
        <v>#VALUE!</v>
      </c>
    </row>
    <row r="2896" spans="1:8" x14ac:dyDescent="0.25">
      <c r="A2896">
        <f>_xlfn.XLOOKUP(B2896,'Données-péréquation'!$B$2:$B$301,'Données-péréquation'!$A$2:$A$301)</f>
        <v>5649</v>
      </c>
      <c r="B2896" s="108" t="s">
        <v>140</v>
      </c>
      <c r="C2896" s="107">
        <v>2013</v>
      </c>
      <c r="D2896" s="107" t="s">
        <v>458</v>
      </c>
      <c r="E2896" s="107" t="s">
        <v>458</v>
      </c>
      <c r="F2896" s="107" t="s">
        <v>458</v>
      </c>
      <c r="G2896">
        <v>0</v>
      </c>
      <c r="H2896" t="e">
        <f t="shared" si="45"/>
        <v>#VALUE!</v>
      </c>
    </row>
    <row r="2897" spans="1:8" x14ac:dyDescent="0.25">
      <c r="A2897">
        <f>_xlfn.XLOOKUP(B2897,'Données-péréquation'!$B$2:$B$301,'Données-péréquation'!$A$2:$A$301)</f>
        <v>5649</v>
      </c>
      <c r="B2897" s="108" t="s">
        <v>140</v>
      </c>
      <c r="C2897" s="107">
        <v>2014</v>
      </c>
      <c r="D2897" s="107" t="s">
        <v>458</v>
      </c>
      <c r="E2897" s="107" t="s">
        <v>458</v>
      </c>
      <c r="F2897" s="107" t="s">
        <v>458</v>
      </c>
      <c r="G2897">
        <v>0</v>
      </c>
      <c r="H2897" t="e">
        <f t="shared" si="45"/>
        <v>#VALUE!</v>
      </c>
    </row>
    <row r="2898" spans="1:8" x14ac:dyDescent="0.25">
      <c r="A2898">
        <f>_xlfn.XLOOKUP(B2898,'Données-péréquation'!$B$2:$B$301,'Données-péréquation'!$A$2:$A$301)</f>
        <v>5649</v>
      </c>
      <c r="B2898" s="108" t="s">
        <v>140</v>
      </c>
      <c r="C2898" s="107">
        <v>2015</v>
      </c>
      <c r="D2898" s="107" t="s">
        <v>458</v>
      </c>
      <c r="E2898" s="107" t="s">
        <v>458</v>
      </c>
      <c r="F2898" s="107" t="s">
        <v>458</v>
      </c>
      <c r="G2898">
        <v>0</v>
      </c>
      <c r="H2898" t="e">
        <f t="shared" si="45"/>
        <v>#VALUE!</v>
      </c>
    </row>
    <row r="2899" spans="1:8" x14ac:dyDescent="0.25">
      <c r="A2899">
        <f>_xlfn.XLOOKUP(B2899,'Données-péréquation'!$B$2:$B$301,'Données-péréquation'!$A$2:$A$301)</f>
        <v>5649</v>
      </c>
      <c r="B2899" s="108" t="s">
        <v>140</v>
      </c>
      <c r="C2899" s="107">
        <v>2016</v>
      </c>
      <c r="D2899" s="105">
        <v>-39590.038747439998</v>
      </c>
      <c r="E2899" s="107">
        <v>693.282984575</v>
      </c>
      <c r="F2899" s="107" t="s">
        <v>458</v>
      </c>
      <c r="G2899">
        <v>0</v>
      </c>
      <c r="H2899" t="e">
        <f t="shared" si="45"/>
        <v>#VALUE!</v>
      </c>
    </row>
    <row r="2900" spans="1:8" x14ac:dyDescent="0.25">
      <c r="A2900">
        <f>_xlfn.XLOOKUP(B2900,'Données-péréquation'!$B$2:$B$301,'Données-péréquation'!$A$2:$A$301)</f>
        <v>5649</v>
      </c>
      <c r="B2900" s="108" t="s">
        <v>140</v>
      </c>
      <c r="C2900" s="107">
        <v>2017</v>
      </c>
      <c r="D2900" s="105">
        <v>17274.695430815002</v>
      </c>
      <c r="E2900" s="105">
        <v>88705.418882815997</v>
      </c>
      <c r="F2900" s="105">
        <v>-8948096.4229730293</v>
      </c>
      <c r="G2900">
        <v>0</v>
      </c>
      <c r="H2900">
        <f t="shared" si="45"/>
        <v>-8948096.4229730293</v>
      </c>
    </row>
    <row r="2901" spans="1:8" x14ac:dyDescent="0.25">
      <c r="A2901">
        <f>_xlfn.XLOOKUP(B2901,'Données-péréquation'!$B$2:$B$301,'Données-péréquation'!$A$2:$A$301)</f>
        <v>5649</v>
      </c>
      <c r="B2901" s="108" t="s">
        <v>140</v>
      </c>
      <c r="C2901" s="107">
        <v>2018</v>
      </c>
      <c r="D2901" s="105">
        <v>204264.961208077</v>
      </c>
      <c r="E2901" s="105">
        <v>265322.201826656</v>
      </c>
      <c r="F2901" s="105">
        <v>-2813258.2405426302</v>
      </c>
      <c r="G2901">
        <v>0</v>
      </c>
      <c r="H2901">
        <f t="shared" si="45"/>
        <v>-2813258.2405426302</v>
      </c>
    </row>
    <row r="2902" spans="1:8" x14ac:dyDescent="0.25">
      <c r="A2902">
        <f>_xlfn.XLOOKUP(B2902,'Données-péréquation'!$B$2:$B$301,'Données-péréquation'!$A$2:$A$301)</f>
        <v>5649</v>
      </c>
      <c r="B2902" s="108" t="s">
        <v>140</v>
      </c>
      <c r="C2902" s="107">
        <v>2019</v>
      </c>
      <c r="D2902" s="105">
        <v>193938.31129118201</v>
      </c>
      <c r="E2902" s="105">
        <v>238834.91110649999</v>
      </c>
      <c r="F2902" s="105">
        <v>-1867638.1524157501</v>
      </c>
      <c r="G2902">
        <v>568212</v>
      </c>
      <c r="H2902">
        <f t="shared" si="45"/>
        <v>-1299426.1524157501</v>
      </c>
    </row>
    <row r="2903" spans="1:8" x14ac:dyDescent="0.25">
      <c r="A2903">
        <f>_xlfn.XLOOKUP(B2903,'Données-péréquation'!$B$2:$B$301,'Données-péréquation'!$A$2:$A$301)</f>
        <v>5649</v>
      </c>
      <c r="B2903" s="108" t="s">
        <v>140</v>
      </c>
      <c r="C2903" s="107">
        <v>2020</v>
      </c>
      <c r="D2903" s="105">
        <v>166775.728530405</v>
      </c>
      <c r="E2903" s="105">
        <v>227806.055541293</v>
      </c>
      <c r="F2903" s="105">
        <v>-8053187.9430982899</v>
      </c>
      <c r="G2903">
        <v>915433.7</v>
      </c>
      <c r="H2903">
        <f t="shared" si="45"/>
        <v>-7137754.2430982897</v>
      </c>
    </row>
    <row r="2904" spans="1:8" x14ac:dyDescent="0.25">
      <c r="A2904">
        <f>_xlfn.XLOOKUP(B2904,'Données-péréquation'!$B$2:$B$301,'Données-péréquation'!$A$2:$A$301)</f>
        <v>5649</v>
      </c>
      <c r="B2904" s="108" t="s">
        <v>140</v>
      </c>
      <c r="C2904" s="107">
        <v>2021</v>
      </c>
      <c r="D2904" s="105">
        <v>156122.39756588</v>
      </c>
      <c r="E2904" s="105">
        <v>135235.63095624201</v>
      </c>
      <c r="F2904" s="105">
        <v>-4138974.12959712</v>
      </c>
      <c r="G2904">
        <v>456680.2</v>
      </c>
      <c r="H2904">
        <f t="shared" si="45"/>
        <v>-3682293.9295971198</v>
      </c>
    </row>
    <row r="2905" spans="1:8" x14ac:dyDescent="0.25">
      <c r="A2905">
        <f>_xlfn.XLOOKUP(B2905,'Données-péréquation'!$B$2:$B$301,'Données-péréquation'!$A$2:$A$301)</f>
        <v>5649</v>
      </c>
      <c r="B2905" s="108" t="s">
        <v>140</v>
      </c>
      <c r="C2905" s="107">
        <v>2022</v>
      </c>
      <c r="D2905" s="105">
        <v>137811.42382934899</v>
      </c>
      <c r="E2905" s="105">
        <v>129803.214332587</v>
      </c>
      <c r="F2905" s="105">
        <v>-5318870.1837698901</v>
      </c>
      <c r="G2905">
        <v>518453.53</v>
      </c>
      <c r="H2905">
        <f t="shared" si="45"/>
        <v>-4800416.6537698898</v>
      </c>
    </row>
    <row r="2906" spans="1:8" x14ac:dyDescent="0.25">
      <c r="A2906">
        <f>_xlfn.XLOOKUP(B2906,'Données-péréquation'!$B$2:$B$301,'Données-péréquation'!$A$2:$A$301)</f>
        <v>5730</v>
      </c>
      <c r="B2906" s="108" t="s">
        <v>139</v>
      </c>
      <c r="C2906" s="107">
        <v>2012</v>
      </c>
      <c r="D2906" s="107" t="s">
        <v>458</v>
      </c>
      <c r="E2906" s="107" t="s">
        <v>458</v>
      </c>
      <c r="F2906" s="107" t="s">
        <v>458</v>
      </c>
      <c r="G2906">
        <v>0</v>
      </c>
      <c r="H2906" t="e">
        <f t="shared" si="45"/>
        <v>#VALUE!</v>
      </c>
    </row>
    <row r="2907" spans="1:8" x14ac:dyDescent="0.25">
      <c r="A2907">
        <f>_xlfn.XLOOKUP(B2907,'Données-péréquation'!$B$2:$B$301,'Données-péréquation'!$A$2:$A$301)</f>
        <v>5730</v>
      </c>
      <c r="B2907" s="108" t="s">
        <v>139</v>
      </c>
      <c r="C2907" s="107">
        <v>2013</v>
      </c>
      <c r="D2907" s="107" t="s">
        <v>458</v>
      </c>
      <c r="E2907" s="107" t="s">
        <v>458</v>
      </c>
      <c r="F2907" s="107" t="s">
        <v>458</v>
      </c>
      <c r="G2907">
        <v>0</v>
      </c>
      <c r="H2907" t="e">
        <f t="shared" si="45"/>
        <v>#VALUE!</v>
      </c>
    </row>
    <row r="2908" spans="1:8" x14ac:dyDescent="0.25">
      <c r="A2908">
        <f>_xlfn.XLOOKUP(B2908,'Données-péréquation'!$B$2:$B$301,'Données-péréquation'!$A$2:$A$301)</f>
        <v>5730</v>
      </c>
      <c r="B2908" s="108" t="s">
        <v>139</v>
      </c>
      <c r="C2908" s="107">
        <v>2014</v>
      </c>
      <c r="D2908" s="107" t="s">
        <v>458</v>
      </c>
      <c r="E2908" s="107" t="s">
        <v>458</v>
      </c>
      <c r="F2908" s="107" t="s">
        <v>458</v>
      </c>
      <c r="G2908">
        <v>0</v>
      </c>
      <c r="H2908" t="e">
        <f t="shared" si="45"/>
        <v>#VALUE!</v>
      </c>
    </row>
    <row r="2909" spans="1:8" x14ac:dyDescent="0.25">
      <c r="A2909">
        <f>_xlfn.XLOOKUP(B2909,'Données-péréquation'!$B$2:$B$301,'Données-péréquation'!$A$2:$A$301)</f>
        <v>5730</v>
      </c>
      <c r="B2909" s="108" t="s">
        <v>139</v>
      </c>
      <c r="C2909" s="107">
        <v>2015</v>
      </c>
      <c r="D2909" s="107" t="s">
        <v>458</v>
      </c>
      <c r="E2909" s="107" t="s">
        <v>458</v>
      </c>
      <c r="F2909" s="107" t="s">
        <v>458</v>
      </c>
      <c r="G2909">
        <v>0</v>
      </c>
      <c r="H2909" t="e">
        <f t="shared" si="45"/>
        <v>#VALUE!</v>
      </c>
    </row>
    <row r="2910" spans="1:8" x14ac:dyDescent="0.25">
      <c r="A2910">
        <f>_xlfn.XLOOKUP(B2910,'Données-péréquation'!$B$2:$B$301,'Données-péréquation'!$A$2:$A$301)</f>
        <v>5730</v>
      </c>
      <c r="B2910" s="108" t="s">
        <v>139</v>
      </c>
      <c r="C2910" s="107">
        <v>2016</v>
      </c>
      <c r="D2910" s="105">
        <v>2489561.1169811301</v>
      </c>
      <c r="E2910" s="105">
        <v>2735813.1758949999</v>
      </c>
      <c r="F2910" s="107" t="s">
        <v>458</v>
      </c>
      <c r="G2910">
        <v>0</v>
      </c>
      <c r="H2910" t="e">
        <f t="shared" si="45"/>
        <v>#VALUE!</v>
      </c>
    </row>
    <row r="2911" spans="1:8" x14ac:dyDescent="0.25">
      <c r="A2911">
        <f>_xlfn.XLOOKUP(B2911,'Données-péréquation'!$B$2:$B$301,'Données-péréquation'!$A$2:$A$301)</f>
        <v>5730</v>
      </c>
      <c r="B2911" s="108" t="s">
        <v>139</v>
      </c>
      <c r="C2911" s="107">
        <v>2017</v>
      </c>
      <c r="D2911" s="105">
        <v>3628393.75794206</v>
      </c>
      <c r="E2911" s="105">
        <v>3903832.3764</v>
      </c>
      <c r="F2911" s="105">
        <v>-2559063.9235543702</v>
      </c>
      <c r="G2911">
        <v>0</v>
      </c>
      <c r="H2911">
        <f t="shared" si="45"/>
        <v>-2559063.9235543702</v>
      </c>
    </row>
    <row r="2912" spans="1:8" x14ac:dyDescent="0.25">
      <c r="A2912">
        <f>_xlfn.XLOOKUP(B2912,'Données-péréquation'!$B$2:$B$301,'Données-péréquation'!$A$2:$A$301)</f>
        <v>5730</v>
      </c>
      <c r="B2912" s="108" t="s">
        <v>139</v>
      </c>
      <c r="C2912" s="107">
        <v>2018</v>
      </c>
      <c r="D2912" s="105">
        <v>3198677.6516755698</v>
      </c>
      <c r="E2912" s="105">
        <v>3419442.3248999999</v>
      </c>
      <c r="F2912" s="105">
        <v>-5575785.4287882298</v>
      </c>
      <c r="G2912">
        <v>0</v>
      </c>
      <c r="H2912">
        <f t="shared" si="45"/>
        <v>-5575785.4287882298</v>
      </c>
    </row>
    <row r="2913" spans="1:8" x14ac:dyDescent="0.25">
      <c r="A2913">
        <f>_xlfn.XLOOKUP(B2913,'Données-péréquation'!$B$2:$B$301,'Données-péréquation'!$A$2:$A$301)</f>
        <v>5730</v>
      </c>
      <c r="B2913" s="108" t="s">
        <v>139</v>
      </c>
      <c r="C2913" s="107">
        <v>2019</v>
      </c>
      <c r="D2913" s="105">
        <v>2893305.87431368</v>
      </c>
      <c r="E2913" s="105">
        <v>3253476.44</v>
      </c>
      <c r="F2913" s="105">
        <v>-4437855.4765300499</v>
      </c>
      <c r="G2913">
        <v>8030.6</v>
      </c>
      <c r="H2913">
        <f t="shared" si="45"/>
        <v>-4429824.8765300503</v>
      </c>
    </row>
    <row r="2914" spans="1:8" x14ac:dyDescent="0.25">
      <c r="A2914">
        <f>_xlfn.XLOOKUP(B2914,'Données-péréquation'!$B$2:$B$301,'Données-péréquation'!$A$2:$A$301)</f>
        <v>5730</v>
      </c>
      <c r="B2914" s="108" t="s">
        <v>139</v>
      </c>
      <c r="C2914" s="107">
        <v>2020</v>
      </c>
      <c r="D2914" s="105">
        <v>2926599.95406107</v>
      </c>
      <c r="E2914" s="105">
        <v>3229941.6108662402</v>
      </c>
      <c r="F2914" s="105">
        <v>-2942706.1620293302</v>
      </c>
      <c r="G2914">
        <v>-544.04</v>
      </c>
      <c r="H2914">
        <f t="shared" si="45"/>
        <v>-2943250.2020293302</v>
      </c>
    </row>
    <row r="2915" spans="1:8" x14ac:dyDescent="0.25">
      <c r="A2915">
        <f>_xlfn.XLOOKUP(B2915,'Données-péréquation'!$B$2:$B$301,'Données-péréquation'!$A$2:$A$301)</f>
        <v>5730</v>
      </c>
      <c r="B2915" s="108" t="s">
        <v>139</v>
      </c>
      <c r="C2915" s="107">
        <v>2021</v>
      </c>
      <c r="D2915" s="105">
        <v>2771647.4706363399</v>
      </c>
      <c r="E2915" s="105">
        <v>3064055.1196699999</v>
      </c>
      <c r="F2915" s="105">
        <v>-3934588.7415137398</v>
      </c>
      <c r="G2915">
        <v>2473.38</v>
      </c>
      <c r="H2915">
        <f t="shared" si="45"/>
        <v>-3932115.3615137399</v>
      </c>
    </row>
    <row r="2916" spans="1:8" x14ac:dyDescent="0.25">
      <c r="A2916">
        <f>_xlfn.XLOOKUP(B2916,'Données-péréquation'!$B$2:$B$301,'Données-péréquation'!$A$2:$A$301)</f>
        <v>5730</v>
      </c>
      <c r="B2916" s="108" t="s">
        <v>139</v>
      </c>
      <c r="C2916" s="107">
        <v>2022</v>
      </c>
      <c r="D2916" s="105">
        <v>2568659.3032615702</v>
      </c>
      <c r="E2916" s="105">
        <v>3057933.7686000001</v>
      </c>
      <c r="F2916" s="105">
        <v>-3569210.9868903998</v>
      </c>
      <c r="G2916">
        <v>4995.8999999999996</v>
      </c>
      <c r="H2916">
        <f t="shared" si="45"/>
        <v>-3564215.0868903999</v>
      </c>
    </row>
    <row r="2917" spans="1:8" x14ac:dyDescent="0.25">
      <c r="A2917">
        <f>_xlfn.XLOOKUP(B2917,'Données-péréquation'!$B$2:$B$301,'Données-péréquation'!$A$2:$A$301)</f>
        <v>5827</v>
      </c>
      <c r="B2917" s="108" t="s">
        <v>138</v>
      </c>
      <c r="C2917" s="107">
        <v>2012</v>
      </c>
      <c r="D2917" s="107" t="s">
        <v>458</v>
      </c>
      <c r="E2917" s="107" t="s">
        <v>458</v>
      </c>
      <c r="F2917" s="107" t="s">
        <v>458</v>
      </c>
      <c r="G2917">
        <v>0</v>
      </c>
      <c r="H2917" t="e">
        <f t="shared" si="45"/>
        <v>#VALUE!</v>
      </c>
    </row>
    <row r="2918" spans="1:8" x14ac:dyDescent="0.25">
      <c r="A2918">
        <f>_xlfn.XLOOKUP(B2918,'Données-péréquation'!$B$2:$B$301,'Données-péréquation'!$A$2:$A$301)</f>
        <v>5827</v>
      </c>
      <c r="B2918" s="108" t="s">
        <v>138</v>
      </c>
      <c r="C2918" s="107">
        <v>2013</v>
      </c>
      <c r="D2918" s="107" t="s">
        <v>458</v>
      </c>
      <c r="E2918" s="107" t="s">
        <v>458</v>
      </c>
      <c r="F2918" s="107" t="s">
        <v>458</v>
      </c>
      <c r="G2918">
        <v>0</v>
      </c>
      <c r="H2918" t="e">
        <f t="shared" si="45"/>
        <v>#VALUE!</v>
      </c>
    </row>
    <row r="2919" spans="1:8" x14ac:dyDescent="0.25">
      <c r="A2919">
        <f>_xlfn.XLOOKUP(B2919,'Données-péréquation'!$B$2:$B$301,'Données-péréquation'!$A$2:$A$301)</f>
        <v>5827</v>
      </c>
      <c r="B2919" s="108" t="s">
        <v>138</v>
      </c>
      <c r="C2919" s="107">
        <v>2014</v>
      </c>
      <c r="D2919" s="107" t="s">
        <v>458</v>
      </c>
      <c r="E2919" s="107" t="s">
        <v>458</v>
      </c>
      <c r="F2919" s="107" t="s">
        <v>458</v>
      </c>
      <c r="G2919">
        <v>0</v>
      </c>
      <c r="H2919" t="e">
        <f t="shared" si="45"/>
        <v>#VALUE!</v>
      </c>
    </row>
    <row r="2920" spans="1:8" x14ac:dyDescent="0.25">
      <c r="A2920">
        <f>_xlfn.XLOOKUP(B2920,'Données-péréquation'!$B$2:$B$301,'Données-péréquation'!$A$2:$A$301)</f>
        <v>5827</v>
      </c>
      <c r="B2920" s="108" t="s">
        <v>138</v>
      </c>
      <c r="C2920" s="107">
        <v>2015</v>
      </c>
      <c r="D2920" s="107" t="s">
        <v>458</v>
      </c>
      <c r="E2920" s="107" t="s">
        <v>458</v>
      </c>
      <c r="F2920" s="107" t="s">
        <v>458</v>
      </c>
      <c r="G2920">
        <v>0</v>
      </c>
      <c r="H2920" t="e">
        <f t="shared" si="45"/>
        <v>#VALUE!</v>
      </c>
    </row>
    <row r="2921" spans="1:8" x14ac:dyDescent="0.25">
      <c r="A2921">
        <f>_xlfn.XLOOKUP(B2921,'Données-péréquation'!$B$2:$B$301,'Données-péréquation'!$A$2:$A$301)</f>
        <v>5827</v>
      </c>
      <c r="B2921" s="108" t="s">
        <v>138</v>
      </c>
      <c r="C2921" s="107">
        <v>2016</v>
      </c>
      <c r="D2921" s="105">
        <v>287924.07772872201</v>
      </c>
      <c r="E2921" s="105">
        <v>297793.004448211</v>
      </c>
      <c r="F2921" s="107" t="s">
        <v>458</v>
      </c>
      <c r="G2921">
        <v>0</v>
      </c>
      <c r="H2921" t="e">
        <f t="shared" si="45"/>
        <v>#VALUE!</v>
      </c>
    </row>
    <row r="2922" spans="1:8" x14ac:dyDescent="0.25">
      <c r="A2922">
        <f>_xlfn.XLOOKUP(B2922,'Données-péréquation'!$B$2:$B$301,'Données-péréquation'!$A$2:$A$301)</f>
        <v>5827</v>
      </c>
      <c r="B2922" s="108" t="s">
        <v>138</v>
      </c>
      <c r="C2922" s="107">
        <v>2017</v>
      </c>
      <c r="D2922" s="105">
        <v>288727.53324637603</v>
      </c>
      <c r="E2922" s="105">
        <v>295713.59168000001</v>
      </c>
      <c r="F2922" s="105">
        <v>179104.79367868201</v>
      </c>
      <c r="G2922">
        <v>0</v>
      </c>
      <c r="H2922">
        <f t="shared" si="45"/>
        <v>179104.79367868201</v>
      </c>
    </row>
    <row r="2923" spans="1:8" x14ac:dyDescent="0.25">
      <c r="A2923">
        <f>_xlfn.XLOOKUP(B2923,'Données-péréquation'!$B$2:$B$301,'Données-péréquation'!$A$2:$A$301)</f>
        <v>5827</v>
      </c>
      <c r="B2923" s="108" t="s">
        <v>138</v>
      </c>
      <c r="C2923" s="107">
        <v>2018</v>
      </c>
      <c r="D2923" s="105">
        <v>278175.227775715</v>
      </c>
      <c r="E2923" s="105">
        <v>290621.01075000002</v>
      </c>
      <c r="F2923" s="105">
        <v>150218.343307831</v>
      </c>
      <c r="G2923">
        <v>0</v>
      </c>
      <c r="H2923">
        <f t="shared" si="45"/>
        <v>150218.343307831</v>
      </c>
    </row>
    <row r="2924" spans="1:8" x14ac:dyDescent="0.25">
      <c r="A2924">
        <f>_xlfn.XLOOKUP(B2924,'Données-péréquation'!$B$2:$B$301,'Données-péréquation'!$A$2:$A$301)</f>
        <v>5827</v>
      </c>
      <c r="B2924" s="108" t="s">
        <v>138</v>
      </c>
      <c r="C2924" s="107">
        <v>2019</v>
      </c>
      <c r="D2924" s="105">
        <v>277066.52414946898</v>
      </c>
      <c r="E2924" s="105">
        <v>297247.01896000002</v>
      </c>
      <c r="F2924" s="105">
        <v>251517.81313408099</v>
      </c>
      <c r="G2924">
        <v>1730.95</v>
      </c>
      <c r="H2924">
        <f t="shared" si="45"/>
        <v>253248.763134081</v>
      </c>
    </row>
    <row r="2925" spans="1:8" x14ac:dyDescent="0.25">
      <c r="A2925">
        <f>_xlfn.XLOOKUP(B2925,'Données-péréquation'!$B$2:$B$301,'Données-péréquation'!$A$2:$A$301)</f>
        <v>5827</v>
      </c>
      <c r="B2925" s="108" t="s">
        <v>138</v>
      </c>
      <c r="C2925" s="107">
        <v>2020</v>
      </c>
      <c r="D2925" s="105">
        <v>371356.06051752903</v>
      </c>
      <c r="E2925" s="105">
        <v>343396.011</v>
      </c>
      <c r="F2925" s="105">
        <v>340456.42629794899</v>
      </c>
      <c r="G2925">
        <v>2281.38</v>
      </c>
      <c r="H2925">
        <f t="shared" si="45"/>
        <v>342737.80629794899</v>
      </c>
    </row>
    <row r="2926" spans="1:8" x14ac:dyDescent="0.25">
      <c r="A2926">
        <f>_xlfn.XLOOKUP(B2926,'Données-péréquation'!$B$2:$B$301,'Données-péréquation'!$A$2:$A$301)</f>
        <v>5827</v>
      </c>
      <c r="B2926" s="108" t="s">
        <v>138</v>
      </c>
      <c r="C2926" s="107">
        <v>2021</v>
      </c>
      <c r="D2926" s="105">
        <v>530147.43938512797</v>
      </c>
      <c r="E2926" s="105">
        <v>530121.82140000002</v>
      </c>
      <c r="F2926" s="105">
        <v>242394.262605572</v>
      </c>
      <c r="G2926">
        <v>847.16</v>
      </c>
      <c r="H2926">
        <f t="shared" si="45"/>
        <v>243241.42260557201</v>
      </c>
    </row>
    <row r="2927" spans="1:8" x14ac:dyDescent="0.25">
      <c r="A2927">
        <f>_xlfn.XLOOKUP(B2927,'Données-péréquation'!$B$2:$B$301,'Données-péréquation'!$A$2:$A$301)</f>
        <v>5827</v>
      </c>
      <c r="B2927" s="108" t="s">
        <v>138</v>
      </c>
      <c r="C2927" s="107">
        <v>2022</v>
      </c>
      <c r="D2927" s="105">
        <v>465533.33607723098</v>
      </c>
      <c r="E2927" s="105">
        <v>472334.334936</v>
      </c>
      <c r="F2927" s="105">
        <v>226278.944073669</v>
      </c>
      <c r="G2927">
        <v>2623.85</v>
      </c>
      <c r="H2927">
        <f t="shared" si="45"/>
        <v>228902.79407366901</v>
      </c>
    </row>
    <row r="2928" spans="1:8" x14ac:dyDescent="0.25">
      <c r="A2928">
        <f>_xlfn.XLOOKUP(B2928,'Données-péréquation'!$B$2:$B$301,'Données-péréquation'!$A$2:$A$301)</f>
        <v>5931</v>
      </c>
      <c r="B2928" s="108" t="s">
        <v>137</v>
      </c>
      <c r="C2928" s="107">
        <v>2012</v>
      </c>
      <c r="D2928" s="107" t="s">
        <v>458</v>
      </c>
      <c r="E2928" s="107" t="s">
        <v>458</v>
      </c>
      <c r="F2928" s="107" t="s">
        <v>458</v>
      </c>
      <c r="G2928">
        <v>0</v>
      </c>
      <c r="H2928" t="e">
        <f t="shared" si="45"/>
        <v>#VALUE!</v>
      </c>
    </row>
    <row r="2929" spans="1:8" x14ac:dyDescent="0.25">
      <c r="A2929">
        <f>_xlfn.XLOOKUP(B2929,'Données-péréquation'!$B$2:$B$301,'Données-péréquation'!$A$2:$A$301)</f>
        <v>5931</v>
      </c>
      <c r="B2929" s="108" t="s">
        <v>137</v>
      </c>
      <c r="C2929" s="107">
        <v>2013</v>
      </c>
      <c r="D2929" s="107" t="s">
        <v>458</v>
      </c>
      <c r="E2929" s="107" t="s">
        <v>458</v>
      </c>
      <c r="F2929" s="107" t="s">
        <v>458</v>
      </c>
      <c r="G2929">
        <v>0</v>
      </c>
      <c r="H2929" t="e">
        <f t="shared" si="45"/>
        <v>#VALUE!</v>
      </c>
    </row>
    <row r="2930" spans="1:8" x14ac:dyDescent="0.25">
      <c r="A2930">
        <f>_xlfn.XLOOKUP(B2930,'Données-péréquation'!$B$2:$B$301,'Données-péréquation'!$A$2:$A$301)</f>
        <v>5931</v>
      </c>
      <c r="B2930" s="108" t="s">
        <v>137</v>
      </c>
      <c r="C2930" s="107">
        <v>2014</v>
      </c>
      <c r="D2930" s="107" t="s">
        <v>458</v>
      </c>
      <c r="E2930" s="107" t="s">
        <v>458</v>
      </c>
      <c r="F2930" s="107" t="s">
        <v>458</v>
      </c>
      <c r="G2930">
        <v>0</v>
      </c>
      <c r="H2930" t="e">
        <f t="shared" si="45"/>
        <v>#VALUE!</v>
      </c>
    </row>
    <row r="2931" spans="1:8" x14ac:dyDescent="0.25">
      <c r="A2931">
        <f>_xlfn.XLOOKUP(B2931,'Données-péréquation'!$B$2:$B$301,'Données-péréquation'!$A$2:$A$301)</f>
        <v>5931</v>
      </c>
      <c r="B2931" s="108" t="s">
        <v>137</v>
      </c>
      <c r="C2931" s="107">
        <v>2015</v>
      </c>
      <c r="D2931" s="107" t="s">
        <v>458</v>
      </c>
      <c r="E2931" s="107" t="s">
        <v>458</v>
      </c>
      <c r="F2931" s="107" t="s">
        <v>458</v>
      </c>
      <c r="G2931">
        <v>0</v>
      </c>
      <c r="H2931" t="e">
        <f t="shared" si="45"/>
        <v>#VALUE!</v>
      </c>
    </row>
    <row r="2932" spans="1:8" x14ac:dyDescent="0.25">
      <c r="A2932">
        <f>_xlfn.XLOOKUP(B2932,'Données-péréquation'!$B$2:$B$301,'Données-péréquation'!$A$2:$A$301)</f>
        <v>5931</v>
      </c>
      <c r="B2932" s="108" t="s">
        <v>137</v>
      </c>
      <c r="C2932" s="107">
        <v>2016</v>
      </c>
      <c r="D2932" s="105">
        <v>-9644.536213333</v>
      </c>
      <c r="E2932" s="107">
        <v>773.84380096200005</v>
      </c>
      <c r="F2932" s="107" t="s">
        <v>458</v>
      </c>
      <c r="G2932">
        <v>0</v>
      </c>
      <c r="H2932" t="e">
        <f t="shared" si="45"/>
        <v>#VALUE!</v>
      </c>
    </row>
    <row r="2933" spans="1:8" x14ac:dyDescent="0.25">
      <c r="A2933">
        <f>_xlfn.XLOOKUP(B2933,'Données-péréquation'!$B$2:$B$301,'Données-péréquation'!$A$2:$A$301)</f>
        <v>5931</v>
      </c>
      <c r="B2933" s="108" t="s">
        <v>137</v>
      </c>
      <c r="C2933" s="107">
        <v>2017</v>
      </c>
      <c r="D2933" s="105">
        <v>-11807.158967781999</v>
      </c>
      <c r="E2933" s="107">
        <v>745.49367697499997</v>
      </c>
      <c r="F2933" s="105">
        <v>146690.719551349</v>
      </c>
      <c r="G2933">
        <v>0</v>
      </c>
      <c r="H2933">
        <f t="shared" si="45"/>
        <v>146690.719551349</v>
      </c>
    </row>
    <row r="2934" spans="1:8" x14ac:dyDescent="0.25">
      <c r="A2934">
        <f>_xlfn.XLOOKUP(B2934,'Données-péréquation'!$B$2:$B$301,'Données-péréquation'!$A$2:$A$301)</f>
        <v>5931</v>
      </c>
      <c r="B2934" s="108" t="s">
        <v>137</v>
      </c>
      <c r="C2934" s="107">
        <v>2018</v>
      </c>
      <c r="D2934" s="105">
        <v>-12467.539588752999</v>
      </c>
      <c r="E2934" s="107">
        <v>707.625744123</v>
      </c>
      <c r="F2934" s="105">
        <v>244619.60594644799</v>
      </c>
      <c r="G2934">
        <v>0</v>
      </c>
      <c r="H2934">
        <f t="shared" si="45"/>
        <v>244619.60594644799</v>
      </c>
    </row>
    <row r="2935" spans="1:8" x14ac:dyDescent="0.25">
      <c r="A2935">
        <f>_xlfn.XLOOKUP(B2935,'Données-péréquation'!$B$2:$B$301,'Données-péréquation'!$A$2:$A$301)</f>
        <v>5931</v>
      </c>
      <c r="B2935" s="108" t="s">
        <v>137</v>
      </c>
      <c r="C2935" s="107">
        <v>2019</v>
      </c>
      <c r="D2935" s="105">
        <v>-1446.4584565780001</v>
      </c>
      <c r="E2935" s="105">
        <v>8649.2958508430002</v>
      </c>
      <c r="F2935" s="105">
        <v>364074.90936543001</v>
      </c>
      <c r="G2935">
        <v>2207.65</v>
      </c>
      <c r="H2935">
        <f t="shared" si="45"/>
        <v>366282.55936543003</v>
      </c>
    </row>
    <row r="2936" spans="1:8" x14ac:dyDescent="0.25">
      <c r="A2936">
        <f>_xlfn.XLOOKUP(B2936,'Données-péréquation'!$B$2:$B$301,'Données-péréquation'!$A$2:$A$301)</f>
        <v>5931</v>
      </c>
      <c r="B2936" s="108" t="s">
        <v>137</v>
      </c>
      <c r="C2936" s="107">
        <v>2020</v>
      </c>
      <c r="D2936" s="105">
        <v>-3860.8880540720002</v>
      </c>
      <c r="E2936" s="105">
        <v>5962.8451742999996</v>
      </c>
      <c r="F2936" s="105">
        <v>191986.51033717199</v>
      </c>
      <c r="G2936">
        <v>2121.84</v>
      </c>
      <c r="H2936">
        <f t="shared" si="45"/>
        <v>194108.35033717199</v>
      </c>
    </row>
    <row r="2937" spans="1:8" x14ac:dyDescent="0.25">
      <c r="A2937">
        <f>_xlfn.XLOOKUP(B2937,'Données-péréquation'!$B$2:$B$301,'Données-péréquation'!$A$2:$A$301)</f>
        <v>5931</v>
      </c>
      <c r="B2937" s="108" t="s">
        <v>137</v>
      </c>
      <c r="C2937" s="107">
        <v>2021</v>
      </c>
      <c r="D2937" s="105">
        <v>-2523.126292247</v>
      </c>
      <c r="E2937" s="105">
        <v>9879.5201493519999</v>
      </c>
      <c r="F2937" s="105">
        <v>171372.110385526</v>
      </c>
      <c r="G2937">
        <v>3764.23</v>
      </c>
      <c r="H2937">
        <f t="shared" si="45"/>
        <v>175136.34038552601</v>
      </c>
    </row>
    <row r="2938" spans="1:8" x14ac:dyDescent="0.25">
      <c r="A2938">
        <f>_xlfn.XLOOKUP(B2938,'Données-péréquation'!$B$2:$B$301,'Données-péréquation'!$A$2:$A$301)</f>
        <v>5931</v>
      </c>
      <c r="B2938" s="108" t="s">
        <v>137</v>
      </c>
      <c r="C2938" s="107">
        <v>2022</v>
      </c>
      <c r="D2938" s="105">
        <v>-1187.2742631579999</v>
      </c>
      <c r="E2938" s="105">
        <v>5578.3172270659998</v>
      </c>
      <c r="F2938" s="105">
        <v>145793.15054751301</v>
      </c>
      <c r="G2938">
        <v>1370.06</v>
      </c>
      <c r="H2938">
        <f t="shared" si="45"/>
        <v>147163.21054751301</v>
      </c>
    </row>
    <row r="2939" spans="1:8" x14ac:dyDescent="0.25">
      <c r="A2939">
        <f>_xlfn.XLOOKUP(B2939,'Données-péréquation'!$B$2:$B$301,'Données-péréquation'!$A$2:$A$301)</f>
        <v>5828</v>
      </c>
      <c r="B2939" s="108" t="s">
        <v>464</v>
      </c>
      <c r="C2939" s="107">
        <v>2012</v>
      </c>
      <c r="D2939" s="107" t="s">
        <v>458</v>
      </c>
      <c r="E2939" s="107" t="s">
        <v>458</v>
      </c>
      <c r="F2939" s="107" t="s">
        <v>458</v>
      </c>
      <c r="G2939">
        <v>0</v>
      </c>
      <c r="H2939" t="e">
        <f t="shared" si="45"/>
        <v>#VALUE!</v>
      </c>
    </row>
    <row r="2940" spans="1:8" x14ac:dyDescent="0.25">
      <c r="A2940">
        <f>_xlfn.XLOOKUP(B2940,'Données-péréquation'!$B$2:$B$301,'Données-péréquation'!$A$2:$A$301)</f>
        <v>5828</v>
      </c>
      <c r="B2940" s="108" t="s">
        <v>464</v>
      </c>
      <c r="C2940" s="107">
        <v>2013</v>
      </c>
      <c r="D2940" s="107" t="s">
        <v>458</v>
      </c>
      <c r="E2940" s="107" t="s">
        <v>458</v>
      </c>
      <c r="F2940" s="107" t="s">
        <v>458</v>
      </c>
      <c r="G2940">
        <v>0</v>
      </c>
      <c r="H2940" t="e">
        <f t="shared" si="45"/>
        <v>#VALUE!</v>
      </c>
    </row>
    <row r="2941" spans="1:8" x14ac:dyDescent="0.25">
      <c r="A2941">
        <f>_xlfn.XLOOKUP(B2941,'Données-péréquation'!$B$2:$B$301,'Données-péréquation'!$A$2:$A$301)</f>
        <v>5828</v>
      </c>
      <c r="B2941" s="108" t="s">
        <v>464</v>
      </c>
      <c r="C2941" s="107">
        <v>2014</v>
      </c>
      <c r="D2941" s="107" t="s">
        <v>458</v>
      </c>
      <c r="E2941" s="107" t="s">
        <v>458</v>
      </c>
      <c r="F2941" s="107" t="s">
        <v>458</v>
      </c>
      <c r="G2941">
        <v>0</v>
      </c>
      <c r="H2941" t="e">
        <f t="shared" si="45"/>
        <v>#VALUE!</v>
      </c>
    </row>
    <row r="2942" spans="1:8" x14ac:dyDescent="0.25">
      <c r="A2942">
        <f>_xlfn.XLOOKUP(B2942,'Données-péréquation'!$B$2:$B$301,'Données-péréquation'!$A$2:$A$301)</f>
        <v>5828</v>
      </c>
      <c r="B2942" s="108" t="s">
        <v>464</v>
      </c>
      <c r="C2942" s="107">
        <v>2015</v>
      </c>
      <c r="D2942" s="107" t="s">
        <v>458</v>
      </c>
      <c r="E2942" s="107" t="s">
        <v>458</v>
      </c>
      <c r="F2942" s="107" t="s">
        <v>458</v>
      </c>
      <c r="G2942">
        <v>0</v>
      </c>
      <c r="H2942" t="e">
        <f t="shared" si="45"/>
        <v>#VALUE!</v>
      </c>
    </row>
    <row r="2943" spans="1:8" x14ac:dyDescent="0.25">
      <c r="A2943">
        <f>_xlfn.XLOOKUP(B2943,'Données-péréquation'!$B$2:$B$301,'Données-péréquation'!$A$2:$A$301)</f>
        <v>5828</v>
      </c>
      <c r="B2943" s="108" t="s">
        <v>464</v>
      </c>
      <c r="C2943" s="107">
        <v>2016</v>
      </c>
      <c r="D2943" s="105">
        <v>-4370.9272931060004</v>
      </c>
      <c r="E2943" s="105">
        <v>1419.462587836</v>
      </c>
      <c r="F2943" s="107" t="s">
        <v>458</v>
      </c>
      <c r="G2943">
        <v>0</v>
      </c>
      <c r="H2943" t="e">
        <f t="shared" si="45"/>
        <v>#VALUE!</v>
      </c>
    </row>
    <row r="2944" spans="1:8" x14ac:dyDescent="0.25">
      <c r="A2944">
        <f>_xlfn.XLOOKUP(B2944,'Données-péréquation'!$B$2:$B$301,'Données-péréquation'!$A$2:$A$301)</f>
        <v>5828</v>
      </c>
      <c r="B2944" s="108" t="s">
        <v>464</v>
      </c>
      <c r="C2944" s="107">
        <v>2017</v>
      </c>
      <c r="D2944" s="105">
        <v>-4709.0100728050002</v>
      </c>
      <c r="E2944" s="107">
        <v>0</v>
      </c>
      <c r="F2944" s="105">
        <v>125490.91178778499</v>
      </c>
      <c r="G2944">
        <v>0</v>
      </c>
      <c r="H2944">
        <f t="shared" si="45"/>
        <v>125490.91178778499</v>
      </c>
    </row>
    <row r="2945" spans="1:8" x14ac:dyDescent="0.25">
      <c r="A2945">
        <f>_xlfn.XLOOKUP(B2945,'Données-péréquation'!$B$2:$B$301,'Données-péréquation'!$A$2:$A$301)</f>
        <v>5828</v>
      </c>
      <c r="B2945" s="108" t="s">
        <v>464</v>
      </c>
      <c r="C2945" s="107">
        <v>2018</v>
      </c>
      <c r="D2945" s="105">
        <v>-4589.2772788840002</v>
      </c>
      <c r="E2945" s="107">
        <v>0</v>
      </c>
      <c r="F2945" s="105">
        <v>103980.97390645801</v>
      </c>
      <c r="G2945">
        <v>0</v>
      </c>
      <c r="H2945">
        <f t="shared" si="45"/>
        <v>103980.97390645801</v>
      </c>
    </row>
    <row r="2946" spans="1:8" x14ac:dyDescent="0.25">
      <c r="A2946">
        <f>_xlfn.XLOOKUP(B2946,'Données-péréquation'!$B$2:$B$301,'Données-péréquation'!$A$2:$A$301)</f>
        <v>5828</v>
      </c>
      <c r="B2946" s="108" t="s">
        <v>464</v>
      </c>
      <c r="C2946" s="107">
        <v>2019</v>
      </c>
      <c r="D2946" s="105">
        <v>-3997.9854590270002</v>
      </c>
      <c r="E2946" s="107">
        <v>0</v>
      </c>
      <c r="F2946" s="105">
        <v>105937.401044263</v>
      </c>
      <c r="G2946">
        <v>124</v>
      </c>
      <c r="H2946">
        <f t="shared" si="45"/>
        <v>106061.401044263</v>
      </c>
    </row>
    <row r="2947" spans="1:8" x14ac:dyDescent="0.25">
      <c r="A2947">
        <f>_xlfn.XLOOKUP(B2947,'Données-péréquation'!$B$2:$B$301,'Données-péréquation'!$A$2:$A$301)</f>
        <v>5828</v>
      </c>
      <c r="B2947" s="108" t="s">
        <v>464</v>
      </c>
      <c r="C2947" s="107">
        <v>2020</v>
      </c>
      <c r="D2947" s="105">
        <v>-4995.5806072120004</v>
      </c>
      <c r="E2947" s="107">
        <v>0</v>
      </c>
      <c r="F2947" s="105">
        <v>145059.97998154999</v>
      </c>
      <c r="G2947">
        <v>-7.42</v>
      </c>
      <c r="H2947">
        <f t="shared" ref="H2947:H3010" si="46">F2947+G2947</f>
        <v>145052.55998154997</v>
      </c>
    </row>
    <row r="2948" spans="1:8" x14ac:dyDescent="0.25">
      <c r="A2948">
        <f>_xlfn.XLOOKUP(B2948,'Données-péréquation'!$B$2:$B$301,'Données-péréquation'!$A$2:$A$301)</f>
        <v>5828</v>
      </c>
      <c r="B2948" s="108" t="s">
        <v>464</v>
      </c>
      <c r="C2948" s="107">
        <v>2021</v>
      </c>
      <c r="D2948" s="105">
        <v>-6044.0726366030003</v>
      </c>
      <c r="E2948" s="107">
        <v>0</v>
      </c>
      <c r="F2948" s="105">
        <v>89511.907928790999</v>
      </c>
      <c r="G2948">
        <v>28.46</v>
      </c>
      <c r="H2948">
        <f t="shared" si="46"/>
        <v>89540.367928791005</v>
      </c>
    </row>
    <row r="2949" spans="1:8" x14ac:dyDescent="0.25">
      <c r="A2949">
        <f>_xlfn.XLOOKUP(B2949,'Données-péréquation'!$B$2:$B$301,'Données-péréquation'!$A$2:$A$301)</f>
        <v>5828</v>
      </c>
      <c r="B2949" s="108" t="s">
        <v>464</v>
      </c>
      <c r="C2949" s="107">
        <v>2022</v>
      </c>
      <c r="D2949" s="105">
        <v>-5402.0600463009996</v>
      </c>
      <c r="E2949" s="107">
        <v>0</v>
      </c>
      <c r="F2949" s="105">
        <v>71208.900818780996</v>
      </c>
      <c r="G2949">
        <v>26.94</v>
      </c>
      <c r="H2949">
        <f t="shared" si="46"/>
        <v>71235.840818780998</v>
      </c>
    </row>
    <row r="2950" spans="1:8" x14ac:dyDescent="0.25">
      <c r="A2950">
        <f>_xlfn.XLOOKUP(B2950,'Données-péréquation'!$B$2:$B$301,'Données-péréquation'!$A$2:$A$301)</f>
        <v>5932</v>
      </c>
      <c r="B2950" s="108" t="s">
        <v>135</v>
      </c>
      <c r="C2950" s="107">
        <v>2012</v>
      </c>
      <c r="D2950" s="107" t="s">
        <v>458</v>
      </c>
      <c r="E2950" s="107" t="s">
        <v>458</v>
      </c>
      <c r="F2950" s="107" t="s">
        <v>458</v>
      </c>
      <c r="G2950">
        <v>0</v>
      </c>
      <c r="H2950" t="e">
        <f t="shared" si="46"/>
        <v>#VALUE!</v>
      </c>
    </row>
    <row r="2951" spans="1:8" x14ac:dyDescent="0.25">
      <c r="A2951">
        <f>_xlfn.XLOOKUP(B2951,'Données-péréquation'!$B$2:$B$301,'Données-péréquation'!$A$2:$A$301)</f>
        <v>5932</v>
      </c>
      <c r="B2951" s="108" t="s">
        <v>135</v>
      </c>
      <c r="C2951" s="107">
        <v>2013</v>
      </c>
      <c r="D2951" s="107" t="s">
        <v>458</v>
      </c>
      <c r="E2951" s="107" t="s">
        <v>458</v>
      </c>
      <c r="F2951" s="107" t="s">
        <v>458</v>
      </c>
      <c r="G2951">
        <v>0</v>
      </c>
      <c r="H2951" t="e">
        <f t="shared" si="46"/>
        <v>#VALUE!</v>
      </c>
    </row>
    <row r="2952" spans="1:8" x14ac:dyDescent="0.25">
      <c r="A2952">
        <f>_xlfn.XLOOKUP(B2952,'Données-péréquation'!$B$2:$B$301,'Données-péréquation'!$A$2:$A$301)</f>
        <v>5932</v>
      </c>
      <c r="B2952" s="108" t="s">
        <v>135</v>
      </c>
      <c r="C2952" s="107">
        <v>2014</v>
      </c>
      <c r="D2952" s="107" t="s">
        <v>458</v>
      </c>
      <c r="E2952" s="107" t="s">
        <v>458</v>
      </c>
      <c r="F2952" s="107" t="s">
        <v>458</v>
      </c>
      <c r="G2952">
        <v>0</v>
      </c>
      <c r="H2952" t="e">
        <f t="shared" si="46"/>
        <v>#VALUE!</v>
      </c>
    </row>
    <row r="2953" spans="1:8" x14ac:dyDescent="0.25">
      <c r="A2953">
        <f>_xlfn.XLOOKUP(B2953,'Données-péréquation'!$B$2:$B$301,'Données-péréquation'!$A$2:$A$301)</f>
        <v>5932</v>
      </c>
      <c r="B2953" s="108" t="s">
        <v>135</v>
      </c>
      <c r="C2953" s="107">
        <v>2015</v>
      </c>
      <c r="D2953" s="107" t="s">
        <v>458</v>
      </c>
      <c r="E2953" s="107" t="s">
        <v>458</v>
      </c>
      <c r="F2953" s="107" t="s">
        <v>458</v>
      </c>
      <c r="G2953">
        <v>0</v>
      </c>
      <c r="H2953" t="e">
        <f t="shared" si="46"/>
        <v>#VALUE!</v>
      </c>
    </row>
    <row r="2954" spans="1:8" x14ac:dyDescent="0.25">
      <c r="A2954">
        <f>_xlfn.XLOOKUP(B2954,'Données-péréquation'!$B$2:$B$301,'Données-péréquation'!$A$2:$A$301)</f>
        <v>5932</v>
      </c>
      <c r="B2954" s="108" t="s">
        <v>135</v>
      </c>
      <c r="C2954" s="107">
        <v>2016</v>
      </c>
      <c r="D2954" s="105">
        <v>-4170.9988699039995</v>
      </c>
      <c r="E2954" s="107">
        <v>354.52245706000002</v>
      </c>
      <c r="F2954" s="107" t="s">
        <v>458</v>
      </c>
      <c r="G2954">
        <v>0</v>
      </c>
      <c r="H2954" t="e">
        <f t="shared" si="46"/>
        <v>#VALUE!</v>
      </c>
    </row>
    <row r="2955" spans="1:8" x14ac:dyDescent="0.25">
      <c r="A2955">
        <f>_xlfn.XLOOKUP(B2955,'Données-péréquation'!$B$2:$B$301,'Données-péréquation'!$A$2:$A$301)</f>
        <v>5932</v>
      </c>
      <c r="B2955" s="108" t="s">
        <v>135</v>
      </c>
      <c r="C2955" s="107">
        <v>2017</v>
      </c>
      <c r="D2955" s="105">
        <v>-4273.3750008950001</v>
      </c>
      <c r="E2955" s="107">
        <v>346.66723274200001</v>
      </c>
      <c r="F2955" s="105">
        <v>60783.383935808997</v>
      </c>
      <c r="G2955">
        <v>0</v>
      </c>
      <c r="H2955">
        <f t="shared" si="46"/>
        <v>60783.383935808997</v>
      </c>
    </row>
    <row r="2956" spans="1:8" x14ac:dyDescent="0.25">
      <c r="A2956">
        <f>_xlfn.XLOOKUP(B2956,'Données-péréquation'!$B$2:$B$301,'Données-péréquation'!$A$2:$A$301)</f>
        <v>5932</v>
      </c>
      <c r="B2956" s="108" t="s">
        <v>135</v>
      </c>
      <c r="C2956" s="107">
        <v>2018</v>
      </c>
      <c r="D2956" s="105">
        <v>-4743.56475718</v>
      </c>
      <c r="E2956" s="107">
        <v>343.92822623299998</v>
      </c>
      <c r="F2956" s="105">
        <v>88424.632982608004</v>
      </c>
      <c r="G2956">
        <v>0</v>
      </c>
      <c r="H2956">
        <f t="shared" si="46"/>
        <v>88424.632982608004</v>
      </c>
    </row>
    <row r="2957" spans="1:8" x14ac:dyDescent="0.25">
      <c r="A2957">
        <f>_xlfn.XLOOKUP(B2957,'Données-péréquation'!$B$2:$B$301,'Données-péréquation'!$A$2:$A$301)</f>
        <v>5932</v>
      </c>
      <c r="B2957" s="108" t="s">
        <v>135</v>
      </c>
      <c r="C2957" s="107">
        <v>2019</v>
      </c>
      <c r="D2957" s="105">
        <v>-2188.1218525969998</v>
      </c>
      <c r="E2957" s="105">
        <v>2253.4354543509999</v>
      </c>
      <c r="F2957" s="105">
        <v>2797.4760535229998</v>
      </c>
      <c r="G2957">
        <v>210.55</v>
      </c>
      <c r="H2957">
        <f t="shared" si="46"/>
        <v>3008.026053523</v>
      </c>
    </row>
    <row r="2958" spans="1:8" x14ac:dyDescent="0.25">
      <c r="A2958">
        <f>_xlfn.XLOOKUP(B2958,'Données-péréquation'!$B$2:$B$301,'Données-péréquation'!$A$2:$A$301)</f>
        <v>5932</v>
      </c>
      <c r="B2958" s="108" t="s">
        <v>135</v>
      </c>
      <c r="C2958" s="107">
        <v>2020</v>
      </c>
      <c r="D2958" s="105">
        <v>-1609.7128815599999</v>
      </c>
      <c r="E2958" s="105">
        <v>2925.1582751569999</v>
      </c>
      <c r="F2958" s="105">
        <v>157973.618558349</v>
      </c>
      <c r="G2958">
        <v>52.92</v>
      </c>
      <c r="H2958">
        <f t="shared" si="46"/>
        <v>158026.53855834901</v>
      </c>
    </row>
    <row r="2959" spans="1:8" x14ac:dyDescent="0.25">
      <c r="A2959">
        <f>_xlfn.XLOOKUP(B2959,'Données-péréquation'!$B$2:$B$301,'Données-péréquation'!$A$2:$A$301)</f>
        <v>5932</v>
      </c>
      <c r="B2959" s="108" t="s">
        <v>135</v>
      </c>
      <c r="C2959" s="107">
        <v>2021</v>
      </c>
      <c r="D2959" s="105">
        <v>-3013.5588747349998</v>
      </c>
      <c r="E2959" s="105">
        <v>2557.5016275789999</v>
      </c>
      <c r="F2959" s="105">
        <v>80761.284349007998</v>
      </c>
      <c r="G2959">
        <v>72.03</v>
      </c>
      <c r="H2959">
        <f t="shared" si="46"/>
        <v>80833.314349007996</v>
      </c>
    </row>
    <row r="2960" spans="1:8" x14ac:dyDescent="0.25">
      <c r="A2960">
        <f>_xlfn.XLOOKUP(B2960,'Données-péréquation'!$B$2:$B$301,'Données-péréquation'!$A$2:$A$301)</f>
        <v>5932</v>
      </c>
      <c r="B2960" s="108" t="s">
        <v>135</v>
      </c>
      <c r="C2960" s="107">
        <v>2022</v>
      </c>
      <c r="D2960" s="107">
        <v>-321.49714755999997</v>
      </c>
      <c r="E2960" s="105">
        <v>2466.2968010200002</v>
      </c>
      <c r="F2960" s="105">
        <v>61456.206145019998</v>
      </c>
      <c r="G2960">
        <v>62.62</v>
      </c>
      <c r="H2960">
        <f t="shared" si="46"/>
        <v>61518.826145020001</v>
      </c>
    </row>
    <row r="2961" spans="1:8" x14ac:dyDescent="0.25">
      <c r="A2961">
        <f>_xlfn.XLOOKUP(B2961,'Données-péréquation'!$B$2:$B$301,'Données-péréquation'!$A$2:$A$301)</f>
        <v>5831</v>
      </c>
      <c r="B2961" s="108" t="s">
        <v>134</v>
      </c>
      <c r="C2961" s="107">
        <v>2012</v>
      </c>
      <c r="D2961" s="107" t="s">
        <v>458</v>
      </c>
      <c r="E2961" s="107" t="s">
        <v>458</v>
      </c>
      <c r="F2961" s="107" t="s">
        <v>458</v>
      </c>
      <c r="G2961">
        <v>0</v>
      </c>
      <c r="H2961" t="e">
        <f t="shared" si="46"/>
        <v>#VALUE!</v>
      </c>
    </row>
    <row r="2962" spans="1:8" x14ac:dyDescent="0.25">
      <c r="A2962">
        <f>_xlfn.XLOOKUP(B2962,'Données-péréquation'!$B$2:$B$301,'Données-péréquation'!$A$2:$A$301)</f>
        <v>5831</v>
      </c>
      <c r="B2962" s="108" t="s">
        <v>134</v>
      </c>
      <c r="C2962" s="107">
        <v>2013</v>
      </c>
      <c r="D2962" s="107" t="s">
        <v>458</v>
      </c>
      <c r="E2962" s="107" t="s">
        <v>458</v>
      </c>
      <c r="F2962" s="107" t="s">
        <v>458</v>
      </c>
      <c r="G2962">
        <v>0</v>
      </c>
      <c r="H2962" t="e">
        <f t="shared" si="46"/>
        <v>#VALUE!</v>
      </c>
    </row>
    <row r="2963" spans="1:8" x14ac:dyDescent="0.25">
      <c r="A2963">
        <f>_xlfn.XLOOKUP(B2963,'Données-péréquation'!$B$2:$B$301,'Données-péréquation'!$A$2:$A$301)</f>
        <v>5831</v>
      </c>
      <c r="B2963" s="108" t="s">
        <v>134</v>
      </c>
      <c r="C2963" s="107">
        <v>2014</v>
      </c>
      <c r="D2963" s="107" t="s">
        <v>458</v>
      </c>
      <c r="E2963" s="107" t="s">
        <v>458</v>
      </c>
      <c r="F2963" s="107" t="s">
        <v>458</v>
      </c>
      <c r="G2963">
        <v>0</v>
      </c>
      <c r="H2963" t="e">
        <f t="shared" si="46"/>
        <v>#VALUE!</v>
      </c>
    </row>
    <row r="2964" spans="1:8" x14ac:dyDescent="0.25">
      <c r="A2964">
        <f>_xlfn.XLOOKUP(B2964,'Données-péréquation'!$B$2:$B$301,'Données-péréquation'!$A$2:$A$301)</f>
        <v>5831</v>
      </c>
      <c r="B2964" s="108" t="s">
        <v>134</v>
      </c>
      <c r="C2964" s="107">
        <v>2015</v>
      </c>
      <c r="D2964" s="107" t="s">
        <v>458</v>
      </c>
      <c r="E2964" s="107" t="s">
        <v>458</v>
      </c>
      <c r="F2964" s="107" t="s">
        <v>458</v>
      </c>
      <c r="G2964">
        <v>0</v>
      </c>
      <c r="H2964" t="e">
        <f t="shared" si="46"/>
        <v>#VALUE!</v>
      </c>
    </row>
    <row r="2965" spans="1:8" x14ac:dyDescent="0.25">
      <c r="A2965">
        <f>_xlfn.XLOOKUP(B2965,'Données-péréquation'!$B$2:$B$301,'Données-péréquation'!$A$2:$A$301)</f>
        <v>5831</v>
      </c>
      <c r="B2965" s="108" t="s">
        <v>134</v>
      </c>
      <c r="C2965" s="107">
        <v>2016</v>
      </c>
      <c r="D2965" s="105">
        <v>-116078.62807068101</v>
      </c>
      <c r="E2965" s="105">
        <v>33883.945645113999</v>
      </c>
      <c r="F2965" s="107" t="s">
        <v>458</v>
      </c>
      <c r="G2965">
        <v>0</v>
      </c>
      <c r="H2965" t="e">
        <f t="shared" si="46"/>
        <v>#VALUE!</v>
      </c>
    </row>
    <row r="2966" spans="1:8" x14ac:dyDescent="0.25">
      <c r="A2966">
        <f>_xlfn.XLOOKUP(B2966,'Données-péréquation'!$B$2:$B$301,'Données-péréquation'!$A$2:$A$301)</f>
        <v>5831</v>
      </c>
      <c r="B2966" s="108" t="s">
        <v>134</v>
      </c>
      <c r="C2966" s="107">
        <v>2017</v>
      </c>
      <c r="D2966" s="105">
        <v>-122589.83151442</v>
      </c>
      <c r="E2966" s="107">
        <v>0</v>
      </c>
      <c r="F2966" s="105">
        <v>1775176.03149561</v>
      </c>
      <c r="G2966">
        <v>0</v>
      </c>
      <c r="H2966">
        <f t="shared" si="46"/>
        <v>1775176.03149561</v>
      </c>
    </row>
    <row r="2967" spans="1:8" x14ac:dyDescent="0.25">
      <c r="A2967">
        <f>_xlfn.XLOOKUP(B2967,'Données-péréquation'!$B$2:$B$301,'Données-péréquation'!$A$2:$A$301)</f>
        <v>5831</v>
      </c>
      <c r="B2967" s="108" t="s">
        <v>134</v>
      </c>
      <c r="C2967" s="107">
        <v>2018</v>
      </c>
      <c r="D2967" s="105">
        <v>-118132.424663169</v>
      </c>
      <c r="E2967" s="107">
        <v>0</v>
      </c>
      <c r="F2967" s="105">
        <v>1993354.79019505</v>
      </c>
      <c r="G2967">
        <v>0</v>
      </c>
      <c r="H2967">
        <f t="shared" si="46"/>
        <v>1993354.79019505</v>
      </c>
    </row>
    <row r="2968" spans="1:8" x14ac:dyDescent="0.25">
      <c r="A2968">
        <f>_xlfn.XLOOKUP(B2968,'Données-péréquation'!$B$2:$B$301,'Données-péréquation'!$A$2:$A$301)</f>
        <v>5831</v>
      </c>
      <c r="B2968" s="108" t="s">
        <v>134</v>
      </c>
      <c r="C2968" s="107">
        <v>2019</v>
      </c>
      <c r="D2968" s="105">
        <v>-109962.174755268</v>
      </c>
      <c r="E2968" s="107">
        <v>0</v>
      </c>
      <c r="F2968" s="105">
        <v>2282246.3992314399</v>
      </c>
      <c r="G2968">
        <v>72877.350000000006</v>
      </c>
      <c r="H2968">
        <f t="shared" si="46"/>
        <v>2355123.74923144</v>
      </c>
    </row>
    <row r="2969" spans="1:8" x14ac:dyDescent="0.25">
      <c r="A2969">
        <f>_xlfn.XLOOKUP(B2969,'Données-péréquation'!$B$2:$B$301,'Données-péréquation'!$A$2:$A$301)</f>
        <v>5831</v>
      </c>
      <c r="B2969" s="108" t="s">
        <v>134</v>
      </c>
      <c r="C2969" s="107">
        <v>2020</v>
      </c>
      <c r="D2969" s="105">
        <v>-141093.75393878299</v>
      </c>
      <c r="E2969" s="107">
        <v>0</v>
      </c>
      <c r="F2969" s="105">
        <v>3075997.4693828602</v>
      </c>
      <c r="G2969">
        <v>7539.45</v>
      </c>
      <c r="H2969">
        <f t="shared" si="46"/>
        <v>3083536.9193828604</v>
      </c>
    </row>
    <row r="2970" spans="1:8" x14ac:dyDescent="0.25">
      <c r="A2970">
        <f>_xlfn.XLOOKUP(B2970,'Données-péréquation'!$B$2:$B$301,'Données-péréquation'!$A$2:$A$301)</f>
        <v>5831</v>
      </c>
      <c r="B2970" s="108" t="s">
        <v>134</v>
      </c>
      <c r="C2970" s="107">
        <v>2021</v>
      </c>
      <c r="D2970" s="105">
        <v>-183607.77354610199</v>
      </c>
      <c r="E2970" s="107">
        <v>0</v>
      </c>
      <c r="F2970" s="105">
        <v>2904751.00193772</v>
      </c>
      <c r="G2970">
        <v>17226.64</v>
      </c>
      <c r="H2970">
        <f t="shared" si="46"/>
        <v>2921977.6419377201</v>
      </c>
    </row>
    <row r="2971" spans="1:8" x14ac:dyDescent="0.25">
      <c r="A2971">
        <f>_xlfn.XLOOKUP(B2971,'Données-péréquation'!$B$2:$B$301,'Données-péréquation'!$A$2:$A$301)</f>
        <v>5831</v>
      </c>
      <c r="B2971" s="108" t="s">
        <v>134</v>
      </c>
      <c r="C2971" s="107">
        <v>2022</v>
      </c>
      <c r="D2971" s="105">
        <v>-160237.34835708601</v>
      </c>
      <c r="E2971" s="107">
        <v>0</v>
      </c>
      <c r="F2971" s="105">
        <v>2255824.1721848398</v>
      </c>
      <c r="G2971">
        <v>45684.480000000003</v>
      </c>
      <c r="H2971">
        <f t="shared" si="46"/>
        <v>2301508.6521848398</v>
      </c>
    </row>
    <row r="2972" spans="1:8" x14ac:dyDescent="0.25">
      <c r="A2972">
        <f>_xlfn.XLOOKUP(B2972,'Données-péréquation'!$B$2:$B$301,'Données-péréquation'!$A$2:$A$301)</f>
        <v>5933</v>
      </c>
      <c r="B2972" s="108" t="s">
        <v>133</v>
      </c>
      <c r="C2972" s="107">
        <v>2012</v>
      </c>
      <c r="D2972" s="107" t="s">
        <v>458</v>
      </c>
      <c r="E2972" s="107" t="s">
        <v>458</v>
      </c>
      <c r="F2972" s="107" t="s">
        <v>458</v>
      </c>
      <c r="G2972">
        <v>0</v>
      </c>
      <c r="H2972" t="e">
        <f t="shared" si="46"/>
        <v>#VALUE!</v>
      </c>
    </row>
    <row r="2973" spans="1:8" x14ac:dyDescent="0.25">
      <c r="A2973">
        <f>_xlfn.XLOOKUP(B2973,'Données-péréquation'!$B$2:$B$301,'Données-péréquation'!$A$2:$A$301)</f>
        <v>5933</v>
      </c>
      <c r="B2973" s="108" t="s">
        <v>133</v>
      </c>
      <c r="C2973" s="107">
        <v>2013</v>
      </c>
      <c r="D2973" s="107" t="s">
        <v>458</v>
      </c>
      <c r="E2973" s="107" t="s">
        <v>458</v>
      </c>
      <c r="F2973" s="107" t="s">
        <v>458</v>
      </c>
      <c r="G2973">
        <v>0</v>
      </c>
      <c r="H2973" t="e">
        <f t="shared" si="46"/>
        <v>#VALUE!</v>
      </c>
    </row>
    <row r="2974" spans="1:8" x14ac:dyDescent="0.25">
      <c r="A2974">
        <f>_xlfn.XLOOKUP(B2974,'Données-péréquation'!$B$2:$B$301,'Données-péréquation'!$A$2:$A$301)</f>
        <v>5933</v>
      </c>
      <c r="B2974" s="108" t="s">
        <v>133</v>
      </c>
      <c r="C2974" s="107">
        <v>2014</v>
      </c>
      <c r="D2974" s="107" t="s">
        <v>458</v>
      </c>
      <c r="E2974" s="107" t="s">
        <v>458</v>
      </c>
      <c r="F2974" s="107" t="s">
        <v>458</v>
      </c>
      <c r="G2974">
        <v>0</v>
      </c>
      <c r="H2974" t="e">
        <f t="shared" si="46"/>
        <v>#VALUE!</v>
      </c>
    </row>
    <row r="2975" spans="1:8" x14ac:dyDescent="0.25">
      <c r="A2975">
        <f>_xlfn.XLOOKUP(B2975,'Données-péréquation'!$B$2:$B$301,'Données-péréquation'!$A$2:$A$301)</f>
        <v>5933</v>
      </c>
      <c r="B2975" s="108" t="s">
        <v>133</v>
      </c>
      <c r="C2975" s="107">
        <v>2015</v>
      </c>
      <c r="D2975" s="107" t="s">
        <v>458</v>
      </c>
      <c r="E2975" s="107" t="s">
        <v>458</v>
      </c>
      <c r="F2975" s="107" t="s">
        <v>458</v>
      </c>
      <c r="G2975">
        <v>0</v>
      </c>
      <c r="H2975" t="e">
        <f t="shared" si="46"/>
        <v>#VALUE!</v>
      </c>
    </row>
    <row r="2976" spans="1:8" x14ac:dyDescent="0.25">
      <c r="A2976">
        <f>_xlfn.XLOOKUP(B2976,'Données-péréquation'!$B$2:$B$301,'Données-péréquation'!$A$2:$A$301)</f>
        <v>5933</v>
      </c>
      <c r="B2976" s="108" t="s">
        <v>133</v>
      </c>
      <c r="C2976" s="107">
        <v>2016</v>
      </c>
      <c r="D2976" s="105">
        <v>557935.84664947202</v>
      </c>
      <c r="E2976" s="105">
        <v>778965.99209126795</v>
      </c>
      <c r="F2976" s="107" t="s">
        <v>458</v>
      </c>
      <c r="G2976">
        <v>0</v>
      </c>
      <c r="H2976" t="e">
        <f t="shared" si="46"/>
        <v>#VALUE!</v>
      </c>
    </row>
    <row r="2977" spans="1:8" x14ac:dyDescent="0.25">
      <c r="A2977">
        <f>_xlfn.XLOOKUP(B2977,'Données-péréquation'!$B$2:$B$301,'Données-péréquation'!$A$2:$A$301)</f>
        <v>5933</v>
      </c>
      <c r="B2977" s="108" t="s">
        <v>133</v>
      </c>
      <c r="C2977" s="107">
        <v>2017</v>
      </c>
      <c r="D2977" s="105">
        <v>524095.09321320301</v>
      </c>
      <c r="E2977" s="105">
        <v>573471.56266586506</v>
      </c>
      <c r="F2977" s="105">
        <v>215774.67104336401</v>
      </c>
      <c r="G2977">
        <v>0</v>
      </c>
      <c r="H2977">
        <f t="shared" si="46"/>
        <v>215774.67104336401</v>
      </c>
    </row>
    <row r="2978" spans="1:8" x14ac:dyDescent="0.25">
      <c r="A2978">
        <f>_xlfn.XLOOKUP(B2978,'Données-péréquation'!$B$2:$B$301,'Données-péréquation'!$A$2:$A$301)</f>
        <v>5933</v>
      </c>
      <c r="B2978" s="108" t="s">
        <v>133</v>
      </c>
      <c r="C2978" s="107">
        <v>2018</v>
      </c>
      <c r="D2978" s="105">
        <v>503102.91885694099</v>
      </c>
      <c r="E2978" s="105">
        <v>544987.96715879103</v>
      </c>
      <c r="F2978" s="105">
        <v>167549.384487178</v>
      </c>
      <c r="G2978">
        <v>0</v>
      </c>
      <c r="H2978">
        <f t="shared" si="46"/>
        <v>167549.384487178</v>
      </c>
    </row>
    <row r="2979" spans="1:8" x14ac:dyDescent="0.25">
      <c r="A2979">
        <f>_xlfn.XLOOKUP(B2979,'Données-péréquation'!$B$2:$B$301,'Données-péréquation'!$A$2:$A$301)</f>
        <v>5933</v>
      </c>
      <c r="B2979" s="108" t="s">
        <v>133</v>
      </c>
      <c r="C2979" s="107">
        <v>2019</v>
      </c>
      <c r="D2979" s="105">
        <v>488259.35946414602</v>
      </c>
      <c r="E2979" s="105">
        <v>527999.57803566696</v>
      </c>
      <c r="F2979" s="105">
        <v>210172.009942971</v>
      </c>
      <c r="G2979">
        <v>6871</v>
      </c>
      <c r="H2979">
        <f t="shared" si="46"/>
        <v>217043.009942971</v>
      </c>
    </row>
    <row r="2980" spans="1:8" x14ac:dyDescent="0.25">
      <c r="A2980">
        <f>_xlfn.XLOOKUP(B2980,'Données-péréquation'!$B$2:$B$301,'Données-péréquation'!$A$2:$A$301)</f>
        <v>5933</v>
      </c>
      <c r="B2980" s="108" t="s">
        <v>133</v>
      </c>
      <c r="C2980" s="107">
        <v>2020</v>
      </c>
      <c r="D2980" s="105">
        <v>552423.08623566804</v>
      </c>
      <c r="E2980" s="105">
        <v>578479.16924852005</v>
      </c>
      <c r="F2980" s="105">
        <v>289250.55900781701</v>
      </c>
      <c r="G2980">
        <v>3474.37</v>
      </c>
      <c r="H2980">
        <f t="shared" si="46"/>
        <v>292724.929007817</v>
      </c>
    </row>
    <row r="2981" spans="1:8" x14ac:dyDescent="0.25">
      <c r="A2981">
        <f>_xlfn.XLOOKUP(B2981,'Données-péréquation'!$B$2:$B$301,'Données-péréquation'!$A$2:$A$301)</f>
        <v>5933</v>
      </c>
      <c r="B2981" s="108" t="s">
        <v>133</v>
      </c>
      <c r="C2981" s="107">
        <v>2021</v>
      </c>
      <c r="D2981" s="105">
        <v>530049.21749626996</v>
      </c>
      <c r="E2981" s="105">
        <v>555920.71726895997</v>
      </c>
      <c r="F2981" s="105">
        <v>363743.97308443702</v>
      </c>
      <c r="G2981">
        <v>1436.57</v>
      </c>
      <c r="H2981">
        <f t="shared" si="46"/>
        <v>365180.54308443703</v>
      </c>
    </row>
    <row r="2982" spans="1:8" x14ac:dyDescent="0.25">
      <c r="A2982">
        <f>_xlfn.XLOOKUP(B2982,'Données-péréquation'!$B$2:$B$301,'Données-péréquation'!$A$2:$A$301)</f>
        <v>5933</v>
      </c>
      <c r="B2982" s="108" t="s">
        <v>133</v>
      </c>
      <c r="C2982" s="107">
        <v>2022</v>
      </c>
      <c r="D2982" s="105">
        <v>530480.86026268103</v>
      </c>
      <c r="E2982" s="105">
        <v>577528.24594105897</v>
      </c>
      <c r="F2982" s="105">
        <v>178014.85934131299</v>
      </c>
      <c r="G2982">
        <v>2624.11</v>
      </c>
      <c r="H2982">
        <f t="shared" si="46"/>
        <v>180638.96934131297</v>
      </c>
    </row>
    <row r="2983" spans="1:8" x14ac:dyDescent="0.25">
      <c r="A2983">
        <f>_xlfn.XLOOKUP(B2983,'Données-péréquation'!$B$2:$B$301,'Données-péréquation'!$A$2:$A$301)</f>
        <v>5763</v>
      </c>
      <c r="B2983" s="108" t="s">
        <v>132</v>
      </c>
      <c r="C2983" s="107">
        <v>2012</v>
      </c>
      <c r="D2983" s="107" t="s">
        <v>458</v>
      </c>
      <c r="E2983" s="107" t="s">
        <v>458</v>
      </c>
      <c r="F2983" s="107" t="s">
        <v>458</v>
      </c>
      <c r="G2983">
        <v>0</v>
      </c>
      <c r="H2983" t="e">
        <f t="shared" si="46"/>
        <v>#VALUE!</v>
      </c>
    </row>
    <row r="2984" spans="1:8" x14ac:dyDescent="0.25">
      <c r="A2984">
        <f>_xlfn.XLOOKUP(B2984,'Données-péréquation'!$B$2:$B$301,'Données-péréquation'!$A$2:$A$301)</f>
        <v>5763</v>
      </c>
      <c r="B2984" s="108" t="s">
        <v>132</v>
      </c>
      <c r="C2984" s="107">
        <v>2013</v>
      </c>
      <c r="D2984" s="107" t="s">
        <v>458</v>
      </c>
      <c r="E2984" s="107" t="s">
        <v>458</v>
      </c>
      <c r="F2984" s="107" t="s">
        <v>458</v>
      </c>
      <c r="G2984">
        <v>0</v>
      </c>
      <c r="H2984" t="e">
        <f t="shared" si="46"/>
        <v>#VALUE!</v>
      </c>
    </row>
    <row r="2985" spans="1:8" x14ac:dyDescent="0.25">
      <c r="A2985">
        <f>_xlfn.XLOOKUP(B2985,'Données-péréquation'!$B$2:$B$301,'Données-péréquation'!$A$2:$A$301)</f>
        <v>5763</v>
      </c>
      <c r="B2985" s="108" t="s">
        <v>132</v>
      </c>
      <c r="C2985" s="107">
        <v>2014</v>
      </c>
      <c r="D2985" s="107" t="s">
        <v>458</v>
      </c>
      <c r="E2985" s="107" t="s">
        <v>458</v>
      </c>
      <c r="F2985" s="107" t="s">
        <v>458</v>
      </c>
      <c r="G2985">
        <v>0</v>
      </c>
      <c r="H2985" t="e">
        <f t="shared" si="46"/>
        <v>#VALUE!</v>
      </c>
    </row>
    <row r="2986" spans="1:8" x14ac:dyDescent="0.25">
      <c r="A2986">
        <f>_xlfn.XLOOKUP(B2986,'Données-péréquation'!$B$2:$B$301,'Données-péréquation'!$A$2:$A$301)</f>
        <v>5763</v>
      </c>
      <c r="B2986" s="108" t="s">
        <v>132</v>
      </c>
      <c r="C2986" s="107">
        <v>2015</v>
      </c>
      <c r="D2986" s="107" t="s">
        <v>458</v>
      </c>
      <c r="E2986" s="107" t="s">
        <v>458</v>
      </c>
      <c r="F2986" s="107" t="s">
        <v>458</v>
      </c>
      <c r="G2986">
        <v>0</v>
      </c>
      <c r="H2986" t="e">
        <f t="shared" si="46"/>
        <v>#VALUE!</v>
      </c>
    </row>
    <row r="2987" spans="1:8" x14ac:dyDescent="0.25">
      <c r="A2987">
        <f>_xlfn.XLOOKUP(B2987,'Données-péréquation'!$B$2:$B$301,'Données-péréquation'!$A$2:$A$301)</f>
        <v>5763</v>
      </c>
      <c r="B2987" s="108" t="s">
        <v>132</v>
      </c>
      <c r="C2987" s="107">
        <v>2016</v>
      </c>
      <c r="D2987" s="105">
        <v>26385.470630873999</v>
      </c>
      <c r="E2987" s="105">
        <v>89444.675596635003</v>
      </c>
      <c r="F2987" s="107" t="s">
        <v>458</v>
      </c>
      <c r="G2987">
        <v>0</v>
      </c>
      <c r="H2987" t="e">
        <f t="shared" si="46"/>
        <v>#VALUE!</v>
      </c>
    </row>
    <row r="2988" spans="1:8" x14ac:dyDescent="0.25">
      <c r="A2988">
        <f>_xlfn.XLOOKUP(B2988,'Données-péréquation'!$B$2:$B$301,'Données-péréquation'!$A$2:$A$301)</f>
        <v>5763</v>
      </c>
      <c r="B2988" s="108" t="s">
        <v>132</v>
      </c>
      <c r="C2988" s="107">
        <v>2017</v>
      </c>
      <c r="D2988" s="105">
        <v>30962.964719192001</v>
      </c>
      <c r="E2988" s="105">
        <v>81766.679901212003</v>
      </c>
      <c r="F2988" s="105">
        <v>103655.23638220401</v>
      </c>
      <c r="G2988">
        <v>0</v>
      </c>
      <c r="H2988">
        <f t="shared" si="46"/>
        <v>103655.23638220401</v>
      </c>
    </row>
    <row r="2989" spans="1:8" x14ac:dyDescent="0.25">
      <c r="A2989">
        <f>_xlfn.XLOOKUP(B2989,'Données-péréquation'!$B$2:$B$301,'Données-péréquation'!$A$2:$A$301)</f>
        <v>5763</v>
      </c>
      <c r="B2989" s="108" t="s">
        <v>132</v>
      </c>
      <c r="C2989" s="107">
        <v>2018</v>
      </c>
      <c r="D2989" s="105">
        <v>37202.368578344001</v>
      </c>
      <c r="E2989" s="105">
        <v>79781.149447492993</v>
      </c>
      <c r="F2989" s="105">
        <v>80756.495262694996</v>
      </c>
      <c r="G2989">
        <v>0</v>
      </c>
      <c r="H2989">
        <f t="shared" si="46"/>
        <v>80756.495262694996</v>
      </c>
    </row>
    <row r="2990" spans="1:8" x14ac:dyDescent="0.25">
      <c r="A2990">
        <f>_xlfn.XLOOKUP(B2990,'Données-péréquation'!$B$2:$B$301,'Données-péréquation'!$A$2:$A$301)</f>
        <v>5763</v>
      </c>
      <c r="B2990" s="108" t="s">
        <v>132</v>
      </c>
      <c r="C2990" s="107">
        <v>2019</v>
      </c>
      <c r="D2990" s="105">
        <v>23958.923917574</v>
      </c>
      <c r="E2990" s="105">
        <v>79459.239213270004</v>
      </c>
      <c r="F2990" s="105">
        <v>57014.062775412996</v>
      </c>
      <c r="G2990">
        <v>2241.4499999999998</v>
      </c>
      <c r="H2990">
        <f t="shared" si="46"/>
        <v>59255.512775412994</v>
      </c>
    </row>
    <row r="2991" spans="1:8" x14ac:dyDescent="0.25">
      <c r="A2991">
        <f>_xlfn.XLOOKUP(B2991,'Données-péréquation'!$B$2:$B$301,'Données-péréquation'!$A$2:$A$301)</f>
        <v>5763</v>
      </c>
      <c r="B2991" s="108" t="s">
        <v>132</v>
      </c>
      <c r="C2991" s="107">
        <v>2020</v>
      </c>
      <c r="D2991" s="105">
        <v>28004.813834557001</v>
      </c>
      <c r="E2991" s="105">
        <v>62642.268020814998</v>
      </c>
      <c r="F2991" s="105">
        <v>175164.16326152001</v>
      </c>
      <c r="G2991">
        <v>2056.65</v>
      </c>
      <c r="H2991">
        <f t="shared" si="46"/>
        <v>177220.81326152</v>
      </c>
    </row>
    <row r="2992" spans="1:8" x14ac:dyDescent="0.25">
      <c r="A2992">
        <f>_xlfn.XLOOKUP(B2992,'Données-péréquation'!$B$2:$B$301,'Données-péréquation'!$A$2:$A$301)</f>
        <v>5763</v>
      </c>
      <c r="B2992" s="108" t="s">
        <v>132</v>
      </c>
      <c r="C2992" s="107">
        <v>2021</v>
      </c>
      <c r="D2992" s="107">
        <v>-12.867293165</v>
      </c>
      <c r="E2992" s="105">
        <v>49239.249708976997</v>
      </c>
      <c r="F2992" s="105">
        <v>76756.306954540007</v>
      </c>
      <c r="G2992">
        <v>3216.7</v>
      </c>
      <c r="H2992">
        <f t="shared" si="46"/>
        <v>79973.006954540004</v>
      </c>
    </row>
    <row r="2993" spans="1:8" x14ac:dyDescent="0.25">
      <c r="A2993">
        <f>_xlfn.XLOOKUP(B2993,'Données-péréquation'!$B$2:$B$301,'Données-péréquation'!$A$2:$A$301)</f>
        <v>5763</v>
      </c>
      <c r="B2993" s="108" t="s">
        <v>132</v>
      </c>
      <c r="C2993" s="107">
        <v>2022</v>
      </c>
      <c r="D2993" s="105">
        <v>85683.126121130001</v>
      </c>
      <c r="E2993" s="105">
        <v>145621.971592755</v>
      </c>
      <c r="F2993" s="105">
        <v>78496.998843841997</v>
      </c>
      <c r="G2993">
        <v>3402.01</v>
      </c>
      <c r="H2993">
        <f t="shared" si="46"/>
        <v>81899.008843841992</v>
      </c>
    </row>
    <row r="2994" spans="1:8" x14ac:dyDescent="0.25">
      <c r="A2994">
        <f>_xlfn.XLOOKUP(B2994,'Données-péréquation'!$B$2:$B$301,'Données-péréquation'!$A$2:$A$301)</f>
        <v>5934</v>
      </c>
      <c r="B2994" s="108" t="s">
        <v>131</v>
      </c>
      <c r="C2994" s="107">
        <v>2012</v>
      </c>
      <c r="D2994" s="107" t="s">
        <v>458</v>
      </c>
      <c r="E2994" s="107" t="s">
        <v>458</v>
      </c>
      <c r="F2994" s="107" t="s">
        <v>458</v>
      </c>
      <c r="G2994">
        <v>0</v>
      </c>
      <c r="H2994" t="e">
        <f t="shared" si="46"/>
        <v>#VALUE!</v>
      </c>
    </row>
    <row r="2995" spans="1:8" x14ac:dyDescent="0.25">
      <c r="A2995">
        <f>_xlfn.XLOOKUP(B2995,'Données-péréquation'!$B$2:$B$301,'Données-péréquation'!$A$2:$A$301)</f>
        <v>5934</v>
      </c>
      <c r="B2995" s="108" t="s">
        <v>131</v>
      </c>
      <c r="C2995" s="107">
        <v>2013</v>
      </c>
      <c r="D2995" s="107" t="s">
        <v>458</v>
      </c>
      <c r="E2995" s="107" t="s">
        <v>458</v>
      </c>
      <c r="F2995" s="107" t="s">
        <v>458</v>
      </c>
      <c r="G2995">
        <v>0</v>
      </c>
      <c r="H2995" t="e">
        <f t="shared" si="46"/>
        <v>#VALUE!</v>
      </c>
    </row>
    <row r="2996" spans="1:8" x14ac:dyDescent="0.25">
      <c r="A2996">
        <f>_xlfn.XLOOKUP(B2996,'Données-péréquation'!$B$2:$B$301,'Données-péréquation'!$A$2:$A$301)</f>
        <v>5934</v>
      </c>
      <c r="B2996" s="108" t="s">
        <v>131</v>
      </c>
      <c r="C2996" s="107">
        <v>2014</v>
      </c>
      <c r="D2996" s="107" t="s">
        <v>458</v>
      </c>
      <c r="E2996" s="107" t="s">
        <v>458</v>
      </c>
      <c r="F2996" s="107" t="s">
        <v>458</v>
      </c>
      <c r="G2996">
        <v>0</v>
      </c>
      <c r="H2996" t="e">
        <f t="shared" si="46"/>
        <v>#VALUE!</v>
      </c>
    </row>
    <row r="2997" spans="1:8" x14ac:dyDescent="0.25">
      <c r="A2997">
        <f>_xlfn.XLOOKUP(B2997,'Données-péréquation'!$B$2:$B$301,'Données-péréquation'!$A$2:$A$301)</f>
        <v>5934</v>
      </c>
      <c r="B2997" s="108" t="s">
        <v>131</v>
      </c>
      <c r="C2997" s="107">
        <v>2015</v>
      </c>
      <c r="D2997" s="107" t="s">
        <v>458</v>
      </c>
      <c r="E2997" s="107" t="s">
        <v>458</v>
      </c>
      <c r="F2997" s="107" t="s">
        <v>458</v>
      </c>
      <c r="G2997">
        <v>0</v>
      </c>
      <c r="H2997" t="e">
        <f t="shared" si="46"/>
        <v>#VALUE!</v>
      </c>
    </row>
    <row r="2998" spans="1:8" x14ac:dyDescent="0.25">
      <c r="A2998">
        <f>_xlfn.XLOOKUP(B2998,'Données-péréquation'!$B$2:$B$301,'Données-péréquation'!$A$2:$A$301)</f>
        <v>5934</v>
      </c>
      <c r="B2998" s="108" t="s">
        <v>131</v>
      </c>
      <c r="C2998" s="107">
        <v>2016</v>
      </c>
      <c r="D2998" s="105">
        <v>-4849.9295341269999</v>
      </c>
      <c r="E2998" s="107">
        <v>403.73584213399999</v>
      </c>
      <c r="F2998" s="107" t="s">
        <v>458</v>
      </c>
      <c r="G2998">
        <v>0</v>
      </c>
      <c r="H2998" t="e">
        <f t="shared" si="46"/>
        <v>#VALUE!</v>
      </c>
    </row>
    <row r="2999" spans="1:8" x14ac:dyDescent="0.25">
      <c r="A2999">
        <f>_xlfn.XLOOKUP(B2999,'Données-péréquation'!$B$2:$B$301,'Données-péréquation'!$A$2:$A$301)</f>
        <v>5934</v>
      </c>
      <c r="B2999" s="108" t="s">
        <v>131</v>
      </c>
      <c r="C2999" s="107">
        <v>2017</v>
      </c>
      <c r="D2999" s="105">
        <v>-4874.280204015</v>
      </c>
      <c r="E2999" s="107">
        <v>401.63152429199999</v>
      </c>
      <c r="F2999" s="105">
        <v>117270.438665981</v>
      </c>
      <c r="G2999">
        <v>0</v>
      </c>
      <c r="H2999">
        <f t="shared" si="46"/>
        <v>117270.438665981</v>
      </c>
    </row>
    <row r="3000" spans="1:8" x14ac:dyDescent="0.25">
      <c r="A3000">
        <f>_xlfn.XLOOKUP(B3000,'Données-péréquation'!$B$2:$B$301,'Données-péréquation'!$A$2:$A$301)</f>
        <v>5934</v>
      </c>
      <c r="B3000" s="108" t="s">
        <v>131</v>
      </c>
      <c r="C3000" s="107">
        <v>2018</v>
      </c>
      <c r="D3000" s="105">
        <v>-5157.6821816399997</v>
      </c>
      <c r="E3000" s="107">
        <v>395.22784430000002</v>
      </c>
      <c r="F3000" s="105">
        <v>64647.839384161001</v>
      </c>
      <c r="G3000">
        <v>0</v>
      </c>
      <c r="H3000">
        <f t="shared" si="46"/>
        <v>64647.839384161001</v>
      </c>
    </row>
    <row r="3001" spans="1:8" x14ac:dyDescent="0.25">
      <c r="A3001">
        <f>_xlfn.XLOOKUP(B3001,'Données-péréquation'!$B$2:$B$301,'Données-péréquation'!$A$2:$A$301)</f>
        <v>5934</v>
      </c>
      <c r="B3001" s="108" t="s">
        <v>131</v>
      </c>
      <c r="C3001" s="107">
        <v>2019</v>
      </c>
      <c r="D3001" s="105">
        <v>-2302.6540968230001</v>
      </c>
      <c r="E3001" s="105">
        <v>2284.1315646940002</v>
      </c>
      <c r="F3001" s="105">
        <v>57297.094605006998</v>
      </c>
      <c r="G3001">
        <v>1243.0999999999999</v>
      </c>
      <c r="H3001">
        <f t="shared" si="46"/>
        <v>58540.194605006996</v>
      </c>
    </row>
    <row r="3002" spans="1:8" x14ac:dyDescent="0.25">
      <c r="A3002">
        <f>_xlfn.XLOOKUP(B3002,'Données-péréquation'!$B$2:$B$301,'Données-péréquation'!$A$2:$A$301)</f>
        <v>5934</v>
      </c>
      <c r="B3002" s="108" t="s">
        <v>131</v>
      </c>
      <c r="C3002" s="107">
        <v>2020</v>
      </c>
      <c r="D3002" s="105">
        <v>-1603.1044224</v>
      </c>
      <c r="E3002" s="105">
        <v>2960.5969338710001</v>
      </c>
      <c r="F3002" s="105">
        <v>114931.270923538</v>
      </c>
      <c r="G3002">
        <v>-20.49</v>
      </c>
      <c r="H3002">
        <f t="shared" si="46"/>
        <v>114910.780923538</v>
      </c>
    </row>
    <row r="3003" spans="1:8" x14ac:dyDescent="0.25">
      <c r="A3003">
        <f>_xlfn.XLOOKUP(B3003,'Données-péréquation'!$B$2:$B$301,'Données-péréquation'!$A$2:$A$301)</f>
        <v>5934</v>
      </c>
      <c r="B3003" s="108" t="s">
        <v>131</v>
      </c>
      <c r="C3003" s="107">
        <v>2021</v>
      </c>
      <c r="D3003" s="105">
        <v>-2866.8505983619998</v>
      </c>
      <c r="E3003" s="105">
        <v>2769.5717708870002</v>
      </c>
      <c r="F3003" s="105">
        <v>163542.41031549301</v>
      </c>
      <c r="G3003">
        <v>18.12</v>
      </c>
      <c r="H3003">
        <f t="shared" si="46"/>
        <v>163560.530315493</v>
      </c>
    </row>
    <row r="3004" spans="1:8" x14ac:dyDescent="0.25">
      <c r="A3004">
        <f>_xlfn.XLOOKUP(B3004,'Données-péréquation'!$B$2:$B$301,'Données-péréquation'!$A$2:$A$301)</f>
        <v>5934</v>
      </c>
      <c r="B3004" s="108" t="s">
        <v>131</v>
      </c>
      <c r="C3004" s="107">
        <v>2022</v>
      </c>
      <c r="D3004" s="107">
        <v>-409.11597907499998</v>
      </c>
      <c r="E3004" s="105">
        <v>2584.5086214429998</v>
      </c>
      <c r="F3004" s="105">
        <v>-391400.81990862102</v>
      </c>
      <c r="G3004">
        <v>-7.64</v>
      </c>
      <c r="H3004">
        <f t="shared" si="46"/>
        <v>-391408.45990862104</v>
      </c>
    </row>
    <row r="3005" spans="1:8" x14ac:dyDescent="0.25">
      <c r="A3005">
        <f>_xlfn.XLOOKUP(B3005,'Données-péréquation'!$B$2:$B$301,'Données-péréquation'!$A$2:$A$301)</f>
        <v>5764</v>
      </c>
      <c r="B3005" s="108" t="s">
        <v>130</v>
      </c>
      <c r="C3005" s="107">
        <v>2012</v>
      </c>
      <c r="D3005" s="107" t="s">
        <v>458</v>
      </c>
      <c r="E3005" s="107" t="s">
        <v>458</v>
      </c>
      <c r="F3005" s="107" t="s">
        <v>458</v>
      </c>
      <c r="G3005">
        <v>0</v>
      </c>
      <c r="H3005" t="e">
        <f t="shared" si="46"/>
        <v>#VALUE!</v>
      </c>
    </row>
    <row r="3006" spans="1:8" x14ac:dyDescent="0.25">
      <c r="A3006">
        <f>_xlfn.XLOOKUP(B3006,'Données-péréquation'!$B$2:$B$301,'Données-péréquation'!$A$2:$A$301)</f>
        <v>5764</v>
      </c>
      <c r="B3006" s="108" t="s">
        <v>130</v>
      </c>
      <c r="C3006" s="107">
        <v>2013</v>
      </c>
      <c r="D3006" s="107" t="s">
        <v>458</v>
      </c>
      <c r="E3006" s="107" t="s">
        <v>458</v>
      </c>
      <c r="F3006" s="107" t="s">
        <v>458</v>
      </c>
      <c r="G3006">
        <v>0</v>
      </c>
      <c r="H3006" t="e">
        <f t="shared" si="46"/>
        <v>#VALUE!</v>
      </c>
    </row>
    <row r="3007" spans="1:8" x14ac:dyDescent="0.25">
      <c r="A3007">
        <f>_xlfn.XLOOKUP(B3007,'Données-péréquation'!$B$2:$B$301,'Données-péréquation'!$A$2:$A$301)</f>
        <v>5764</v>
      </c>
      <c r="B3007" s="108" t="s">
        <v>130</v>
      </c>
      <c r="C3007" s="107">
        <v>2014</v>
      </c>
      <c r="D3007" s="107" t="s">
        <v>458</v>
      </c>
      <c r="E3007" s="107" t="s">
        <v>458</v>
      </c>
      <c r="F3007" s="107" t="s">
        <v>458</v>
      </c>
      <c r="G3007">
        <v>0</v>
      </c>
      <c r="H3007" t="e">
        <f t="shared" si="46"/>
        <v>#VALUE!</v>
      </c>
    </row>
    <row r="3008" spans="1:8" x14ac:dyDescent="0.25">
      <c r="A3008">
        <f>_xlfn.XLOOKUP(B3008,'Données-péréquation'!$B$2:$B$301,'Données-péréquation'!$A$2:$A$301)</f>
        <v>5764</v>
      </c>
      <c r="B3008" s="108" t="s">
        <v>130</v>
      </c>
      <c r="C3008" s="107">
        <v>2015</v>
      </c>
      <c r="D3008" s="107" t="s">
        <v>458</v>
      </c>
      <c r="E3008" s="107" t="s">
        <v>458</v>
      </c>
      <c r="F3008" s="107" t="s">
        <v>458</v>
      </c>
      <c r="G3008">
        <v>0</v>
      </c>
      <c r="H3008" t="e">
        <f t="shared" si="46"/>
        <v>#VALUE!</v>
      </c>
    </row>
    <row r="3009" spans="1:8" x14ac:dyDescent="0.25">
      <c r="A3009">
        <f>_xlfn.XLOOKUP(B3009,'Données-péréquation'!$B$2:$B$301,'Données-péréquation'!$A$2:$A$301)</f>
        <v>5764</v>
      </c>
      <c r="B3009" s="108" t="s">
        <v>130</v>
      </c>
      <c r="C3009" s="107">
        <v>2016</v>
      </c>
      <c r="D3009" s="105">
        <v>3554230.5007997002</v>
      </c>
      <c r="E3009" s="105">
        <v>3823998.1254717899</v>
      </c>
      <c r="F3009" s="107" t="s">
        <v>458</v>
      </c>
      <c r="G3009">
        <v>0</v>
      </c>
      <c r="H3009" t="e">
        <f t="shared" si="46"/>
        <v>#VALUE!</v>
      </c>
    </row>
    <row r="3010" spans="1:8" x14ac:dyDescent="0.25">
      <c r="A3010">
        <f>_xlfn.XLOOKUP(B3010,'Données-péréquation'!$B$2:$B$301,'Données-péréquation'!$A$2:$A$301)</f>
        <v>5764</v>
      </c>
      <c r="B3010" s="108" t="s">
        <v>130</v>
      </c>
      <c r="C3010" s="107">
        <v>2017</v>
      </c>
      <c r="D3010" s="105">
        <v>3625010.4447302301</v>
      </c>
      <c r="E3010" s="105">
        <v>3898645.2724128598</v>
      </c>
      <c r="F3010" s="105">
        <v>3267970.9354091198</v>
      </c>
      <c r="G3010">
        <v>0</v>
      </c>
      <c r="H3010">
        <f t="shared" si="46"/>
        <v>3267970.9354091198</v>
      </c>
    </row>
    <row r="3011" spans="1:8" x14ac:dyDescent="0.25">
      <c r="A3011">
        <f>_xlfn.XLOOKUP(B3011,'Données-péréquation'!$B$2:$B$301,'Données-péréquation'!$A$2:$A$301)</f>
        <v>5764</v>
      </c>
      <c r="B3011" s="108" t="s">
        <v>130</v>
      </c>
      <c r="C3011" s="107">
        <v>2018</v>
      </c>
      <c r="D3011" s="105">
        <v>3481971.9535689298</v>
      </c>
      <c r="E3011" s="105">
        <v>3534177.2877914398</v>
      </c>
      <c r="F3011" s="105">
        <v>3110639.05555559</v>
      </c>
      <c r="G3011">
        <v>0</v>
      </c>
      <c r="H3011">
        <f t="shared" ref="H3011:H3074" si="47">F3011+G3011</f>
        <v>3110639.05555559</v>
      </c>
    </row>
    <row r="3012" spans="1:8" x14ac:dyDescent="0.25">
      <c r="A3012">
        <f>_xlfn.XLOOKUP(B3012,'Données-péréquation'!$B$2:$B$301,'Données-péréquation'!$A$2:$A$301)</f>
        <v>5764</v>
      </c>
      <c r="B3012" s="108" t="s">
        <v>130</v>
      </c>
      <c r="C3012" s="107">
        <v>2019</v>
      </c>
      <c r="D3012" s="105">
        <v>3307175.4349759701</v>
      </c>
      <c r="E3012" s="105">
        <v>3495460.4322677199</v>
      </c>
      <c r="F3012" s="105">
        <v>3137832.5460392898</v>
      </c>
      <c r="G3012">
        <v>94309.4</v>
      </c>
      <c r="H3012">
        <f t="shared" si="47"/>
        <v>3232141.9460392897</v>
      </c>
    </row>
    <row r="3013" spans="1:8" x14ac:dyDescent="0.25">
      <c r="A3013">
        <f>_xlfn.XLOOKUP(B3013,'Données-péréquation'!$B$2:$B$301,'Données-péréquation'!$A$2:$A$301)</f>
        <v>5764</v>
      </c>
      <c r="B3013" s="108" t="s">
        <v>130</v>
      </c>
      <c r="C3013" s="107">
        <v>2020</v>
      </c>
      <c r="D3013" s="105">
        <v>3094332.0824081702</v>
      </c>
      <c r="E3013" s="105">
        <v>3065120.6301724799</v>
      </c>
      <c r="F3013" s="105">
        <v>3735110.1769774798</v>
      </c>
      <c r="G3013">
        <v>40037.17</v>
      </c>
      <c r="H3013">
        <f t="shared" si="47"/>
        <v>3775147.3469774798</v>
      </c>
    </row>
    <row r="3014" spans="1:8" x14ac:dyDescent="0.25">
      <c r="A3014">
        <f>_xlfn.XLOOKUP(B3014,'Données-péréquation'!$B$2:$B$301,'Données-péréquation'!$A$2:$A$301)</f>
        <v>5764</v>
      </c>
      <c r="B3014" s="108" t="s">
        <v>130</v>
      </c>
      <c r="C3014" s="107">
        <v>2021</v>
      </c>
      <c r="D3014" s="105">
        <v>2885048.4052459402</v>
      </c>
      <c r="E3014" s="105">
        <v>2960486.2280330299</v>
      </c>
      <c r="F3014" s="105">
        <v>3767609.1410418702</v>
      </c>
      <c r="G3014">
        <v>25279.29</v>
      </c>
      <c r="H3014">
        <f t="shared" si="47"/>
        <v>3792888.4310418703</v>
      </c>
    </row>
    <row r="3015" spans="1:8" x14ac:dyDescent="0.25">
      <c r="A3015">
        <f>_xlfn.XLOOKUP(B3015,'Données-péréquation'!$B$2:$B$301,'Données-péréquation'!$A$2:$A$301)</f>
        <v>5764</v>
      </c>
      <c r="B3015" s="108" t="s">
        <v>130</v>
      </c>
      <c r="C3015" s="107">
        <v>2022</v>
      </c>
      <c r="D3015" s="105">
        <v>2898711.2897734302</v>
      </c>
      <c r="E3015" s="105">
        <v>3219704.1237902199</v>
      </c>
      <c r="F3015" s="105">
        <v>3675448.9058218398</v>
      </c>
      <c r="G3015">
        <v>24235.7</v>
      </c>
      <c r="H3015">
        <f t="shared" si="47"/>
        <v>3699684.60582184</v>
      </c>
    </row>
    <row r="3016" spans="1:8" x14ac:dyDescent="0.25">
      <c r="A3016">
        <f>_xlfn.XLOOKUP(B3016,'Données-péréquation'!$B$2:$B$301,'Données-péréquation'!$A$2:$A$301)</f>
        <v>5765</v>
      </c>
      <c r="B3016" s="108" t="s">
        <v>129</v>
      </c>
      <c r="C3016" s="107">
        <v>2012</v>
      </c>
      <c r="D3016" s="107" t="s">
        <v>458</v>
      </c>
      <c r="E3016" s="107" t="s">
        <v>458</v>
      </c>
      <c r="F3016" s="107" t="s">
        <v>458</v>
      </c>
      <c r="G3016">
        <v>0</v>
      </c>
      <c r="H3016" t="e">
        <f t="shared" si="47"/>
        <v>#VALUE!</v>
      </c>
    </row>
    <row r="3017" spans="1:8" x14ac:dyDescent="0.25">
      <c r="A3017">
        <f>_xlfn.XLOOKUP(B3017,'Données-péréquation'!$B$2:$B$301,'Données-péréquation'!$A$2:$A$301)</f>
        <v>5765</v>
      </c>
      <c r="B3017" s="108" t="s">
        <v>129</v>
      </c>
      <c r="C3017" s="107">
        <v>2013</v>
      </c>
      <c r="D3017" s="107" t="s">
        <v>458</v>
      </c>
      <c r="E3017" s="107" t="s">
        <v>458</v>
      </c>
      <c r="F3017" s="107" t="s">
        <v>458</v>
      </c>
      <c r="G3017">
        <v>0</v>
      </c>
      <c r="H3017" t="e">
        <f t="shared" si="47"/>
        <v>#VALUE!</v>
      </c>
    </row>
    <row r="3018" spans="1:8" x14ac:dyDescent="0.25">
      <c r="A3018">
        <f>_xlfn.XLOOKUP(B3018,'Données-péréquation'!$B$2:$B$301,'Données-péréquation'!$A$2:$A$301)</f>
        <v>5765</v>
      </c>
      <c r="B3018" s="108" t="s">
        <v>129</v>
      </c>
      <c r="C3018" s="107">
        <v>2014</v>
      </c>
      <c r="D3018" s="107" t="s">
        <v>458</v>
      </c>
      <c r="E3018" s="107" t="s">
        <v>458</v>
      </c>
      <c r="F3018" s="107" t="s">
        <v>458</v>
      </c>
      <c r="G3018">
        <v>0</v>
      </c>
      <c r="H3018" t="e">
        <f t="shared" si="47"/>
        <v>#VALUE!</v>
      </c>
    </row>
    <row r="3019" spans="1:8" x14ac:dyDescent="0.25">
      <c r="A3019">
        <f>_xlfn.XLOOKUP(B3019,'Données-péréquation'!$B$2:$B$301,'Données-péréquation'!$A$2:$A$301)</f>
        <v>5765</v>
      </c>
      <c r="B3019" s="108" t="s">
        <v>129</v>
      </c>
      <c r="C3019" s="107">
        <v>2015</v>
      </c>
      <c r="D3019" s="107" t="s">
        <v>458</v>
      </c>
      <c r="E3019" s="107" t="s">
        <v>458</v>
      </c>
      <c r="F3019" s="107" t="s">
        <v>458</v>
      </c>
      <c r="G3019">
        <v>0</v>
      </c>
      <c r="H3019" t="e">
        <f t="shared" si="47"/>
        <v>#VALUE!</v>
      </c>
    </row>
    <row r="3020" spans="1:8" x14ac:dyDescent="0.25">
      <c r="A3020">
        <f>_xlfn.XLOOKUP(B3020,'Données-péréquation'!$B$2:$B$301,'Données-péréquation'!$A$2:$A$301)</f>
        <v>5765</v>
      </c>
      <c r="B3020" s="108" t="s">
        <v>129</v>
      </c>
      <c r="C3020" s="107">
        <v>2016</v>
      </c>
      <c r="D3020" s="105">
        <v>499585.322515312</v>
      </c>
      <c r="E3020" s="105">
        <v>524803.29589639395</v>
      </c>
      <c r="F3020" s="107" t="s">
        <v>458</v>
      </c>
      <c r="G3020">
        <v>0</v>
      </c>
      <c r="H3020" t="e">
        <f t="shared" si="47"/>
        <v>#VALUE!</v>
      </c>
    </row>
    <row r="3021" spans="1:8" x14ac:dyDescent="0.25">
      <c r="A3021">
        <f>_xlfn.XLOOKUP(B3021,'Données-péréquation'!$B$2:$B$301,'Données-péréquation'!$A$2:$A$301)</f>
        <v>5765</v>
      </c>
      <c r="B3021" s="108" t="s">
        <v>129</v>
      </c>
      <c r="C3021" s="107">
        <v>2017</v>
      </c>
      <c r="D3021" s="105">
        <v>422133.67931773199</v>
      </c>
      <c r="E3021" s="105">
        <v>449813.60366624303</v>
      </c>
      <c r="F3021" s="105">
        <v>483849.91099313</v>
      </c>
      <c r="G3021">
        <v>0</v>
      </c>
      <c r="H3021">
        <f t="shared" si="47"/>
        <v>483849.91099313</v>
      </c>
    </row>
    <row r="3022" spans="1:8" x14ac:dyDescent="0.25">
      <c r="A3022">
        <f>_xlfn.XLOOKUP(B3022,'Données-péréquation'!$B$2:$B$301,'Données-péréquation'!$A$2:$A$301)</f>
        <v>5765</v>
      </c>
      <c r="B3022" s="108" t="s">
        <v>129</v>
      </c>
      <c r="C3022" s="107">
        <v>2018</v>
      </c>
      <c r="D3022" s="105">
        <v>407879.34912029601</v>
      </c>
      <c r="E3022" s="105">
        <v>407736.2249195</v>
      </c>
      <c r="F3022" s="105">
        <v>432390.90544596699</v>
      </c>
      <c r="G3022">
        <v>0</v>
      </c>
      <c r="H3022">
        <f t="shared" si="47"/>
        <v>432390.90544596699</v>
      </c>
    </row>
    <row r="3023" spans="1:8" x14ac:dyDescent="0.25">
      <c r="A3023">
        <f>_xlfn.XLOOKUP(B3023,'Données-péréquation'!$B$2:$B$301,'Données-péréquation'!$A$2:$A$301)</f>
        <v>5765</v>
      </c>
      <c r="B3023" s="108" t="s">
        <v>129</v>
      </c>
      <c r="C3023" s="107">
        <v>2019</v>
      </c>
      <c r="D3023" s="105">
        <v>382592.19146849198</v>
      </c>
      <c r="E3023" s="105">
        <v>395663.35385673598</v>
      </c>
      <c r="F3023" s="105">
        <v>401215.65116373601</v>
      </c>
      <c r="G3023">
        <v>1891.7</v>
      </c>
      <c r="H3023">
        <f t="shared" si="47"/>
        <v>403107.35116373602</v>
      </c>
    </row>
    <row r="3024" spans="1:8" x14ac:dyDescent="0.25">
      <c r="A3024">
        <f>_xlfn.XLOOKUP(B3024,'Données-péréquation'!$B$2:$B$301,'Données-péréquation'!$A$2:$A$301)</f>
        <v>5765</v>
      </c>
      <c r="B3024" s="108" t="s">
        <v>129</v>
      </c>
      <c r="C3024" s="107">
        <v>2020</v>
      </c>
      <c r="D3024" s="105">
        <v>363848.51015451603</v>
      </c>
      <c r="E3024" s="105">
        <v>353621.18184417899</v>
      </c>
      <c r="F3024" s="105">
        <v>495621.418851831</v>
      </c>
      <c r="G3024">
        <v>224.05</v>
      </c>
      <c r="H3024">
        <f t="shared" si="47"/>
        <v>495845.46885183098</v>
      </c>
    </row>
    <row r="3025" spans="1:8" x14ac:dyDescent="0.25">
      <c r="A3025">
        <f>_xlfn.XLOOKUP(B3025,'Données-péréquation'!$B$2:$B$301,'Données-péréquation'!$A$2:$A$301)</f>
        <v>5765</v>
      </c>
      <c r="B3025" s="108" t="s">
        <v>129</v>
      </c>
      <c r="C3025" s="107">
        <v>2021</v>
      </c>
      <c r="D3025" s="105">
        <v>403035.83027320099</v>
      </c>
      <c r="E3025" s="105">
        <v>398445.65686845698</v>
      </c>
      <c r="F3025" s="105">
        <v>523771.47276596102</v>
      </c>
      <c r="G3025">
        <v>2291.61</v>
      </c>
      <c r="H3025">
        <f t="shared" si="47"/>
        <v>526063.08276596107</v>
      </c>
    </row>
    <row r="3026" spans="1:8" x14ac:dyDescent="0.25">
      <c r="A3026">
        <f>_xlfn.XLOOKUP(B3026,'Données-péréquation'!$B$2:$B$301,'Données-péréquation'!$A$2:$A$301)</f>
        <v>5765</v>
      </c>
      <c r="B3026" s="108" t="s">
        <v>129</v>
      </c>
      <c r="C3026" s="107">
        <v>2022</v>
      </c>
      <c r="D3026" s="105">
        <v>341117.84005252301</v>
      </c>
      <c r="E3026" s="105">
        <v>371473.456183184</v>
      </c>
      <c r="F3026" s="105">
        <v>526528.63641100796</v>
      </c>
      <c r="G3026">
        <v>2227.2600000000002</v>
      </c>
      <c r="H3026">
        <f t="shared" si="47"/>
        <v>528755.89641100797</v>
      </c>
    </row>
    <row r="3027" spans="1:8" x14ac:dyDescent="0.25">
      <c r="A3027">
        <f>_xlfn.XLOOKUP(B3027,'Données-péréquation'!$B$2:$B$301,'Données-péréquation'!$A$2:$A$301)</f>
        <v>5650</v>
      </c>
      <c r="B3027" s="108" t="s">
        <v>128</v>
      </c>
      <c r="C3027" s="107">
        <v>2012</v>
      </c>
      <c r="D3027" s="107" t="s">
        <v>458</v>
      </c>
      <c r="E3027" s="107" t="s">
        <v>458</v>
      </c>
      <c r="F3027" s="107" t="s">
        <v>458</v>
      </c>
      <c r="G3027">
        <v>0</v>
      </c>
      <c r="H3027" t="e">
        <f t="shared" si="47"/>
        <v>#VALUE!</v>
      </c>
    </row>
    <row r="3028" spans="1:8" x14ac:dyDescent="0.25">
      <c r="A3028">
        <f>_xlfn.XLOOKUP(B3028,'Données-péréquation'!$B$2:$B$301,'Données-péréquation'!$A$2:$A$301)</f>
        <v>5650</v>
      </c>
      <c r="B3028" s="108" t="s">
        <v>128</v>
      </c>
      <c r="C3028" s="107">
        <v>2013</v>
      </c>
      <c r="D3028" s="107" t="s">
        <v>458</v>
      </c>
      <c r="E3028" s="107" t="s">
        <v>458</v>
      </c>
      <c r="F3028" s="107" t="s">
        <v>458</v>
      </c>
      <c r="G3028">
        <v>0</v>
      </c>
      <c r="H3028" t="e">
        <f t="shared" si="47"/>
        <v>#VALUE!</v>
      </c>
    </row>
    <row r="3029" spans="1:8" x14ac:dyDescent="0.25">
      <c r="A3029">
        <f>_xlfn.XLOOKUP(B3029,'Données-péréquation'!$B$2:$B$301,'Données-péréquation'!$A$2:$A$301)</f>
        <v>5650</v>
      </c>
      <c r="B3029" s="108" t="s">
        <v>128</v>
      </c>
      <c r="C3029" s="107">
        <v>2014</v>
      </c>
      <c r="D3029" s="107" t="s">
        <v>458</v>
      </c>
      <c r="E3029" s="107" t="s">
        <v>458</v>
      </c>
      <c r="F3029" s="107" t="s">
        <v>458</v>
      </c>
      <c r="G3029">
        <v>0</v>
      </c>
      <c r="H3029" t="e">
        <f t="shared" si="47"/>
        <v>#VALUE!</v>
      </c>
    </row>
    <row r="3030" spans="1:8" x14ac:dyDescent="0.25">
      <c r="A3030">
        <f>_xlfn.XLOOKUP(B3030,'Données-péréquation'!$B$2:$B$301,'Données-péréquation'!$A$2:$A$301)</f>
        <v>5650</v>
      </c>
      <c r="B3030" s="108" t="s">
        <v>128</v>
      </c>
      <c r="C3030" s="107">
        <v>2015</v>
      </c>
      <c r="D3030" s="107" t="s">
        <v>458</v>
      </c>
      <c r="E3030" s="107" t="s">
        <v>458</v>
      </c>
      <c r="F3030" s="107" t="s">
        <v>458</v>
      </c>
      <c r="G3030">
        <v>0</v>
      </c>
      <c r="H3030" t="e">
        <f t="shared" si="47"/>
        <v>#VALUE!</v>
      </c>
    </row>
    <row r="3031" spans="1:8" x14ac:dyDescent="0.25">
      <c r="A3031">
        <f>_xlfn.XLOOKUP(B3031,'Données-péréquation'!$B$2:$B$301,'Données-péréquation'!$A$2:$A$301)</f>
        <v>5650</v>
      </c>
      <c r="B3031" s="108" t="s">
        <v>128</v>
      </c>
      <c r="C3031" s="107">
        <v>2016</v>
      </c>
      <c r="D3031" s="105">
        <v>183600.64765116799</v>
      </c>
      <c r="E3031" s="105">
        <v>196865.61363848599</v>
      </c>
      <c r="F3031" s="107" t="s">
        <v>458</v>
      </c>
      <c r="G3031">
        <v>0</v>
      </c>
      <c r="H3031" t="e">
        <f t="shared" si="47"/>
        <v>#VALUE!</v>
      </c>
    </row>
    <row r="3032" spans="1:8" x14ac:dyDescent="0.25">
      <c r="A3032">
        <f>_xlfn.XLOOKUP(B3032,'Données-péréquation'!$B$2:$B$301,'Données-péréquation'!$A$2:$A$301)</f>
        <v>5650</v>
      </c>
      <c r="B3032" s="108" t="s">
        <v>128</v>
      </c>
      <c r="C3032" s="107">
        <v>2017</v>
      </c>
      <c r="D3032" s="105">
        <v>149434.95974222501</v>
      </c>
      <c r="E3032" s="105">
        <v>160571.625619069</v>
      </c>
      <c r="F3032" s="105">
        <v>-8980074.4236020595</v>
      </c>
      <c r="G3032">
        <v>0</v>
      </c>
      <c r="H3032">
        <f t="shared" si="47"/>
        <v>-8980074.4236020595</v>
      </c>
    </row>
    <row r="3033" spans="1:8" x14ac:dyDescent="0.25">
      <c r="A3033">
        <f>_xlfn.XLOOKUP(B3033,'Données-péréquation'!$B$2:$B$301,'Données-péréquation'!$A$2:$A$301)</f>
        <v>5650</v>
      </c>
      <c r="B3033" s="108" t="s">
        <v>128</v>
      </c>
      <c r="C3033" s="107">
        <v>2018</v>
      </c>
      <c r="D3033" s="105">
        <v>147991.550983099</v>
      </c>
      <c r="E3033" s="105">
        <v>158670.43649929101</v>
      </c>
      <c r="F3033" s="105">
        <v>-10447323.552547101</v>
      </c>
      <c r="G3033">
        <v>0</v>
      </c>
      <c r="H3033">
        <f t="shared" si="47"/>
        <v>-10447323.552547101</v>
      </c>
    </row>
    <row r="3034" spans="1:8" x14ac:dyDescent="0.25">
      <c r="A3034">
        <f>_xlfn.XLOOKUP(B3034,'Données-péréquation'!$B$2:$B$301,'Données-péréquation'!$A$2:$A$301)</f>
        <v>5650</v>
      </c>
      <c r="B3034" s="108" t="s">
        <v>128</v>
      </c>
      <c r="C3034" s="107">
        <v>2019</v>
      </c>
      <c r="D3034" s="105">
        <v>126405.24369288801</v>
      </c>
      <c r="E3034" s="105">
        <v>136315.87905382601</v>
      </c>
      <c r="F3034" s="105">
        <v>-10401081.072133901</v>
      </c>
      <c r="G3034">
        <v>3215.35</v>
      </c>
      <c r="H3034">
        <f t="shared" si="47"/>
        <v>-10397865.722133901</v>
      </c>
    </row>
    <row r="3035" spans="1:8" x14ac:dyDescent="0.25">
      <c r="A3035">
        <f>_xlfn.XLOOKUP(B3035,'Données-péréquation'!$B$2:$B$301,'Données-péréquation'!$A$2:$A$301)</f>
        <v>5650</v>
      </c>
      <c r="B3035" s="108" t="s">
        <v>128</v>
      </c>
      <c r="C3035" s="107">
        <v>2020</v>
      </c>
      <c r="D3035" s="105">
        <v>117654.578847617</v>
      </c>
      <c r="E3035" s="105">
        <v>120000.547554169</v>
      </c>
      <c r="F3035" s="105">
        <v>-13972289.9238028</v>
      </c>
      <c r="G3035">
        <v>655.26</v>
      </c>
      <c r="H3035">
        <f t="shared" si="47"/>
        <v>-13971634.663802801</v>
      </c>
    </row>
    <row r="3036" spans="1:8" x14ac:dyDescent="0.25">
      <c r="A3036">
        <f>_xlfn.XLOOKUP(B3036,'Données-péréquation'!$B$2:$B$301,'Données-péréquation'!$A$2:$A$301)</f>
        <v>5650</v>
      </c>
      <c r="B3036" s="108" t="s">
        <v>128</v>
      </c>
      <c r="C3036" s="107">
        <v>2021</v>
      </c>
      <c r="D3036" s="105">
        <v>114405.038732778</v>
      </c>
      <c r="E3036" s="105">
        <v>117029.469170528</v>
      </c>
      <c r="F3036" s="105">
        <v>-5260606.5600756602</v>
      </c>
      <c r="G3036">
        <v>935.77</v>
      </c>
      <c r="H3036">
        <f t="shared" si="47"/>
        <v>-5259670.7900756607</v>
      </c>
    </row>
    <row r="3037" spans="1:8" x14ac:dyDescent="0.25">
      <c r="A3037">
        <f>_xlfn.XLOOKUP(B3037,'Données-péréquation'!$B$2:$B$301,'Données-péréquation'!$A$2:$A$301)</f>
        <v>5650</v>
      </c>
      <c r="B3037" s="108" t="s">
        <v>128</v>
      </c>
      <c r="C3037" s="107">
        <v>2022</v>
      </c>
      <c r="D3037" s="105">
        <v>93930.008193133996</v>
      </c>
      <c r="E3037" s="105">
        <v>96481.619847259004</v>
      </c>
      <c r="F3037" s="105">
        <v>-4183674.8103826698</v>
      </c>
      <c r="G3037">
        <v>875.93</v>
      </c>
      <c r="H3037">
        <f t="shared" si="47"/>
        <v>-4182798.8803826696</v>
      </c>
    </row>
    <row r="3038" spans="1:8" x14ac:dyDescent="0.25">
      <c r="A3038">
        <f>_xlfn.XLOOKUP(B3038,'Données-péréquation'!$B$2:$B$301,'Données-péréquation'!$A$2:$A$301)</f>
        <v>5890</v>
      </c>
      <c r="B3038" s="108" t="s">
        <v>127</v>
      </c>
      <c r="C3038" s="107">
        <v>2012</v>
      </c>
      <c r="D3038" s="107" t="s">
        <v>458</v>
      </c>
      <c r="E3038" s="107" t="s">
        <v>458</v>
      </c>
      <c r="F3038" s="107" t="s">
        <v>458</v>
      </c>
      <c r="G3038">
        <v>0</v>
      </c>
      <c r="H3038" t="e">
        <f t="shared" si="47"/>
        <v>#VALUE!</v>
      </c>
    </row>
    <row r="3039" spans="1:8" x14ac:dyDescent="0.25">
      <c r="A3039">
        <f>_xlfn.XLOOKUP(B3039,'Données-péréquation'!$B$2:$B$301,'Données-péréquation'!$A$2:$A$301)</f>
        <v>5890</v>
      </c>
      <c r="B3039" s="108" t="s">
        <v>127</v>
      </c>
      <c r="C3039" s="107">
        <v>2013</v>
      </c>
      <c r="D3039" s="107" t="s">
        <v>458</v>
      </c>
      <c r="E3039" s="107" t="s">
        <v>458</v>
      </c>
      <c r="F3039" s="107" t="s">
        <v>458</v>
      </c>
      <c r="G3039">
        <v>0</v>
      </c>
      <c r="H3039" t="e">
        <f t="shared" si="47"/>
        <v>#VALUE!</v>
      </c>
    </row>
    <row r="3040" spans="1:8" x14ac:dyDescent="0.25">
      <c r="A3040">
        <f>_xlfn.XLOOKUP(B3040,'Données-péréquation'!$B$2:$B$301,'Données-péréquation'!$A$2:$A$301)</f>
        <v>5890</v>
      </c>
      <c r="B3040" s="108" t="s">
        <v>127</v>
      </c>
      <c r="C3040" s="107">
        <v>2014</v>
      </c>
      <c r="D3040" s="107" t="s">
        <v>458</v>
      </c>
      <c r="E3040" s="107" t="s">
        <v>458</v>
      </c>
      <c r="F3040" s="107" t="s">
        <v>458</v>
      </c>
      <c r="G3040">
        <v>0</v>
      </c>
      <c r="H3040" t="e">
        <f t="shared" si="47"/>
        <v>#VALUE!</v>
      </c>
    </row>
    <row r="3041" spans="1:8" x14ac:dyDescent="0.25">
      <c r="A3041">
        <f>_xlfn.XLOOKUP(B3041,'Données-péréquation'!$B$2:$B$301,'Données-péréquation'!$A$2:$A$301)</f>
        <v>5890</v>
      </c>
      <c r="B3041" s="108" t="s">
        <v>127</v>
      </c>
      <c r="C3041" s="107">
        <v>2015</v>
      </c>
      <c r="D3041" s="107" t="s">
        <v>458</v>
      </c>
      <c r="E3041" s="107" t="s">
        <v>458</v>
      </c>
      <c r="F3041" s="107" t="s">
        <v>458</v>
      </c>
      <c r="G3041">
        <v>0</v>
      </c>
      <c r="H3041" t="e">
        <f t="shared" si="47"/>
        <v>#VALUE!</v>
      </c>
    </row>
    <row r="3042" spans="1:8" x14ac:dyDescent="0.25">
      <c r="A3042">
        <f>_xlfn.XLOOKUP(B3042,'Données-péréquation'!$B$2:$B$301,'Données-péréquation'!$A$2:$A$301)</f>
        <v>5890</v>
      </c>
      <c r="B3042" s="108" t="s">
        <v>127</v>
      </c>
      <c r="C3042" s="107">
        <v>2016</v>
      </c>
      <c r="D3042" s="105">
        <v>-147807.85205402601</v>
      </c>
      <c r="E3042" s="105">
        <v>160730.806912784</v>
      </c>
      <c r="F3042" s="107" t="s">
        <v>458</v>
      </c>
      <c r="G3042">
        <v>0</v>
      </c>
      <c r="H3042" t="e">
        <f t="shared" si="47"/>
        <v>#VALUE!</v>
      </c>
    </row>
    <row r="3043" spans="1:8" x14ac:dyDescent="0.25">
      <c r="A3043">
        <f>_xlfn.XLOOKUP(B3043,'Données-péréquation'!$B$2:$B$301,'Données-péréquation'!$A$2:$A$301)</f>
        <v>5890</v>
      </c>
      <c r="B3043" s="108" t="s">
        <v>127</v>
      </c>
      <c r="C3043" s="107">
        <v>2017</v>
      </c>
      <c r="D3043" s="105">
        <v>-198773.936848816</v>
      </c>
      <c r="E3043" s="105">
        <v>118795.92098192799</v>
      </c>
      <c r="F3043" s="105">
        <v>-1841023.12666055</v>
      </c>
      <c r="G3043">
        <v>0</v>
      </c>
      <c r="H3043">
        <f t="shared" si="47"/>
        <v>-1841023.12666055</v>
      </c>
    </row>
    <row r="3044" spans="1:8" x14ac:dyDescent="0.25">
      <c r="A3044">
        <f>_xlfn.XLOOKUP(B3044,'Données-péréquation'!$B$2:$B$301,'Données-péréquation'!$A$2:$A$301)</f>
        <v>5890</v>
      </c>
      <c r="B3044" s="108" t="s">
        <v>127</v>
      </c>
      <c r="C3044" s="107">
        <v>2018</v>
      </c>
      <c r="D3044" s="105">
        <v>-220996.81190062501</v>
      </c>
      <c r="E3044" s="105">
        <v>65744.351680777007</v>
      </c>
      <c r="F3044" s="105">
        <v>-328337.66069542599</v>
      </c>
      <c r="G3044">
        <v>0</v>
      </c>
      <c r="H3044">
        <f t="shared" si="47"/>
        <v>-328337.66069542599</v>
      </c>
    </row>
    <row r="3045" spans="1:8" x14ac:dyDescent="0.25">
      <c r="A3045">
        <f>_xlfn.XLOOKUP(B3045,'Données-péréquation'!$B$2:$B$301,'Données-péréquation'!$A$2:$A$301)</f>
        <v>5890</v>
      </c>
      <c r="B3045" s="108" t="s">
        <v>127</v>
      </c>
      <c r="C3045" s="107">
        <v>2019</v>
      </c>
      <c r="D3045" s="105">
        <v>-170967.645639186</v>
      </c>
      <c r="E3045" s="105">
        <v>68493.780342914004</v>
      </c>
      <c r="F3045" s="105">
        <v>-912193.74388644099</v>
      </c>
      <c r="G3045">
        <v>3306671.55</v>
      </c>
      <c r="H3045">
        <f t="shared" si="47"/>
        <v>2394477.8061135588</v>
      </c>
    </row>
    <row r="3046" spans="1:8" x14ac:dyDescent="0.25">
      <c r="A3046">
        <f>_xlfn.XLOOKUP(B3046,'Données-péréquation'!$B$2:$B$301,'Données-péréquation'!$A$2:$A$301)</f>
        <v>5890</v>
      </c>
      <c r="B3046" s="108" t="s">
        <v>127</v>
      </c>
      <c r="C3046" s="107">
        <v>2020</v>
      </c>
      <c r="D3046" s="105">
        <v>-169289.65316354501</v>
      </c>
      <c r="E3046" s="105">
        <v>38476.956711974999</v>
      </c>
      <c r="F3046" s="105">
        <v>5588496.5026049502</v>
      </c>
      <c r="G3046">
        <v>1535089.19</v>
      </c>
      <c r="H3046">
        <f t="shared" si="47"/>
        <v>7123585.6926049497</v>
      </c>
    </row>
    <row r="3047" spans="1:8" x14ac:dyDescent="0.25">
      <c r="A3047">
        <f>_xlfn.XLOOKUP(B3047,'Données-péréquation'!$B$2:$B$301,'Données-péréquation'!$A$2:$A$301)</f>
        <v>5890</v>
      </c>
      <c r="B3047" s="108" t="s">
        <v>127</v>
      </c>
      <c r="C3047" s="107">
        <v>2021</v>
      </c>
      <c r="D3047" s="105">
        <v>-252324.78317902901</v>
      </c>
      <c r="E3047" s="107">
        <v>0</v>
      </c>
      <c r="F3047" s="105">
        <v>246123.31343183701</v>
      </c>
      <c r="G3047">
        <v>2174901.41</v>
      </c>
      <c r="H3047">
        <f t="shared" si="47"/>
        <v>2421024.7234318373</v>
      </c>
    </row>
    <row r="3048" spans="1:8" x14ac:dyDescent="0.25">
      <c r="A3048">
        <f>_xlfn.XLOOKUP(B3048,'Données-péréquation'!$B$2:$B$301,'Données-péréquation'!$A$2:$A$301)</f>
        <v>5890</v>
      </c>
      <c r="B3048" s="108" t="s">
        <v>127</v>
      </c>
      <c r="C3048" s="107">
        <v>2022</v>
      </c>
      <c r="D3048" s="105">
        <v>-226184.85369152299</v>
      </c>
      <c r="E3048" s="107">
        <v>0</v>
      </c>
      <c r="F3048" s="105">
        <v>1273087.78561866</v>
      </c>
      <c r="G3048">
        <v>1894771.17</v>
      </c>
      <c r="H3048">
        <f t="shared" si="47"/>
        <v>3167858.95561866</v>
      </c>
    </row>
    <row r="3049" spans="1:8" x14ac:dyDescent="0.25">
      <c r="A3049">
        <f>_xlfn.XLOOKUP(B3049,'Données-péréquation'!$B$2:$B$301,'Données-péréquation'!$A$2:$A$301)</f>
        <v>5891</v>
      </c>
      <c r="B3049" s="108" t="s">
        <v>126</v>
      </c>
      <c r="C3049" s="107">
        <v>2012</v>
      </c>
      <c r="D3049" s="107" t="s">
        <v>458</v>
      </c>
      <c r="E3049" s="107" t="s">
        <v>458</v>
      </c>
      <c r="F3049" s="107" t="s">
        <v>458</v>
      </c>
      <c r="G3049">
        <v>0</v>
      </c>
      <c r="H3049" t="e">
        <f t="shared" si="47"/>
        <v>#VALUE!</v>
      </c>
    </row>
    <row r="3050" spans="1:8" x14ac:dyDescent="0.25">
      <c r="A3050">
        <f>_xlfn.XLOOKUP(B3050,'Données-péréquation'!$B$2:$B$301,'Données-péréquation'!$A$2:$A$301)</f>
        <v>5891</v>
      </c>
      <c r="B3050" s="108" t="s">
        <v>126</v>
      </c>
      <c r="C3050" s="107">
        <v>2013</v>
      </c>
      <c r="D3050" s="107" t="s">
        <v>458</v>
      </c>
      <c r="E3050" s="107" t="s">
        <v>458</v>
      </c>
      <c r="F3050" s="107" t="s">
        <v>458</v>
      </c>
      <c r="G3050">
        <v>0</v>
      </c>
      <c r="H3050" t="e">
        <f t="shared" si="47"/>
        <v>#VALUE!</v>
      </c>
    </row>
    <row r="3051" spans="1:8" x14ac:dyDescent="0.25">
      <c r="A3051">
        <f>_xlfn.XLOOKUP(B3051,'Données-péréquation'!$B$2:$B$301,'Données-péréquation'!$A$2:$A$301)</f>
        <v>5891</v>
      </c>
      <c r="B3051" s="108" t="s">
        <v>126</v>
      </c>
      <c r="C3051" s="107">
        <v>2014</v>
      </c>
      <c r="D3051" s="107" t="s">
        <v>458</v>
      </c>
      <c r="E3051" s="107" t="s">
        <v>458</v>
      </c>
      <c r="F3051" s="107" t="s">
        <v>458</v>
      </c>
      <c r="G3051">
        <v>0</v>
      </c>
      <c r="H3051" t="e">
        <f t="shared" si="47"/>
        <v>#VALUE!</v>
      </c>
    </row>
    <row r="3052" spans="1:8" x14ac:dyDescent="0.25">
      <c r="A3052">
        <f>_xlfn.XLOOKUP(B3052,'Données-péréquation'!$B$2:$B$301,'Données-péréquation'!$A$2:$A$301)</f>
        <v>5891</v>
      </c>
      <c r="B3052" s="108" t="s">
        <v>126</v>
      </c>
      <c r="C3052" s="107">
        <v>2015</v>
      </c>
      <c r="D3052" s="107" t="s">
        <v>458</v>
      </c>
      <c r="E3052" s="107" t="s">
        <v>458</v>
      </c>
      <c r="F3052" s="107" t="s">
        <v>458</v>
      </c>
      <c r="G3052">
        <v>0</v>
      </c>
      <c r="H3052" t="e">
        <f t="shared" si="47"/>
        <v>#VALUE!</v>
      </c>
    </row>
    <row r="3053" spans="1:8" x14ac:dyDescent="0.25">
      <c r="A3053">
        <f>_xlfn.XLOOKUP(B3053,'Données-péréquation'!$B$2:$B$301,'Données-péréquation'!$A$2:$A$301)</f>
        <v>5891</v>
      </c>
      <c r="B3053" s="108" t="s">
        <v>126</v>
      </c>
      <c r="C3053" s="107">
        <v>2016</v>
      </c>
      <c r="D3053" s="105">
        <v>-5692.4762265219997</v>
      </c>
      <c r="E3053" s="105">
        <v>8013.188040129</v>
      </c>
      <c r="F3053" s="107" t="s">
        <v>458</v>
      </c>
      <c r="G3053">
        <v>0</v>
      </c>
      <c r="H3053" t="e">
        <f t="shared" si="47"/>
        <v>#VALUE!</v>
      </c>
    </row>
    <row r="3054" spans="1:8" x14ac:dyDescent="0.25">
      <c r="A3054">
        <f>_xlfn.XLOOKUP(B3054,'Données-péréquation'!$B$2:$B$301,'Données-péréquation'!$A$2:$A$301)</f>
        <v>5891</v>
      </c>
      <c r="B3054" s="108" t="s">
        <v>126</v>
      </c>
      <c r="C3054" s="107">
        <v>2017</v>
      </c>
      <c r="D3054" s="105">
        <v>-7829.0376976010002</v>
      </c>
      <c r="E3054" s="105">
        <v>6684.7455022570002</v>
      </c>
      <c r="F3054" s="105">
        <v>-299079.04305682902</v>
      </c>
      <c r="G3054">
        <v>0</v>
      </c>
      <c r="H3054">
        <f t="shared" si="47"/>
        <v>-299079.04305682902</v>
      </c>
    </row>
    <row r="3055" spans="1:8" x14ac:dyDescent="0.25">
      <c r="A3055">
        <f>_xlfn.XLOOKUP(B3055,'Données-péréquation'!$B$2:$B$301,'Données-péréquation'!$A$2:$A$301)</f>
        <v>5891</v>
      </c>
      <c r="B3055" s="108" t="s">
        <v>126</v>
      </c>
      <c r="C3055" s="107">
        <v>2018</v>
      </c>
      <c r="D3055" s="105">
        <v>-9140.9168443090002</v>
      </c>
      <c r="E3055" s="105">
        <v>3827.888204634</v>
      </c>
      <c r="F3055" s="105">
        <v>-685213.90213635995</v>
      </c>
      <c r="G3055">
        <v>0</v>
      </c>
      <c r="H3055">
        <f t="shared" si="47"/>
        <v>-685213.90213635995</v>
      </c>
    </row>
    <row r="3056" spans="1:8" x14ac:dyDescent="0.25">
      <c r="A3056">
        <f>_xlfn.XLOOKUP(B3056,'Données-péréquation'!$B$2:$B$301,'Données-péréquation'!$A$2:$A$301)</f>
        <v>5891</v>
      </c>
      <c r="B3056" s="108" t="s">
        <v>126</v>
      </c>
      <c r="C3056" s="107">
        <v>2019</v>
      </c>
      <c r="D3056" s="105">
        <v>-8473.2436179270007</v>
      </c>
      <c r="E3056" s="105">
        <v>2377.346989056</v>
      </c>
      <c r="F3056" s="105">
        <v>-216361.723920964</v>
      </c>
      <c r="G3056">
        <v>14444.2</v>
      </c>
      <c r="H3056">
        <f t="shared" si="47"/>
        <v>-201917.52392096398</v>
      </c>
    </row>
    <row r="3057" spans="1:8" x14ac:dyDescent="0.25">
      <c r="A3057">
        <f>_xlfn.XLOOKUP(B3057,'Données-péréquation'!$B$2:$B$301,'Données-péréquation'!$A$2:$A$301)</f>
        <v>5891</v>
      </c>
      <c r="B3057" s="108" t="s">
        <v>126</v>
      </c>
      <c r="C3057" s="107">
        <v>2020</v>
      </c>
      <c r="D3057" s="105">
        <v>-8912.1239481240009</v>
      </c>
      <c r="E3057" s="105">
        <v>1125.2756002359999</v>
      </c>
      <c r="F3057" s="105">
        <v>-444230.46880541102</v>
      </c>
      <c r="G3057">
        <v>3805.13</v>
      </c>
      <c r="H3057">
        <f t="shared" si="47"/>
        <v>-440425.33880541101</v>
      </c>
    </row>
    <row r="3058" spans="1:8" x14ac:dyDescent="0.25">
      <c r="A3058">
        <f>_xlfn.XLOOKUP(B3058,'Données-péréquation'!$B$2:$B$301,'Données-péréquation'!$A$2:$A$301)</f>
        <v>5891</v>
      </c>
      <c r="B3058" s="108" t="s">
        <v>126</v>
      </c>
      <c r="C3058" s="107">
        <v>2021</v>
      </c>
      <c r="D3058" s="105">
        <v>-12856.797528470001</v>
      </c>
      <c r="E3058" s="107">
        <v>0</v>
      </c>
      <c r="F3058" s="105">
        <v>-166177.14973487999</v>
      </c>
      <c r="G3058">
        <v>10415.44</v>
      </c>
      <c r="H3058">
        <f t="shared" si="47"/>
        <v>-155761.70973487999</v>
      </c>
    </row>
    <row r="3059" spans="1:8" x14ac:dyDescent="0.25">
      <c r="A3059">
        <f>_xlfn.XLOOKUP(B3059,'Données-péréquation'!$B$2:$B$301,'Données-péréquation'!$A$2:$A$301)</f>
        <v>5891</v>
      </c>
      <c r="B3059" s="108" t="s">
        <v>126</v>
      </c>
      <c r="C3059" s="107">
        <v>2022</v>
      </c>
      <c r="D3059" s="105">
        <v>-12838.012172016</v>
      </c>
      <c r="E3059" s="107">
        <v>0</v>
      </c>
      <c r="F3059" s="105">
        <v>-421491.96602472599</v>
      </c>
      <c r="G3059">
        <v>4964.9799999999996</v>
      </c>
      <c r="H3059">
        <f t="shared" si="47"/>
        <v>-416526.98602472601</v>
      </c>
    </row>
    <row r="3060" spans="1:8" x14ac:dyDescent="0.25">
      <c r="A3060">
        <f>_xlfn.XLOOKUP(B3060,'Données-péréquation'!$B$2:$B$301,'Données-péréquation'!$A$2:$A$301)</f>
        <v>5732</v>
      </c>
      <c r="B3060" s="108" t="s">
        <v>125</v>
      </c>
      <c r="C3060" s="107">
        <v>2012</v>
      </c>
      <c r="D3060" s="107" t="s">
        <v>458</v>
      </c>
      <c r="E3060" s="107" t="s">
        <v>458</v>
      </c>
      <c r="F3060" s="107" t="s">
        <v>458</v>
      </c>
      <c r="G3060">
        <v>0</v>
      </c>
      <c r="H3060" t="e">
        <f t="shared" si="47"/>
        <v>#VALUE!</v>
      </c>
    </row>
    <row r="3061" spans="1:8" x14ac:dyDescent="0.25">
      <c r="A3061">
        <f>_xlfn.XLOOKUP(B3061,'Données-péréquation'!$B$2:$B$301,'Données-péréquation'!$A$2:$A$301)</f>
        <v>5732</v>
      </c>
      <c r="B3061" s="108" t="s">
        <v>125</v>
      </c>
      <c r="C3061" s="107">
        <v>2013</v>
      </c>
      <c r="D3061" s="107" t="s">
        <v>458</v>
      </c>
      <c r="E3061" s="107" t="s">
        <v>458</v>
      </c>
      <c r="F3061" s="107" t="s">
        <v>458</v>
      </c>
      <c r="G3061">
        <v>0</v>
      </c>
      <c r="H3061" t="e">
        <f t="shared" si="47"/>
        <v>#VALUE!</v>
      </c>
    </row>
    <row r="3062" spans="1:8" x14ac:dyDescent="0.25">
      <c r="A3062">
        <f>_xlfn.XLOOKUP(B3062,'Données-péréquation'!$B$2:$B$301,'Données-péréquation'!$A$2:$A$301)</f>
        <v>5732</v>
      </c>
      <c r="B3062" s="108" t="s">
        <v>125</v>
      </c>
      <c r="C3062" s="107">
        <v>2014</v>
      </c>
      <c r="D3062" s="107" t="s">
        <v>458</v>
      </c>
      <c r="E3062" s="107" t="s">
        <v>458</v>
      </c>
      <c r="F3062" s="107" t="s">
        <v>458</v>
      </c>
      <c r="G3062">
        <v>0</v>
      </c>
      <c r="H3062" t="e">
        <f t="shared" si="47"/>
        <v>#VALUE!</v>
      </c>
    </row>
    <row r="3063" spans="1:8" x14ac:dyDescent="0.25">
      <c r="A3063">
        <f>_xlfn.XLOOKUP(B3063,'Données-péréquation'!$B$2:$B$301,'Données-péréquation'!$A$2:$A$301)</f>
        <v>5732</v>
      </c>
      <c r="B3063" s="108" t="s">
        <v>125</v>
      </c>
      <c r="C3063" s="107">
        <v>2015</v>
      </c>
      <c r="D3063" s="107" t="s">
        <v>458</v>
      </c>
      <c r="E3063" s="107" t="s">
        <v>458</v>
      </c>
      <c r="F3063" s="107" t="s">
        <v>458</v>
      </c>
      <c r="G3063">
        <v>0</v>
      </c>
      <c r="H3063" t="e">
        <f t="shared" si="47"/>
        <v>#VALUE!</v>
      </c>
    </row>
    <row r="3064" spans="1:8" x14ac:dyDescent="0.25">
      <c r="A3064">
        <f>_xlfn.XLOOKUP(B3064,'Données-péréquation'!$B$2:$B$301,'Données-péréquation'!$A$2:$A$301)</f>
        <v>5732</v>
      </c>
      <c r="B3064" s="108" t="s">
        <v>125</v>
      </c>
      <c r="C3064" s="107">
        <v>2016</v>
      </c>
      <c r="D3064" s="105">
        <v>119870.44116173001</v>
      </c>
      <c r="E3064" s="105">
        <v>292312.981208749</v>
      </c>
      <c r="F3064" s="107" t="s">
        <v>458</v>
      </c>
      <c r="G3064">
        <v>0</v>
      </c>
      <c r="H3064" t="e">
        <f t="shared" si="47"/>
        <v>#VALUE!</v>
      </c>
    </row>
    <row r="3065" spans="1:8" x14ac:dyDescent="0.25">
      <c r="A3065">
        <f>_xlfn.XLOOKUP(B3065,'Données-péréquation'!$B$2:$B$301,'Données-péréquation'!$A$2:$A$301)</f>
        <v>5732</v>
      </c>
      <c r="B3065" s="108" t="s">
        <v>125</v>
      </c>
      <c r="C3065" s="107">
        <v>2017</v>
      </c>
      <c r="D3065" s="105">
        <v>135767.27918453401</v>
      </c>
      <c r="E3065" s="105">
        <v>285171.08185841201</v>
      </c>
      <c r="F3065" s="105">
        <v>-1425287.76008049</v>
      </c>
      <c r="G3065">
        <v>0</v>
      </c>
      <c r="H3065">
        <f t="shared" si="47"/>
        <v>-1425287.76008049</v>
      </c>
    </row>
    <row r="3066" spans="1:8" x14ac:dyDescent="0.25">
      <c r="A3066">
        <f>_xlfn.XLOOKUP(B3066,'Données-péréquation'!$B$2:$B$301,'Données-péréquation'!$A$2:$A$301)</f>
        <v>5732</v>
      </c>
      <c r="B3066" s="108" t="s">
        <v>125</v>
      </c>
      <c r="C3066" s="107">
        <v>2018</v>
      </c>
      <c r="D3066" s="105">
        <v>146771.14710633099</v>
      </c>
      <c r="E3066" s="105">
        <v>260098.37100000001</v>
      </c>
      <c r="F3066" s="105">
        <v>-1557409.4471157901</v>
      </c>
      <c r="G3066">
        <v>0</v>
      </c>
      <c r="H3066">
        <f t="shared" si="47"/>
        <v>-1557409.4471157901</v>
      </c>
    </row>
    <row r="3067" spans="1:8" x14ac:dyDescent="0.25">
      <c r="A3067">
        <f>_xlfn.XLOOKUP(B3067,'Données-péréquation'!$B$2:$B$301,'Données-péréquation'!$A$2:$A$301)</f>
        <v>5732</v>
      </c>
      <c r="B3067" s="108" t="s">
        <v>125</v>
      </c>
      <c r="C3067" s="107">
        <v>2019</v>
      </c>
      <c r="D3067" s="105">
        <v>143921.81783995699</v>
      </c>
      <c r="E3067" s="105">
        <v>282543.9056</v>
      </c>
      <c r="F3067" s="105">
        <v>-1352419.8339644601</v>
      </c>
      <c r="G3067">
        <v>92536.25</v>
      </c>
      <c r="H3067">
        <f t="shared" si="47"/>
        <v>-1259883.5839644601</v>
      </c>
    </row>
    <row r="3068" spans="1:8" x14ac:dyDescent="0.25">
      <c r="A3068">
        <f>_xlfn.XLOOKUP(B3068,'Données-péréquation'!$B$2:$B$301,'Données-péréquation'!$A$2:$A$301)</f>
        <v>5732</v>
      </c>
      <c r="B3068" s="108" t="s">
        <v>125</v>
      </c>
      <c r="C3068" s="107">
        <v>2020</v>
      </c>
      <c r="D3068" s="105">
        <v>139658.641300535</v>
      </c>
      <c r="E3068" s="105">
        <v>287479.46747243998</v>
      </c>
      <c r="F3068" s="105">
        <v>-1465515.4009105</v>
      </c>
      <c r="G3068">
        <v>3319.93</v>
      </c>
      <c r="H3068">
        <f t="shared" si="47"/>
        <v>-1462195.4709105</v>
      </c>
    </row>
    <row r="3069" spans="1:8" x14ac:dyDescent="0.25">
      <c r="A3069">
        <f>_xlfn.XLOOKUP(B3069,'Données-péréquation'!$B$2:$B$301,'Données-péréquation'!$A$2:$A$301)</f>
        <v>5732</v>
      </c>
      <c r="B3069" s="108" t="s">
        <v>125</v>
      </c>
      <c r="C3069" s="107">
        <v>2021</v>
      </c>
      <c r="D3069" s="105">
        <v>146937.107560064</v>
      </c>
      <c r="E3069" s="105">
        <v>305939.78947000002</v>
      </c>
      <c r="F3069" s="105">
        <v>-2028471.8838856099</v>
      </c>
      <c r="G3069">
        <v>12965.38</v>
      </c>
      <c r="H3069">
        <f t="shared" si="47"/>
        <v>-2015506.50388561</v>
      </c>
    </row>
    <row r="3070" spans="1:8" x14ac:dyDescent="0.25">
      <c r="A3070">
        <f>_xlfn.XLOOKUP(B3070,'Données-péréquation'!$B$2:$B$301,'Données-péréquation'!$A$2:$A$301)</f>
        <v>5732</v>
      </c>
      <c r="B3070" s="108" t="s">
        <v>125</v>
      </c>
      <c r="C3070" s="107">
        <v>2022</v>
      </c>
      <c r="D3070" s="105">
        <v>102609.449891507</v>
      </c>
      <c r="E3070" s="105">
        <v>273873.71375</v>
      </c>
      <c r="F3070" s="105">
        <v>-1751223.9062765201</v>
      </c>
      <c r="G3070">
        <v>15092.54</v>
      </c>
      <c r="H3070">
        <f t="shared" si="47"/>
        <v>-1736131.3662765201</v>
      </c>
    </row>
    <row r="3071" spans="1:8" x14ac:dyDescent="0.25">
      <c r="A3071">
        <f>_xlfn.XLOOKUP(B3071,'Données-péréquation'!$B$2:$B$301,'Données-péréquation'!$A$2:$A$301)</f>
        <v>5935</v>
      </c>
      <c r="B3071" s="108" t="s">
        <v>124</v>
      </c>
      <c r="C3071" s="107">
        <v>2012</v>
      </c>
      <c r="D3071" s="107" t="s">
        <v>458</v>
      </c>
      <c r="E3071" s="107" t="s">
        <v>458</v>
      </c>
      <c r="F3071" s="107" t="s">
        <v>458</v>
      </c>
      <c r="G3071">
        <v>0</v>
      </c>
      <c r="H3071" t="e">
        <f t="shared" si="47"/>
        <v>#VALUE!</v>
      </c>
    </row>
    <row r="3072" spans="1:8" x14ac:dyDescent="0.25">
      <c r="A3072">
        <f>_xlfn.XLOOKUP(B3072,'Données-péréquation'!$B$2:$B$301,'Données-péréquation'!$A$2:$A$301)</f>
        <v>5935</v>
      </c>
      <c r="B3072" s="108" t="s">
        <v>124</v>
      </c>
      <c r="C3072" s="107">
        <v>2013</v>
      </c>
      <c r="D3072" s="107" t="s">
        <v>458</v>
      </c>
      <c r="E3072" s="107" t="s">
        <v>458</v>
      </c>
      <c r="F3072" s="107" t="s">
        <v>458</v>
      </c>
      <c r="G3072">
        <v>0</v>
      </c>
      <c r="H3072" t="e">
        <f t="shared" si="47"/>
        <v>#VALUE!</v>
      </c>
    </row>
    <row r="3073" spans="1:8" x14ac:dyDescent="0.25">
      <c r="A3073">
        <f>_xlfn.XLOOKUP(B3073,'Données-péréquation'!$B$2:$B$301,'Données-péréquation'!$A$2:$A$301)</f>
        <v>5935</v>
      </c>
      <c r="B3073" s="108" t="s">
        <v>124</v>
      </c>
      <c r="C3073" s="107">
        <v>2014</v>
      </c>
      <c r="D3073" s="107" t="s">
        <v>458</v>
      </c>
      <c r="E3073" s="107" t="s">
        <v>458</v>
      </c>
      <c r="F3073" s="107" t="s">
        <v>458</v>
      </c>
      <c r="G3073">
        <v>0</v>
      </c>
      <c r="H3073" t="e">
        <f t="shared" si="47"/>
        <v>#VALUE!</v>
      </c>
    </row>
    <row r="3074" spans="1:8" x14ac:dyDescent="0.25">
      <c r="A3074">
        <f>_xlfn.XLOOKUP(B3074,'Données-péréquation'!$B$2:$B$301,'Données-péréquation'!$A$2:$A$301)</f>
        <v>5935</v>
      </c>
      <c r="B3074" s="108" t="s">
        <v>124</v>
      </c>
      <c r="C3074" s="107">
        <v>2015</v>
      </c>
      <c r="D3074" s="107" t="s">
        <v>458</v>
      </c>
      <c r="E3074" s="107" t="s">
        <v>458</v>
      </c>
      <c r="F3074" s="107" t="s">
        <v>458</v>
      </c>
      <c r="G3074">
        <v>0</v>
      </c>
      <c r="H3074" t="e">
        <f t="shared" si="47"/>
        <v>#VALUE!</v>
      </c>
    </row>
    <row r="3075" spans="1:8" x14ac:dyDescent="0.25">
      <c r="A3075">
        <f>_xlfn.XLOOKUP(B3075,'Données-péréquation'!$B$2:$B$301,'Données-péréquation'!$A$2:$A$301)</f>
        <v>5935</v>
      </c>
      <c r="B3075" s="108" t="s">
        <v>124</v>
      </c>
      <c r="C3075" s="107">
        <v>2016</v>
      </c>
      <c r="D3075" s="105">
        <v>3888.7691395420002</v>
      </c>
      <c r="E3075" s="105">
        <v>5799.4111836490001</v>
      </c>
      <c r="F3075" s="107" t="s">
        <v>458</v>
      </c>
      <c r="G3075">
        <v>0</v>
      </c>
      <c r="H3075" t="e">
        <f t="shared" ref="H3075:H3138" si="48">F3075+G3075</f>
        <v>#VALUE!</v>
      </c>
    </row>
    <row r="3076" spans="1:8" x14ac:dyDescent="0.25">
      <c r="A3076">
        <f>_xlfn.XLOOKUP(B3076,'Données-péréquation'!$B$2:$B$301,'Données-péréquation'!$A$2:$A$301)</f>
        <v>5935</v>
      </c>
      <c r="B3076" s="108" t="s">
        <v>124</v>
      </c>
      <c r="C3076" s="107">
        <v>2017</v>
      </c>
      <c r="D3076" s="105">
        <v>1870.466233848</v>
      </c>
      <c r="E3076" s="105">
        <v>5107.6129762410001</v>
      </c>
      <c r="F3076" s="105">
        <v>-75694.500081182006</v>
      </c>
      <c r="G3076">
        <v>0</v>
      </c>
      <c r="H3076">
        <f t="shared" si="48"/>
        <v>-75694.500081182006</v>
      </c>
    </row>
    <row r="3077" spans="1:8" x14ac:dyDescent="0.25">
      <c r="A3077">
        <f>_xlfn.XLOOKUP(B3077,'Données-péréquation'!$B$2:$B$301,'Données-péréquation'!$A$2:$A$301)</f>
        <v>5935</v>
      </c>
      <c r="B3077" s="108" t="s">
        <v>124</v>
      </c>
      <c r="C3077" s="107">
        <v>2018</v>
      </c>
      <c r="D3077" s="105">
        <v>18362.975580733</v>
      </c>
      <c r="E3077" s="105">
        <v>14585.147227295</v>
      </c>
      <c r="F3077" s="105">
        <v>-87180.245090754994</v>
      </c>
      <c r="G3077">
        <v>0</v>
      </c>
      <c r="H3077">
        <f t="shared" si="48"/>
        <v>-87180.245090754994</v>
      </c>
    </row>
    <row r="3078" spans="1:8" x14ac:dyDescent="0.25">
      <c r="A3078">
        <f>_xlfn.XLOOKUP(B3078,'Données-péréquation'!$B$2:$B$301,'Données-péréquation'!$A$2:$A$301)</f>
        <v>5935</v>
      </c>
      <c r="B3078" s="108" t="s">
        <v>124</v>
      </c>
      <c r="C3078" s="107">
        <v>2019</v>
      </c>
      <c r="D3078" s="105">
        <v>21018.050457443002</v>
      </c>
      <c r="E3078" s="105">
        <v>21924.055501242001</v>
      </c>
      <c r="F3078" s="105">
        <v>-52479.847677306003</v>
      </c>
      <c r="G3078">
        <v>364.4</v>
      </c>
      <c r="H3078">
        <f t="shared" si="48"/>
        <v>-52115.447677306001</v>
      </c>
    </row>
    <row r="3079" spans="1:8" x14ac:dyDescent="0.25">
      <c r="A3079">
        <f>_xlfn.XLOOKUP(B3079,'Données-péréquation'!$B$2:$B$301,'Données-péréquation'!$A$2:$A$301)</f>
        <v>5935</v>
      </c>
      <c r="B3079" s="108" t="s">
        <v>124</v>
      </c>
      <c r="C3079" s="107">
        <v>2020</v>
      </c>
      <c r="D3079" s="105">
        <v>17877.884103961998</v>
      </c>
      <c r="E3079" s="105">
        <v>19133.612132867001</v>
      </c>
      <c r="F3079" s="105">
        <v>-12129.438273844</v>
      </c>
      <c r="G3079">
        <v>52.25</v>
      </c>
      <c r="H3079">
        <f t="shared" si="48"/>
        <v>-12077.188273844</v>
      </c>
    </row>
    <row r="3080" spans="1:8" x14ac:dyDescent="0.25">
      <c r="A3080">
        <f>_xlfn.XLOOKUP(B3080,'Données-péréquation'!$B$2:$B$301,'Données-péréquation'!$A$2:$A$301)</f>
        <v>5935</v>
      </c>
      <c r="B3080" s="108" t="s">
        <v>124</v>
      </c>
      <c r="C3080" s="107">
        <v>2021</v>
      </c>
      <c r="D3080" s="105">
        <v>13749.124547271</v>
      </c>
      <c r="E3080" s="105">
        <v>14335.722514165</v>
      </c>
      <c r="F3080" s="105">
        <v>8635.7045124880005</v>
      </c>
      <c r="G3080">
        <v>49.47</v>
      </c>
      <c r="H3080">
        <f t="shared" si="48"/>
        <v>8685.1745124879999</v>
      </c>
    </row>
    <row r="3081" spans="1:8" x14ac:dyDescent="0.25">
      <c r="A3081">
        <f>_xlfn.XLOOKUP(B3081,'Données-péréquation'!$B$2:$B$301,'Données-péréquation'!$A$2:$A$301)</f>
        <v>5935</v>
      </c>
      <c r="B3081" s="108" t="s">
        <v>124</v>
      </c>
      <c r="C3081" s="107">
        <v>2022</v>
      </c>
      <c r="D3081" s="105">
        <v>11968.939572802999</v>
      </c>
      <c r="E3081" s="105">
        <v>11410.570747534</v>
      </c>
      <c r="F3081" s="105">
        <v>-178776.27236494</v>
      </c>
      <c r="G3081">
        <v>242.66</v>
      </c>
      <c r="H3081">
        <f t="shared" si="48"/>
        <v>-178533.61236494</v>
      </c>
    </row>
    <row r="3082" spans="1:8" x14ac:dyDescent="0.25">
      <c r="A3082">
        <f>_xlfn.XLOOKUP(B3082,'Données-péréquation'!$B$2:$B$301,'Données-péréquation'!$A$2:$A$301)</f>
        <v>5690</v>
      </c>
      <c r="B3082" s="108" t="s">
        <v>123</v>
      </c>
      <c r="C3082" s="107">
        <v>2012</v>
      </c>
      <c r="D3082" s="107" t="s">
        <v>458</v>
      </c>
      <c r="E3082" s="107" t="s">
        <v>458</v>
      </c>
      <c r="F3082" s="107" t="s">
        <v>458</v>
      </c>
      <c r="G3082">
        <v>0</v>
      </c>
      <c r="H3082" t="e">
        <f t="shared" si="48"/>
        <v>#VALUE!</v>
      </c>
    </row>
    <row r="3083" spans="1:8" x14ac:dyDescent="0.25">
      <c r="A3083">
        <f>_xlfn.XLOOKUP(B3083,'Données-péréquation'!$B$2:$B$301,'Données-péréquation'!$A$2:$A$301)</f>
        <v>5690</v>
      </c>
      <c r="B3083" s="108" t="s">
        <v>123</v>
      </c>
      <c r="C3083" s="107">
        <v>2013</v>
      </c>
      <c r="D3083" s="107" t="s">
        <v>458</v>
      </c>
      <c r="E3083" s="107" t="s">
        <v>458</v>
      </c>
      <c r="F3083" s="107" t="s">
        <v>458</v>
      </c>
      <c r="G3083">
        <v>0</v>
      </c>
      <c r="H3083" t="e">
        <f t="shared" si="48"/>
        <v>#VALUE!</v>
      </c>
    </row>
    <row r="3084" spans="1:8" x14ac:dyDescent="0.25">
      <c r="A3084">
        <f>_xlfn.XLOOKUP(B3084,'Données-péréquation'!$B$2:$B$301,'Données-péréquation'!$A$2:$A$301)</f>
        <v>5690</v>
      </c>
      <c r="B3084" s="108" t="s">
        <v>123</v>
      </c>
      <c r="C3084" s="107">
        <v>2014</v>
      </c>
      <c r="D3084" s="107" t="s">
        <v>458</v>
      </c>
      <c r="E3084" s="107" t="s">
        <v>458</v>
      </c>
      <c r="F3084" s="107" t="s">
        <v>458</v>
      </c>
      <c r="G3084">
        <v>0</v>
      </c>
      <c r="H3084" t="e">
        <f t="shared" si="48"/>
        <v>#VALUE!</v>
      </c>
    </row>
    <row r="3085" spans="1:8" x14ac:dyDescent="0.25">
      <c r="A3085">
        <f>_xlfn.XLOOKUP(B3085,'Données-péréquation'!$B$2:$B$301,'Données-péréquation'!$A$2:$A$301)</f>
        <v>5690</v>
      </c>
      <c r="B3085" s="108" t="s">
        <v>123</v>
      </c>
      <c r="C3085" s="107">
        <v>2015</v>
      </c>
      <c r="D3085" s="107" t="s">
        <v>458</v>
      </c>
      <c r="E3085" s="107" t="s">
        <v>458</v>
      </c>
      <c r="F3085" s="107" t="s">
        <v>458</v>
      </c>
      <c r="G3085">
        <v>0</v>
      </c>
      <c r="H3085" t="e">
        <f t="shared" si="48"/>
        <v>#VALUE!</v>
      </c>
    </row>
    <row r="3086" spans="1:8" x14ac:dyDescent="0.25">
      <c r="A3086">
        <f>_xlfn.XLOOKUP(B3086,'Données-péréquation'!$B$2:$B$301,'Données-péréquation'!$A$2:$A$301)</f>
        <v>5690</v>
      </c>
      <c r="B3086" s="108" t="s">
        <v>123</v>
      </c>
      <c r="C3086" s="107">
        <v>2016</v>
      </c>
      <c r="D3086" s="105">
        <v>8973.6891846840008</v>
      </c>
      <c r="E3086" s="107">
        <v>0</v>
      </c>
      <c r="F3086" s="107" t="s">
        <v>458</v>
      </c>
      <c r="G3086">
        <v>0</v>
      </c>
      <c r="H3086" t="e">
        <f t="shared" si="48"/>
        <v>#VALUE!</v>
      </c>
    </row>
    <row r="3087" spans="1:8" x14ac:dyDescent="0.25">
      <c r="A3087">
        <f>_xlfn.XLOOKUP(B3087,'Données-péréquation'!$B$2:$B$301,'Données-péréquation'!$A$2:$A$301)</f>
        <v>5690</v>
      </c>
      <c r="B3087" s="108" t="s">
        <v>123</v>
      </c>
      <c r="C3087" s="107">
        <v>2017</v>
      </c>
      <c r="D3087" s="105">
        <v>174388.042696966</v>
      </c>
      <c r="E3087" s="106">
        <v>163500</v>
      </c>
      <c r="F3087" s="105">
        <v>74324.554947868004</v>
      </c>
      <c r="G3087">
        <v>0</v>
      </c>
      <c r="H3087">
        <f t="shared" si="48"/>
        <v>74324.554947868004</v>
      </c>
    </row>
    <row r="3088" spans="1:8" x14ac:dyDescent="0.25">
      <c r="A3088">
        <f>_xlfn.XLOOKUP(B3088,'Données-péréquation'!$B$2:$B$301,'Données-péréquation'!$A$2:$A$301)</f>
        <v>5690</v>
      </c>
      <c r="B3088" s="108" t="s">
        <v>123</v>
      </c>
      <c r="C3088" s="107">
        <v>2018</v>
      </c>
      <c r="D3088" s="105">
        <v>251251.23345933101</v>
      </c>
      <c r="E3088" s="106">
        <v>242550</v>
      </c>
      <c r="F3088" s="105">
        <v>38699.052005639001</v>
      </c>
      <c r="G3088">
        <v>0</v>
      </c>
      <c r="H3088">
        <f t="shared" si="48"/>
        <v>38699.052005639001</v>
      </c>
    </row>
    <row r="3089" spans="1:8" x14ac:dyDescent="0.25">
      <c r="A3089">
        <f>_xlfn.XLOOKUP(B3089,'Données-péréquation'!$B$2:$B$301,'Données-péréquation'!$A$2:$A$301)</f>
        <v>5690</v>
      </c>
      <c r="B3089" s="108" t="s">
        <v>123</v>
      </c>
      <c r="C3089" s="107">
        <v>2019</v>
      </c>
      <c r="D3089" s="105">
        <v>131165.306809898</v>
      </c>
      <c r="E3089" s="105">
        <v>127493.88</v>
      </c>
      <c r="F3089" s="105">
        <v>9683.9348232150005</v>
      </c>
      <c r="G3089">
        <v>186.65</v>
      </c>
      <c r="H3089">
        <f t="shared" si="48"/>
        <v>9870.5848232150001</v>
      </c>
    </row>
    <row r="3090" spans="1:8" x14ac:dyDescent="0.25">
      <c r="A3090">
        <f>_xlfn.XLOOKUP(B3090,'Données-péréquation'!$B$2:$B$301,'Données-péréquation'!$A$2:$A$301)</f>
        <v>5690</v>
      </c>
      <c r="B3090" s="108" t="s">
        <v>123</v>
      </c>
      <c r="C3090" s="107">
        <v>2020</v>
      </c>
      <c r="D3090" s="105">
        <v>186431.328876749</v>
      </c>
      <c r="E3090" s="105">
        <v>186398.52</v>
      </c>
      <c r="F3090" s="105">
        <v>52683.973996341003</v>
      </c>
      <c r="G3090">
        <v>47.41</v>
      </c>
      <c r="H3090">
        <f t="shared" si="48"/>
        <v>52731.383996341006</v>
      </c>
    </row>
    <row r="3091" spans="1:8" x14ac:dyDescent="0.25">
      <c r="A3091">
        <f>_xlfn.XLOOKUP(B3091,'Données-péréquation'!$B$2:$B$301,'Données-péréquation'!$A$2:$A$301)</f>
        <v>5690</v>
      </c>
      <c r="B3091" s="108" t="s">
        <v>123</v>
      </c>
      <c r="C3091" s="107">
        <v>2021</v>
      </c>
      <c r="D3091" s="105">
        <v>192767.97383429599</v>
      </c>
      <c r="E3091" s="105">
        <v>192014.48</v>
      </c>
      <c r="F3091" s="105">
        <v>84245.583046411004</v>
      </c>
      <c r="G3091">
        <v>158.16</v>
      </c>
      <c r="H3091">
        <f t="shared" si="48"/>
        <v>84403.743046411008</v>
      </c>
    </row>
    <row r="3092" spans="1:8" x14ac:dyDescent="0.25">
      <c r="A3092">
        <f>_xlfn.XLOOKUP(B3092,'Données-péréquation'!$B$2:$B$301,'Données-péréquation'!$A$2:$A$301)</f>
        <v>5690</v>
      </c>
      <c r="B3092" s="108" t="s">
        <v>123</v>
      </c>
      <c r="C3092" s="107">
        <v>2022</v>
      </c>
      <c r="D3092" s="105">
        <v>212240.77814376299</v>
      </c>
      <c r="E3092" s="105">
        <v>216459.36</v>
      </c>
      <c r="F3092" s="105">
        <v>41923.112542827002</v>
      </c>
      <c r="G3092">
        <v>155.85</v>
      </c>
      <c r="H3092">
        <f t="shared" si="48"/>
        <v>42078.962542827001</v>
      </c>
    </row>
    <row r="3093" spans="1:8" x14ac:dyDescent="0.25">
      <c r="A3093">
        <f>_xlfn.XLOOKUP(B3093,'Données-péréquation'!$B$2:$B$301,'Données-péréquation'!$A$2:$A$301)</f>
        <v>5537</v>
      </c>
      <c r="B3093" s="108" t="s">
        <v>122</v>
      </c>
      <c r="C3093" s="107">
        <v>2012</v>
      </c>
      <c r="D3093" s="107" t="s">
        <v>458</v>
      </c>
      <c r="E3093" s="107" t="s">
        <v>458</v>
      </c>
      <c r="F3093" s="107" t="s">
        <v>458</v>
      </c>
      <c r="G3093">
        <v>0</v>
      </c>
      <c r="H3093" t="e">
        <f t="shared" si="48"/>
        <v>#VALUE!</v>
      </c>
    </row>
    <row r="3094" spans="1:8" x14ac:dyDescent="0.25">
      <c r="A3094">
        <f>_xlfn.XLOOKUP(B3094,'Données-péréquation'!$B$2:$B$301,'Données-péréquation'!$A$2:$A$301)</f>
        <v>5537</v>
      </c>
      <c r="B3094" s="108" t="s">
        <v>122</v>
      </c>
      <c r="C3094" s="107">
        <v>2013</v>
      </c>
      <c r="D3094" s="107" t="s">
        <v>458</v>
      </c>
      <c r="E3094" s="107" t="s">
        <v>458</v>
      </c>
      <c r="F3094" s="107" t="s">
        <v>458</v>
      </c>
      <c r="G3094">
        <v>0</v>
      </c>
      <c r="H3094" t="e">
        <f t="shared" si="48"/>
        <v>#VALUE!</v>
      </c>
    </row>
    <row r="3095" spans="1:8" x14ac:dyDescent="0.25">
      <c r="A3095">
        <f>_xlfn.XLOOKUP(B3095,'Données-péréquation'!$B$2:$B$301,'Données-péréquation'!$A$2:$A$301)</f>
        <v>5537</v>
      </c>
      <c r="B3095" s="108" t="s">
        <v>122</v>
      </c>
      <c r="C3095" s="107">
        <v>2014</v>
      </c>
      <c r="D3095" s="107" t="s">
        <v>458</v>
      </c>
      <c r="E3095" s="107" t="s">
        <v>458</v>
      </c>
      <c r="F3095" s="107" t="s">
        <v>458</v>
      </c>
      <c r="G3095">
        <v>0</v>
      </c>
      <c r="H3095" t="e">
        <f t="shared" si="48"/>
        <v>#VALUE!</v>
      </c>
    </row>
    <row r="3096" spans="1:8" x14ac:dyDescent="0.25">
      <c r="A3096">
        <f>_xlfn.XLOOKUP(B3096,'Données-péréquation'!$B$2:$B$301,'Données-péréquation'!$A$2:$A$301)</f>
        <v>5537</v>
      </c>
      <c r="B3096" s="108" t="s">
        <v>122</v>
      </c>
      <c r="C3096" s="107">
        <v>2015</v>
      </c>
      <c r="D3096" s="107" t="s">
        <v>458</v>
      </c>
      <c r="E3096" s="107" t="s">
        <v>458</v>
      </c>
      <c r="F3096" s="107" t="s">
        <v>458</v>
      </c>
      <c r="G3096">
        <v>0</v>
      </c>
      <c r="H3096" t="e">
        <f t="shared" si="48"/>
        <v>#VALUE!</v>
      </c>
    </row>
    <row r="3097" spans="1:8" x14ac:dyDescent="0.25">
      <c r="A3097">
        <f>_xlfn.XLOOKUP(B3097,'Données-péréquation'!$B$2:$B$301,'Données-péréquation'!$A$2:$A$301)</f>
        <v>5537</v>
      </c>
      <c r="B3097" s="108" t="s">
        <v>122</v>
      </c>
      <c r="C3097" s="107">
        <v>2016</v>
      </c>
      <c r="D3097" s="105">
        <v>2089767.5371381701</v>
      </c>
      <c r="E3097" s="105">
        <v>2249019.9222389301</v>
      </c>
      <c r="F3097" s="107" t="s">
        <v>458</v>
      </c>
      <c r="G3097">
        <v>0</v>
      </c>
      <c r="H3097" t="e">
        <f t="shared" si="48"/>
        <v>#VALUE!</v>
      </c>
    </row>
    <row r="3098" spans="1:8" x14ac:dyDescent="0.25">
      <c r="A3098">
        <f>_xlfn.XLOOKUP(B3098,'Données-péréquation'!$B$2:$B$301,'Données-péréquation'!$A$2:$A$301)</f>
        <v>5537</v>
      </c>
      <c r="B3098" s="108" t="s">
        <v>122</v>
      </c>
      <c r="C3098" s="107">
        <v>2017</v>
      </c>
      <c r="D3098" s="105">
        <v>2340634.8992903698</v>
      </c>
      <c r="E3098" s="105">
        <v>2363305.7545676902</v>
      </c>
      <c r="F3098" s="105">
        <v>440083.30164817697</v>
      </c>
      <c r="G3098">
        <v>0</v>
      </c>
      <c r="H3098">
        <f t="shared" si="48"/>
        <v>440083.30164817697</v>
      </c>
    </row>
    <row r="3099" spans="1:8" x14ac:dyDescent="0.25">
      <c r="A3099">
        <f>_xlfn.XLOOKUP(B3099,'Données-péréquation'!$B$2:$B$301,'Données-péréquation'!$A$2:$A$301)</f>
        <v>5537</v>
      </c>
      <c r="B3099" s="108" t="s">
        <v>122</v>
      </c>
      <c r="C3099" s="107">
        <v>2018</v>
      </c>
      <c r="D3099" s="105">
        <v>2882019.4502326902</v>
      </c>
      <c r="E3099" s="105">
        <v>2913352.72574719</v>
      </c>
      <c r="F3099" s="105">
        <v>418535.514747913</v>
      </c>
      <c r="G3099">
        <v>0</v>
      </c>
      <c r="H3099">
        <f t="shared" si="48"/>
        <v>418535.514747913</v>
      </c>
    </row>
    <row r="3100" spans="1:8" x14ac:dyDescent="0.25">
      <c r="A3100">
        <f>_xlfn.XLOOKUP(B3100,'Données-péréquation'!$B$2:$B$301,'Données-péréquation'!$A$2:$A$301)</f>
        <v>5537</v>
      </c>
      <c r="B3100" s="108" t="s">
        <v>122</v>
      </c>
      <c r="C3100" s="107">
        <v>2019</v>
      </c>
      <c r="D3100" s="105">
        <v>2990356.9493168299</v>
      </c>
      <c r="E3100" s="105">
        <v>3233611.8661263301</v>
      </c>
      <c r="F3100" s="105">
        <v>613868.116583072</v>
      </c>
      <c r="G3100">
        <v>4222.8500000000004</v>
      </c>
      <c r="H3100">
        <f t="shared" si="48"/>
        <v>618090.96658307198</v>
      </c>
    </row>
    <row r="3101" spans="1:8" x14ac:dyDescent="0.25">
      <c r="A3101">
        <f>_xlfn.XLOOKUP(B3101,'Données-péréquation'!$B$2:$B$301,'Données-péréquation'!$A$2:$A$301)</f>
        <v>5537</v>
      </c>
      <c r="B3101" s="108" t="s">
        <v>122</v>
      </c>
      <c r="C3101" s="107">
        <v>2020</v>
      </c>
      <c r="D3101" s="105">
        <v>3117438.8344122502</v>
      </c>
      <c r="E3101" s="105">
        <v>3274371.3611226198</v>
      </c>
      <c r="F3101" s="105">
        <v>717830.36692668695</v>
      </c>
      <c r="G3101">
        <v>2133.91</v>
      </c>
      <c r="H3101">
        <f t="shared" si="48"/>
        <v>719964.27692668699</v>
      </c>
    </row>
    <row r="3102" spans="1:8" x14ac:dyDescent="0.25">
      <c r="A3102">
        <f>_xlfn.XLOOKUP(B3102,'Données-péréquation'!$B$2:$B$301,'Données-péréquation'!$A$2:$A$301)</f>
        <v>5537</v>
      </c>
      <c r="B3102" s="108" t="s">
        <v>122</v>
      </c>
      <c r="C3102" s="107">
        <v>2021</v>
      </c>
      <c r="D3102" s="105">
        <v>3080289.2518056598</v>
      </c>
      <c r="E3102" s="105">
        <v>3238560.1758196699</v>
      </c>
      <c r="F3102" s="105">
        <v>602965.481525735</v>
      </c>
      <c r="G3102">
        <v>1768.54</v>
      </c>
      <c r="H3102">
        <f t="shared" si="48"/>
        <v>604734.02152573504</v>
      </c>
    </row>
    <row r="3103" spans="1:8" x14ac:dyDescent="0.25">
      <c r="A3103">
        <f>_xlfn.XLOOKUP(B3103,'Données-péréquation'!$B$2:$B$301,'Données-péréquation'!$A$2:$A$301)</f>
        <v>5537</v>
      </c>
      <c r="B3103" s="108" t="s">
        <v>122</v>
      </c>
      <c r="C3103" s="107">
        <v>2022</v>
      </c>
      <c r="D3103" s="105">
        <v>3104567.64409632</v>
      </c>
      <c r="E3103" s="105">
        <v>3327089.2196525899</v>
      </c>
      <c r="F3103" s="105">
        <v>747003.32981823804</v>
      </c>
      <c r="G3103">
        <v>6322.34</v>
      </c>
      <c r="H3103">
        <f t="shared" si="48"/>
        <v>753325.66981823801</v>
      </c>
    </row>
    <row r="3104" spans="1:8" x14ac:dyDescent="0.25">
      <c r="A3104">
        <f>_xlfn.XLOOKUP(B3104,'Données-péréquation'!$B$2:$B$301,'Données-péréquation'!$A$2:$A$301)</f>
        <v>5651</v>
      </c>
      <c r="B3104" s="108" t="s">
        <v>121</v>
      </c>
      <c r="C3104" s="107">
        <v>2012</v>
      </c>
      <c r="D3104" s="107" t="s">
        <v>458</v>
      </c>
      <c r="E3104" s="107" t="s">
        <v>458</v>
      </c>
      <c r="F3104" s="107" t="s">
        <v>458</v>
      </c>
      <c r="G3104">
        <v>0</v>
      </c>
      <c r="H3104" t="e">
        <f t="shared" si="48"/>
        <v>#VALUE!</v>
      </c>
    </row>
    <row r="3105" spans="1:8" x14ac:dyDescent="0.25">
      <c r="A3105">
        <f>_xlfn.XLOOKUP(B3105,'Données-péréquation'!$B$2:$B$301,'Données-péréquation'!$A$2:$A$301)</f>
        <v>5651</v>
      </c>
      <c r="B3105" s="108" t="s">
        <v>121</v>
      </c>
      <c r="C3105" s="107">
        <v>2013</v>
      </c>
      <c r="D3105" s="107" t="s">
        <v>458</v>
      </c>
      <c r="E3105" s="107" t="s">
        <v>458</v>
      </c>
      <c r="F3105" s="107" t="s">
        <v>458</v>
      </c>
      <c r="G3105">
        <v>0</v>
      </c>
      <c r="H3105" t="e">
        <f t="shared" si="48"/>
        <v>#VALUE!</v>
      </c>
    </row>
    <row r="3106" spans="1:8" x14ac:dyDescent="0.25">
      <c r="A3106">
        <f>_xlfn.XLOOKUP(B3106,'Données-péréquation'!$B$2:$B$301,'Données-péréquation'!$A$2:$A$301)</f>
        <v>5651</v>
      </c>
      <c r="B3106" s="108" t="s">
        <v>121</v>
      </c>
      <c r="C3106" s="107">
        <v>2014</v>
      </c>
      <c r="D3106" s="107" t="s">
        <v>458</v>
      </c>
      <c r="E3106" s="107" t="s">
        <v>458</v>
      </c>
      <c r="F3106" s="107" t="s">
        <v>458</v>
      </c>
      <c r="G3106">
        <v>0</v>
      </c>
      <c r="H3106" t="e">
        <f t="shared" si="48"/>
        <v>#VALUE!</v>
      </c>
    </row>
    <row r="3107" spans="1:8" x14ac:dyDescent="0.25">
      <c r="A3107">
        <f>_xlfn.XLOOKUP(B3107,'Données-péréquation'!$B$2:$B$301,'Données-péréquation'!$A$2:$A$301)</f>
        <v>5651</v>
      </c>
      <c r="B3107" s="108" t="s">
        <v>121</v>
      </c>
      <c r="C3107" s="107">
        <v>2015</v>
      </c>
      <c r="D3107" s="107" t="s">
        <v>458</v>
      </c>
      <c r="E3107" s="107" t="s">
        <v>458</v>
      </c>
      <c r="F3107" s="107" t="s">
        <v>458</v>
      </c>
      <c r="G3107">
        <v>0</v>
      </c>
      <c r="H3107" t="e">
        <f t="shared" si="48"/>
        <v>#VALUE!</v>
      </c>
    </row>
    <row r="3108" spans="1:8" x14ac:dyDescent="0.25">
      <c r="A3108">
        <f>_xlfn.XLOOKUP(B3108,'Données-péréquation'!$B$2:$B$301,'Données-péréquation'!$A$2:$A$301)</f>
        <v>5651</v>
      </c>
      <c r="B3108" s="108" t="s">
        <v>121</v>
      </c>
      <c r="C3108" s="107">
        <v>2016</v>
      </c>
      <c r="D3108" s="105">
        <v>-12179.132696033999</v>
      </c>
      <c r="E3108" s="107">
        <v>0</v>
      </c>
      <c r="F3108" s="107" t="s">
        <v>458</v>
      </c>
      <c r="G3108">
        <v>0</v>
      </c>
      <c r="H3108" t="e">
        <f t="shared" si="48"/>
        <v>#VALUE!</v>
      </c>
    </row>
    <row r="3109" spans="1:8" x14ac:dyDescent="0.25">
      <c r="A3109">
        <f>_xlfn.XLOOKUP(B3109,'Données-péréquation'!$B$2:$B$301,'Données-péréquation'!$A$2:$A$301)</f>
        <v>5651</v>
      </c>
      <c r="B3109" s="108" t="s">
        <v>121</v>
      </c>
      <c r="C3109" s="107">
        <v>2017</v>
      </c>
      <c r="D3109" s="105">
        <v>-13162.002115138999</v>
      </c>
      <c r="E3109" s="107">
        <v>0</v>
      </c>
      <c r="F3109" s="105">
        <v>-983062.80595805298</v>
      </c>
      <c r="G3109">
        <v>0</v>
      </c>
      <c r="H3109">
        <f t="shared" si="48"/>
        <v>-983062.80595805298</v>
      </c>
    </row>
    <row r="3110" spans="1:8" x14ac:dyDescent="0.25">
      <c r="A3110">
        <f>_xlfn.XLOOKUP(B3110,'Données-péréquation'!$B$2:$B$301,'Données-péréquation'!$A$2:$A$301)</f>
        <v>5651</v>
      </c>
      <c r="B3110" s="108" t="s">
        <v>121</v>
      </c>
      <c r="C3110" s="107">
        <v>2018</v>
      </c>
      <c r="D3110" s="105">
        <v>-11555.667775241</v>
      </c>
      <c r="E3110" s="107">
        <v>0</v>
      </c>
      <c r="F3110" s="105">
        <v>-1105733.7904265199</v>
      </c>
      <c r="G3110">
        <v>0</v>
      </c>
      <c r="H3110">
        <f t="shared" si="48"/>
        <v>-1105733.7904265199</v>
      </c>
    </row>
    <row r="3111" spans="1:8" x14ac:dyDescent="0.25">
      <c r="A3111">
        <f>_xlfn.XLOOKUP(B3111,'Données-péréquation'!$B$2:$B$301,'Données-péréquation'!$A$2:$A$301)</f>
        <v>5651</v>
      </c>
      <c r="B3111" s="108" t="s">
        <v>121</v>
      </c>
      <c r="C3111" s="107">
        <v>2019</v>
      </c>
      <c r="D3111" s="105">
        <v>-9151.3627832559996</v>
      </c>
      <c r="E3111" s="107">
        <v>0</v>
      </c>
      <c r="F3111" s="105">
        <v>-1239910.98176666</v>
      </c>
      <c r="G3111">
        <v>66691.05</v>
      </c>
      <c r="H3111">
        <f t="shared" si="48"/>
        <v>-1173219.93176666</v>
      </c>
    </row>
    <row r="3112" spans="1:8" x14ac:dyDescent="0.25">
      <c r="A3112">
        <f>_xlfn.XLOOKUP(B3112,'Données-péréquation'!$B$2:$B$301,'Données-péréquation'!$A$2:$A$301)</f>
        <v>5651</v>
      </c>
      <c r="B3112" s="108" t="s">
        <v>121</v>
      </c>
      <c r="C3112" s="107">
        <v>2020</v>
      </c>
      <c r="D3112" s="105">
        <v>-8832.9375377460001</v>
      </c>
      <c r="E3112" s="107">
        <v>0</v>
      </c>
      <c r="F3112" s="105">
        <v>-1043617.5755220701</v>
      </c>
      <c r="G3112">
        <v>64184.88</v>
      </c>
      <c r="H3112">
        <f t="shared" si="48"/>
        <v>-979432.69552207005</v>
      </c>
    </row>
    <row r="3113" spans="1:8" x14ac:dyDescent="0.25">
      <c r="A3113">
        <f>_xlfn.XLOOKUP(B3113,'Données-péréquation'!$B$2:$B$301,'Données-péréquation'!$A$2:$A$301)</f>
        <v>5651</v>
      </c>
      <c r="B3113" s="108" t="s">
        <v>121</v>
      </c>
      <c r="C3113" s="107">
        <v>2021</v>
      </c>
      <c r="D3113" s="105">
        <v>16342.673411092001</v>
      </c>
      <c r="E3113" s="106">
        <v>45600</v>
      </c>
      <c r="F3113" s="105">
        <v>-1031157.35739419</v>
      </c>
      <c r="G3113">
        <v>49937.9</v>
      </c>
      <c r="H3113">
        <f t="shared" si="48"/>
        <v>-981219.45739419002</v>
      </c>
    </row>
    <row r="3114" spans="1:8" x14ac:dyDescent="0.25">
      <c r="A3114">
        <f>_xlfn.XLOOKUP(B3114,'Données-péréquation'!$B$2:$B$301,'Données-péréquation'!$A$2:$A$301)</f>
        <v>5651</v>
      </c>
      <c r="B3114" s="108" t="s">
        <v>121</v>
      </c>
      <c r="C3114" s="107">
        <v>2022</v>
      </c>
      <c r="D3114" s="105">
        <v>-5956.9630382630003</v>
      </c>
      <c r="E3114" s="106">
        <v>27600</v>
      </c>
      <c r="F3114" s="105">
        <v>-1003663.91474851</v>
      </c>
      <c r="G3114">
        <v>58097.32</v>
      </c>
      <c r="H3114">
        <f t="shared" si="48"/>
        <v>-945566.59474851005</v>
      </c>
    </row>
    <row r="3115" spans="1:8" x14ac:dyDescent="0.25">
      <c r="A3115">
        <f>_xlfn.XLOOKUP(B3115,'Données-péréquation'!$B$2:$B$301,'Données-péréquation'!$A$2:$A$301)</f>
        <v>5652</v>
      </c>
      <c r="B3115" s="108" t="s">
        <v>120</v>
      </c>
      <c r="C3115" s="107">
        <v>2012</v>
      </c>
      <c r="D3115" s="107" t="s">
        <v>458</v>
      </c>
      <c r="E3115" s="107" t="s">
        <v>458</v>
      </c>
      <c r="F3115" s="107" t="s">
        <v>458</v>
      </c>
      <c r="G3115">
        <v>0</v>
      </c>
      <c r="H3115" t="e">
        <f t="shared" si="48"/>
        <v>#VALUE!</v>
      </c>
    </row>
    <row r="3116" spans="1:8" x14ac:dyDescent="0.25">
      <c r="A3116">
        <f>_xlfn.XLOOKUP(B3116,'Données-péréquation'!$B$2:$B$301,'Données-péréquation'!$A$2:$A$301)</f>
        <v>5652</v>
      </c>
      <c r="B3116" s="108" t="s">
        <v>120</v>
      </c>
      <c r="C3116" s="107">
        <v>2013</v>
      </c>
      <c r="D3116" s="107" t="s">
        <v>458</v>
      </c>
      <c r="E3116" s="107" t="s">
        <v>458</v>
      </c>
      <c r="F3116" s="107" t="s">
        <v>458</v>
      </c>
      <c r="G3116">
        <v>0</v>
      </c>
      <c r="H3116" t="e">
        <f t="shared" si="48"/>
        <v>#VALUE!</v>
      </c>
    </row>
    <row r="3117" spans="1:8" x14ac:dyDescent="0.25">
      <c r="A3117">
        <f>_xlfn.XLOOKUP(B3117,'Données-péréquation'!$B$2:$B$301,'Données-péréquation'!$A$2:$A$301)</f>
        <v>5652</v>
      </c>
      <c r="B3117" s="108" t="s">
        <v>120</v>
      </c>
      <c r="C3117" s="107">
        <v>2014</v>
      </c>
      <c r="D3117" s="107" t="s">
        <v>458</v>
      </c>
      <c r="E3117" s="107" t="s">
        <v>458</v>
      </c>
      <c r="F3117" s="107" t="s">
        <v>458</v>
      </c>
      <c r="G3117">
        <v>0</v>
      </c>
      <c r="H3117" t="e">
        <f t="shared" si="48"/>
        <v>#VALUE!</v>
      </c>
    </row>
    <row r="3118" spans="1:8" x14ac:dyDescent="0.25">
      <c r="A3118">
        <f>_xlfn.XLOOKUP(B3118,'Données-péréquation'!$B$2:$B$301,'Données-péréquation'!$A$2:$A$301)</f>
        <v>5652</v>
      </c>
      <c r="B3118" s="108" t="s">
        <v>120</v>
      </c>
      <c r="C3118" s="107">
        <v>2015</v>
      </c>
      <c r="D3118" s="107" t="s">
        <v>458</v>
      </c>
      <c r="E3118" s="107" t="s">
        <v>458</v>
      </c>
      <c r="F3118" s="107" t="s">
        <v>458</v>
      </c>
      <c r="G3118">
        <v>0</v>
      </c>
      <c r="H3118" t="e">
        <f t="shared" si="48"/>
        <v>#VALUE!</v>
      </c>
    </row>
    <row r="3119" spans="1:8" x14ac:dyDescent="0.25">
      <c r="A3119">
        <f>_xlfn.XLOOKUP(B3119,'Données-péréquation'!$B$2:$B$301,'Données-péréquation'!$A$2:$A$301)</f>
        <v>5652</v>
      </c>
      <c r="B3119" s="108" t="s">
        <v>120</v>
      </c>
      <c r="C3119" s="107">
        <v>2016</v>
      </c>
      <c r="D3119" s="105">
        <v>20539.428263990001</v>
      </c>
      <c r="E3119" s="105">
        <v>25647.033167111</v>
      </c>
      <c r="F3119" s="107" t="s">
        <v>458</v>
      </c>
      <c r="G3119">
        <v>0</v>
      </c>
      <c r="H3119" t="e">
        <f t="shared" si="48"/>
        <v>#VALUE!</v>
      </c>
    </row>
    <row r="3120" spans="1:8" x14ac:dyDescent="0.25">
      <c r="A3120">
        <f>_xlfn.XLOOKUP(B3120,'Données-péréquation'!$B$2:$B$301,'Données-péréquation'!$A$2:$A$301)</f>
        <v>5652</v>
      </c>
      <c r="B3120" s="108" t="s">
        <v>120</v>
      </c>
      <c r="C3120" s="107">
        <v>2017</v>
      </c>
      <c r="D3120" s="105">
        <v>18426.221860179001</v>
      </c>
      <c r="E3120" s="105">
        <v>23196.884940614</v>
      </c>
      <c r="F3120" s="105">
        <v>-201559.245105421</v>
      </c>
      <c r="G3120">
        <v>0</v>
      </c>
      <c r="H3120">
        <f t="shared" si="48"/>
        <v>-201559.245105421</v>
      </c>
    </row>
    <row r="3121" spans="1:8" x14ac:dyDescent="0.25">
      <c r="A3121">
        <f>_xlfn.XLOOKUP(B3121,'Données-péréquation'!$B$2:$B$301,'Données-péréquation'!$A$2:$A$301)</f>
        <v>5652</v>
      </c>
      <c r="B3121" s="108" t="s">
        <v>120</v>
      </c>
      <c r="C3121" s="107">
        <v>2018</v>
      </c>
      <c r="D3121" s="105">
        <v>17571.196028667</v>
      </c>
      <c r="E3121" s="105">
        <v>28844.048101597</v>
      </c>
      <c r="F3121" s="105">
        <v>-372398.52790919202</v>
      </c>
      <c r="G3121">
        <v>0</v>
      </c>
      <c r="H3121">
        <f t="shared" si="48"/>
        <v>-372398.52790919202</v>
      </c>
    </row>
    <row r="3122" spans="1:8" x14ac:dyDescent="0.25">
      <c r="A3122">
        <f>_xlfn.XLOOKUP(B3122,'Données-péréquation'!$B$2:$B$301,'Données-péréquation'!$A$2:$A$301)</f>
        <v>5652</v>
      </c>
      <c r="B3122" s="108" t="s">
        <v>120</v>
      </c>
      <c r="C3122" s="107">
        <v>2019</v>
      </c>
      <c r="D3122" s="105">
        <v>12706.365145651</v>
      </c>
      <c r="E3122" s="105">
        <v>36320.452869198001</v>
      </c>
      <c r="F3122" s="105">
        <v>-551799.414109412</v>
      </c>
      <c r="G3122">
        <v>2089.4</v>
      </c>
      <c r="H3122">
        <f t="shared" si="48"/>
        <v>-549710.01410941198</v>
      </c>
    </row>
    <row r="3123" spans="1:8" x14ac:dyDescent="0.25">
      <c r="A3123">
        <f>_xlfn.XLOOKUP(B3123,'Données-péréquation'!$B$2:$B$301,'Données-péréquation'!$A$2:$A$301)</f>
        <v>5652</v>
      </c>
      <c r="B3123" s="108" t="s">
        <v>120</v>
      </c>
      <c r="C3123" s="107">
        <v>2020</v>
      </c>
      <c r="D3123" s="105">
        <v>7560.5614350810001</v>
      </c>
      <c r="E3123" s="105">
        <v>34980.798512820002</v>
      </c>
      <c r="F3123" s="105">
        <v>-118149.567535364</v>
      </c>
      <c r="G3123">
        <v>2978.98</v>
      </c>
      <c r="H3123">
        <f t="shared" si="48"/>
        <v>-115170.587535364</v>
      </c>
    </row>
    <row r="3124" spans="1:8" x14ac:dyDescent="0.25">
      <c r="A3124">
        <f>_xlfn.XLOOKUP(B3124,'Données-péréquation'!$B$2:$B$301,'Données-péréquation'!$A$2:$A$301)</f>
        <v>5652</v>
      </c>
      <c r="B3124" s="108" t="s">
        <v>120</v>
      </c>
      <c r="C3124" s="107">
        <v>2021</v>
      </c>
      <c r="D3124" s="105">
        <v>2466.9086005620002</v>
      </c>
      <c r="E3124" s="105">
        <v>32152.793456861</v>
      </c>
      <c r="F3124" s="105">
        <v>-45954.940380460997</v>
      </c>
      <c r="G3124">
        <v>-377.77</v>
      </c>
      <c r="H3124">
        <f t="shared" si="48"/>
        <v>-46332.710380460994</v>
      </c>
    </row>
    <row r="3125" spans="1:8" x14ac:dyDescent="0.25">
      <c r="A3125">
        <f>_xlfn.XLOOKUP(B3125,'Données-péréquation'!$B$2:$B$301,'Données-péréquation'!$A$2:$A$301)</f>
        <v>5652</v>
      </c>
      <c r="B3125" s="108" t="s">
        <v>120</v>
      </c>
      <c r="C3125" s="107">
        <v>2022</v>
      </c>
      <c r="D3125" s="105">
        <v>-1357.4457991480001</v>
      </c>
      <c r="E3125" s="105">
        <v>3910.3995613530001</v>
      </c>
      <c r="F3125" s="105">
        <v>-303889.16460206901</v>
      </c>
      <c r="G3125">
        <v>865.69</v>
      </c>
      <c r="H3125">
        <f t="shared" si="48"/>
        <v>-303023.47460206901</v>
      </c>
    </row>
    <row r="3126" spans="1:8" x14ac:dyDescent="0.25">
      <c r="A3126">
        <f>_xlfn.XLOOKUP(B3126,'Données-péréquation'!$B$2:$B$301,'Données-péréquation'!$A$2:$A$301)</f>
        <v>5830</v>
      </c>
      <c r="B3126" s="108" t="s">
        <v>119</v>
      </c>
      <c r="C3126" s="107">
        <v>2012</v>
      </c>
      <c r="D3126" s="107" t="s">
        <v>458</v>
      </c>
      <c r="E3126" s="107" t="s">
        <v>458</v>
      </c>
      <c r="F3126" s="107" t="s">
        <v>458</v>
      </c>
      <c r="G3126">
        <v>0</v>
      </c>
      <c r="H3126" t="e">
        <f t="shared" si="48"/>
        <v>#VALUE!</v>
      </c>
    </row>
    <row r="3127" spans="1:8" x14ac:dyDescent="0.25">
      <c r="A3127">
        <f>_xlfn.XLOOKUP(B3127,'Données-péréquation'!$B$2:$B$301,'Données-péréquation'!$A$2:$A$301)</f>
        <v>5830</v>
      </c>
      <c r="B3127" s="108" t="s">
        <v>119</v>
      </c>
      <c r="C3127" s="107">
        <v>2013</v>
      </c>
      <c r="D3127" s="107" t="s">
        <v>458</v>
      </c>
      <c r="E3127" s="107" t="s">
        <v>458</v>
      </c>
      <c r="F3127" s="107" t="s">
        <v>458</v>
      </c>
      <c r="G3127">
        <v>0</v>
      </c>
      <c r="H3127" t="e">
        <f t="shared" si="48"/>
        <v>#VALUE!</v>
      </c>
    </row>
    <row r="3128" spans="1:8" x14ac:dyDescent="0.25">
      <c r="A3128">
        <f>_xlfn.XLOOKUP(B3128,'Données-péréquation'!$B$2:$B$301,'Données-péréquation'!$A$2:$A$301)</f>
        <v>5830</v>
      </c>
      <c r="B3128" s="108" t="s">
        <v>119</v>
      </c>
      <c r="C3128" s="107">
        <v>2014</v>
      </c>
      <c r="D3128" s="107" t="s">
        <v>458</v>
      </c>
      <c r="E3128" s="107" t="s">
        <v>458</v>
      </c>
      <c r="F3128" s="107" t="s">
        <v>458</v>
      </c>
      <c r="G3128">
        <v>0</v>
      </c>
      <c r="H3128" t="e">
        <f t="shared" si="48"/>
        <v>#VALUE!</v>
      </c>
    </row>
    <row r="3129" spans="1:8" x14ac:dyDescent="0.25">
      <c r="A3129">
        <f>_xlfn.XLOOKUP(B3129,'Données-péréquation'!$B$2:$B$301,'Données-péréquation'!$A$2:$A$301)</f>
        <v>5830</v>
      </c>
      <c r="B3129" s="108" t="s">
        <v>119</v>
      </c>
      <c r="C3129" s="107">
        <v>2015</v>
      </c>
      <c r="D3129" s="107" t="s">
        <v>458</v>
      </c>
      <c r="E3129" s="107" t="s">
        <v>458</v>
      </c>
      <c r="F3129" s="107" t="s">
        <v>458</v>
      </c>
      <c r="G3129">
        <v>0</v>
      </c>
      <c r="H3129" t="e">
        <f t="shared" si="48"/>
        <v>#VALUE!</v>
      </c>
    </row>
    <row r="3130" spans="1:8" x14ac:dyDescent="0.25">
      <c r="A3130">
        <f>_xlfn.XLOOKUP(B3130,'Données-péréquation'!$B$2:$B$301,'Données-péréquation'!$A$2:$A$301)</f>
        <v>5830</v>
      </c>
      <c r="B3130" s="108" t="s">
        <v>119</v>
      </c>
      <c r="C3130" s="107">
        <v>2016</v>
      </c>
      <c r="D3130" s="105">
        <v>-16787.965981852001</v>
      </c>
      <c r="E3130" s="105">
        <v>4750.6207576759998</v>
      </c>
      <c r="F3130" s="107" t="s">
        <v>458</v>
      </c>
      <c r="G3130">
        <v>0</v>
      </c>
      <c r="H3130" t="e">
        <f t="shared" si="48"/>
        <v>#VALUE!</v>
      </c>
    </row>
    <row r="3131" spans="1:8" x14ac:dyDescent="0.25">
      <c r="A3131">
        <f>_xlfn.XLOOKUP(B3131,'Données-péréquation'!$B$2:$B$301,'Données-péréquation'!$A$2:$A$301)</f>
        <v>5830</v>
      </c>
      <c r="B3131" s="108" t="s">
        <v>119</v>
      </c>
      <c r="C3131" s="107">
        <v>2017</v>
      </c>
      <c r="D3131" s="105">
        <v>-17662.258386988</v>
      </c>
      <c r="E3131" s="107">
        <v>0</v>
      </c>
      <c r="F3131" s="105">
        <v>264939.15200748399</v>
      </c>
      <c r="G3131">
        <v>0</v>
      </c>
      <c r="H3131">
        <f t="shared" si="48"/>
        <v>264939.15200748399</v>
      </c>
    </row>
    <row r="3132" spans="1:8" x14ac:dyDescent="0.25">
      <c r="A3132">
        <f>_xlfn.XLOOKUP(B3132,'Données-péréquation'!$B$2:$B$301,'Données-péréquation'!$A$2:$A$301)</f>
        <v>5830</v>
      </c>
      <c r="B3132" s="108" t="s">
        <v>119</v>
      </c>
      <c r="C3132" s="107">
        <v>2018</v>
      </c>
      <c r="D3132" s="105">
        <v>-17180.008993738</v>
      </c>
      <c r="E3132" s="107">
        <v>0</v>
      </c>
      <c r="F3132" s="105">
        <v>245117.97421935201</v>
      </c>
      <c r="G3132">
        <v>0</v>
      </c>
      <c r="H3132">
        <f t="shared" si="48"/>
        <v>245117.97421935201</v>
      </c>
    </row>
    <row r="3133" spans="1:8" x14ac:dyDescent="0.25">
      <c r="A3133">
        <f>_xlfn.XLOOKUP(B3133,'Données-péréquation'!$B$2:$B$301,'Données-péréquation'!$A$2:$A$301)</f>
        <v>5830</v>
      </c>
      <c r="B3133" s="108" t="s">
        <v>119</v>
      </c>
      <c r="C3133" s="107">
        <v>2019</v>
      </c>
      <c r="D3133" s="105">
        <v>-15785.949880335</v>
      </c>
      <c r="E3133" s="107">
        <v>0</v>
      </c>
      <c r="F3133" s="105">
        <v>182494.117417809</v>
      </c>
      <c r="G3133">
        <v>1539.5</v>
      </c>
      <c r="H3133">
        <f t="shared" si="48"/>
        <v>184033.617417809</v>
      </c>
    </row>
    <row r="3134" spans="1:8" x14ac:dyDescent="0.25">
      <c r="A3134">
        <f>_xlfn.XLOOKUP(B3134,'Données-péréquation'!$B$2:$B$301,'Données-péréquation'!$A$2:$A$301)</f>
        <v>5830</v>
      </c>
      <c r="B3134" s="108" t="s">
        <v>119</v>
      </c>
      <c r="C3134" s="107">
        <v>2020</v>
      </c>
      <c r="D3134" s="105">
        <v>-20261.065711648</v>
      </c>
      <c r="E3134" s="107">
        <v>0</v>
      </c>
      <c r="F3134" s="105">
        <v>354637.33541703399</v>
      </c>
      <c r="G3134">
        <v>652.54</v>
      </c>
      <c r="H3134">
        <f t="shared" si="48"/>
        <v>355289.87541703397</v>
      </c>
    </row>
    <row r="3135" spans="1:8" x14ac:dyDescent="0.25">
      <c r="A3135">
        <f>_xlfn.XLOOKUP(B3135,'Données-péréquation'!$B$2:$B$301,'Données-péréquation'!$A$2:$A$301)</f>
        <v>5830</v>
      </c>
      <c r="B3135" s="108" t="s">
        <v>119</v>
      </c>
      <c r="C3135" s="107">
        <v>2021</v>
      </c>
      <c r="D3135" s="105">
        <v>-26147.803547957999</v>
      </c>
      <c r="E3135" s="107">
        <v>0</v>
      </c>
      <c r="F3135" s="105">
        <v>362235.30543014198</v>
      </c>
      <c r="G3135">
        <v>1276.33</v>
      </c>
      <c r="H3135">
        <f t="shared" si="48"/>
        <v>363511.63543014199</v>
      </c>
    </row>
    <row r="3136" spans="1:8" x14ac:dyDescent="0.25">
      <c r="A3136">
        <f>_xlfn.XLOOKUP(B3136,'Données-péréquation'!$B$2:$B$301,'Données-péréquation'!$A$2:$A$301)</f>
        <v>5830</v>
      </c>
      <c r="B3136" s="108" t="s">
        <v>119</v>
      </c>
      <c r="C3136" s="107">
        <v>2022</v>
      </c>
      <c r="D3136" s="105">
        <v>-23222.479015094999</v>
      </c>
      <c r="E3136" s="107">
        <v>0</v>
      </c>
      <c r="F3136" s="105">
        <v>348449.82353317901</v>
      </c>
      <c r="G3136">
        <v>1017.83</v>
      </c>
      <c r="H3136">
        <f t="shared" si="48"/>
        <v>349467.65353317902</v>
      </c>
    </row>
    <row r="3137" spans="1:8" x14ac:dyDescent="0.25">
      <c r="A3137">
        <f>_xlfn.XLOOKUP(B3137,'Données-péréquation'!$B$2:$B$301,'Données-péréquation'!$A$2:$A$301)</f>
        <v>5414</v>
      </c>
      <c r="B3137" s="108" t="s">
        <v>118</v>
      </c>
      <c r="C3137" s="107">
        <v>2012</v>
      </c>
      <c r="D3137" s="107" t="s">
        <v>458</v>
      </c>
      <c r="E3137" s="107" t="s">
        <v>458</v>
      </c>
      <c r="F3137" s="107" t="s">
        <v>458</v>
      </c>
      <c r="G3137">
        <v>0</v>
      </c>
      <c r="H3137" t="e">
        <f t="shared" si="48"/>
        <v>#VALUE!</v>
      </c>
    </row>
    <row r="3138" spans="1:8" x14ac:dyDescent="0.25">
      <c r="A3138">
        <f>_xlfn.XLOOKUP(B3138,'Données-péréquation'!$B$2:$B$301,'Données-péréquation'!$A$2:$A$301)</f>
        <v>5414</v>
      </c>
      <c r="B3138" s="108" t="s">
        <v>118</v>
      </c>
      <c r="C3138" s="107">
        <v>2013</v>
      </c>
      <c r="D3138" s="107" t="s">
        <v>458</v>
      </c>
      <c r="E3138" s="107" t="s">
        <v>458</v>
      </c>
      <c r="F3138" s="107" t="s">
        <v>458</v>
      </c>
      <c r="G3138">
        <v>0</v>
      </c>
      <c r="H3138" t="e">
        <f t="shared" si="48"/>
        <v>#VALUE!</v>
      </c>
    </row>
    <row r="3139" spans="1:8" x14ac:dyDescent="0.25">
      <c r="A3139">
        <f>_xlfn.XLOOKUP(B3139,'Données-péréquation'!$B$2:$B$301,'Données-péréquation'!$A$2:$A$301)</f>
        <v>5414</v>
      </c>
      <c r="B3139" s="108" t="s">
        <v>118</v>
      </c>
      <c r="C3139" s="107">
        <v>2014</v>
      </c>
      <c r="D3139" s="107" t="s">
        <v>458</v>
      </c>
      <c r="E3139" s="107" t="s">
        <v>458</v>
      </c>
      <c r="F3139" s="107" t="s">
        <v>458</v>
      </c>
      <c r="G3139">
        <v>0</v>
      </c>
      <c r="H3139" t="e">
        <f t="shared" ref="H3139:H3202" si="49">F3139+G3139</f>
        <v>#VALUE!</v>
      </c>
    </row>
    <row r="3140" spans="1:8" x14ac:dyDescent="0.25">
      <c r="A3140">
        <f>_xlfn.XLOOKUP(B3140,'Données-péréquation'!$B$2:$B$301,'Données-péréquation'!$A$2:$A$301)</f>
        <v>5414</v>
      </c>
      <c r="B3140" s="108" t="s">
        <v>118</v>
      </c>
      <c r="C3140" s="107">
        <v>2015</v>
      </c>
      <c r="D3140" s="107" t="s">
        <v>458</v>
      </c>
      <c r="E3140" s="107" t="s">
        <v>458</v>
      </c>
      <c r="F3140" s="107" t="s">
        <v>458</v>
      </c>
      <c r="G3140">
        <v>0</v>
      </c>
      <c r="H3140" t="e">
        <f t="shared" si="49"/>
        <v>#VALUE!</v>
      </c>
    </row>
    <row r="3141" spans="1:8" x14ac:dyDescent="0.25">
      <c r="A3141">
        <f>_xlfn.XLOOKUP(B3141,'Données-péréquation'!$B$2:$B$301,'Données-péréquation'!$A$2:$A$301)</f>
        <v>5414</v>
      </c>
      <c r="B3141" s="108" t="s">
        <v>118</v>
      </c>
      <c r="C3141" s="107">
        <v>2016</v>
      </c>
      <c r="D3141" s="105">
        <v>-132250.073901</v>
      </c>
      <c r="E3141" s="106">
        <v>166023</v>
      </c>
      <c r="F3141" s="107" t="s">
        <v>458</v>
      </c>
      <c r="G3141">
        <v>0</v>
      </c>
      <c r="H3141" t="e">
        <f t="shared" si="49"/>
        <v>#VALUE!</v>
      </c>
    </row>
    <row r="3142" spans="1:8" x14ac:dyDescent="0.25">
      <c r="A3142">
        <f>_xlfn.XLOOKUP(B3142,'Données-péréquation'!$B$2:$B$301,'Données-péréquation'!$A$2:$A$301)</f>
        <v>5414</v>
      </c>
      <c r="B3142" s="108" t="s">
        <v>118</v>
      </c>
      <c r="C3142" s="107">
        <v>2017</v>
      </c>
      <c r="D3142" s="105">
        <v>-125928.898</v>
      </c>
      <c r="E3142" s="106">
        <v>167280</v>
      </c>
      <c r="F3142" s="105">
        <v>2691546.5615073298</v>
      </c>
      <c r="G3142">
        <v>0</v>
      </c>
      <c r="H3142">
        <f t="shared" si="49"/>
        <v>2691546.5615073298</v>
      </c>
    </row>
    <row r="3143" spans="1:8" x14ac:dyDescent="0.25">
      <c r="A3143">
        <f>_xlfn.XLOOKUP(B3143,'Données-péréquation'!$B$2:$B$301,'Données-péréquation'!$A$2:$A$301)</f>
        <v>5414</v>
      </c>
      <c r="B3143" s="108" t="s">
        <v>118</v>
      </c>
      <c r="C3143" s="107">
        <v>2018</v>
      </c>
      <c r="D3143" s="105">
        <v>-98109.346544</v>
      </c>
      <c r="E3143" s="106">
        <v>164736</v>
      </c>
      <c r="F3143" s="105">
        <v>2925420.69129375</v>
      </c>
      <c r="G3143">
        <v>0</v>
      </c>
      <c r="H3143">
        <f t="shared" si="49"/>
        <v>2925420.69129375</v>
      </c>
    </row>
    <row r="3144" spans="1:8" x14ac:dyDescent="0.25">
      <c r="A3144">
        <f>_xlfn.XLOOKUP(B3144,'Données-péréquation'!$B$2:$B$301,'Données-péréquation'!$A$2:$A$301)</f>
        <v>5414</v>
      </c>
      <c r="B3144" s="108" t="s">
        <v>118</v>
      </c>
      <c r="C3144" s="107">
        <v>2019</v>
      </c>
      <c r="D3144" s="105">
        <v>-149753.93982999999</v>
      </c>
      <c r="E3144" s="106">
        <v>251152</v>
      </c>
      <c r="F3144" s="105">
        <v>3035525.6358814398</v>
      </c>
      <c r="G3144">
        <v>208256.2</v>
      </c>
      <c r="H3144">
        <f t="shared" si="49"/>
        <v>3243781.83588144</v>
      </c>
    </row>
    <row r="3145" spans="1:8" x14ac:dyDescent="0.25">
      <c r="A3145">
        <f>_xlfn.XLOOKUP(B3145,'Données-péréquation'!$B$2:$B$301,'Données-péréquation'!$A$2:$A$301)</f>
        <v>5414</v>
      </c>
      <c r="B3145" s="108" t="s">
        <v>118</v>
      </c>
      <c r="C3145" s="107">
        <v>2020</v>
      </c>
      <c r="D3145" s="105">
        <v>-189491.580112</v>
      </c>
      <c r="E3145" s="106">
        <v>142590</v>
      </c>
      <c r="F3145" s="105">
        <v>4486890.0759183699</v>
      </c>
      <c r="G3145">
        <v>59073.45</v>
      </c>
      <c r="H3145">
        <f t="shared" si="49"/>
        <v>4545963.5259183701</v>
      </c>
    </row>
    <row r="3146" spans="1:8" x14ac:dyDescent="0.25">
      <c r="A3146">
        <f>_xlfn.XLOOKUP(B3146,'Données-péréquation'!$B$2:$B$301,'Données-péréquation'!$A$2:$A$301)</f>
        <v>5414</v>
      </c>
      <c r="B3146" s="108" t="s">
        <v>118</v>
      </c>
      <c r="C3146" s="107">
        <v>2021</v>
      </c>
      <c r="D3146" s="105">
        <v>417006.10571500001</v>
      </c>
      <c r="E3146" s="106">
        <v>685975</v>
      </c>
      <c r="F3146" s="105">
        <v>2901898.1630267701</v>
      </c>
      <c r="G3146">
        <v>196681.27</v>
      </c>
      <c r="H3146">
        <f t="shared" si="49"/>
        <v>3098579.4330267701</v>
      </c>
    </row>
    <row r="3147" spans="1:8" x14ac:dyDescent="0.25">
      <c r="A3147">
        <f>_xlfn.XLOOKUP(B3147,'Données-péréquation'!$B$2:$B$301,'Données-péréquation'!$A$2:$A$301)</f>
        <v>5414</v>
      </c>
      <c r="B3147" s="108" t="s">
        <v>118</v>
      </c>
      <c r="C3147" s="107">
        <v>2022</v>
      </c>
      <c r="D3147" s="105">
        <v>572616.09693700005</v>
      </c>
      <c r="E3147" s="106">
        <v>880000</v>
      </c>
      <c r="F3147" s="105">
        <v>4146518.1574810301</v>
      </c>
      <c r="G3147">
        <v>94486.66</v>
      </c>
      <c r="H3147">
        <f t="shared" si="49"/>
        <v>4241004.8174810298</v>
      </c>
    </row>
    <row r="3148" spans="1:8" x14ac:dyDescent="0.25">
      <c r="A3148">
        <f>_xlfn.XLOOKUP(B3148,'Données-péréquation'!$B$2:$B$301,'Données-péréquation'!$A$2:$A$301)</f>
        <v>5863</v>
      </c>
      <c r="B3148" s="108" t="s">
        <v>117</v>
      </c>
      <c r="C3148" s="107">
        <v>2012</v>
      </c>
      <c r="D3148" s="107" t="s">
        <v>458</v>
      </c>
      <c r="E3148" s="107" t="s">
        <v>458</v>
      </c>
      <c r="F3148" s="107" t="s">
        <v>458</v>
      </c>
      <c r="G3148">
        <v>0</v>
      </c>
      <c r="H3148" t="e">
        <f t="shared" si="49"/>
        <v>#VALUE!</v>
      </c>
    </row>
    <row r="3149" spans="1:8" x14ac:dyDescent="0.25">
      <c r="A3149">
        <f>_xlfn.XLOOKUP(B3149,'Données-péréquation'!$B$2:$B$301,'Données-péréquation'!$A$2:$A$301)</f>
        <v>5863</v>
      </c>
      <c r="B3149" s="108" t="s">
        <v>117</v>
      </c>
      <c r="C3149" s="107">
        <v>2013</v>
      </c>
      <c r="D3149" s="107" t="s">
        <v>458</v>
      </c>
      <c r="E3149" s="107" t="s">
        <v>458</v>
      </c>
      <c r="F3149" s="107" t="s">
        <v>458</v>
      </c>
      <c r="G3149">
        <v>0</v>
      </c>
      <c r="H3149" t="e">
        <f t="shared" si="49"/>
        <v>#VALUE!</v>
      </c>
    </row>
    <row r="3150" spans="1:8" x14ac:dyDescent="0.25">
      <c r="A3150">
        <f>_xlfn.XLOOKUP(B3150,'Données-péréquation'!$B$2:$B$301,'Données-péréquation'!$A$2:$A$301)</f>
        <v>5863</v>
      </c>
      <c r="B3150" s="108" t="s">
        <v>117</v>
      </c>
      <c r="C3150" s="107">
        <v>2014</v>
      </c>
      <c r="D3150" s="107" t="s">
        <v>458</v>
      </c>
      <c r="E3150" s="107" t="s">
        <v>458</v>
      </c>
      <c r="F3150" s="107" t="s">
        <v>458</v>
      </c>
      <c r="G3150">
        <v>0</v>
      </c>
      <c r="H3150" t="e">
        <f t="shared" si="49"/>
        <v>#VALUE!</v>
      </c>
    </row>
    <row r="3151" spans="1:8" x14ac:dyDescent="0.25">
      <c r="A3151">
        <f>_xlfn.XLOOKUP(B3151,'Données-péréquation'!$B$2:$B$301,'Données-péréquation'!$A$2:$A$301)</f>
        <v>5863</v>
      </c>
      <c r="B3151" s="108" t="s">
        <v>117</v>
      </c>
      <c r="C3151" s="107">
        <v>2015</v>
      </c>
      <c r="D3151" s="107" t="s">
        <v>458</v>
      </c>
      <c r="E3151" s="107" t="s">
        <v>458</v>
      </c>
      <c r="F3151" s="107" t="s">
        <v>458</v>
      </c>
      <c r="G3151">
        <v>0</v>
      </c>
      <c r="H3151" t="e">
        <f t="shared" si="49"/>
        <v>#VALUE!</v>
      </c>
    </row>
    <row r="3152" spans="1:8" x14ac:dyDescent="0.25">
      <c r="A3152">
        <f>_xlfn.XLOOKUP(B3152,'Données-péréquation'!$B$2:$B$301,'Données-péréquation'!$A$2:$A$301)</f>
        <v>5863</v>
      </c>
      <c r="B3152" s="108" t="s">
        <v>117</v>
      </c>
      <c r="C3152" s="107">
        <v>2016</v>
      </c>
      <c r="D3152" s="105">
        <v>1046021.88444739</v>
      </c>
      <c r="E3152" s="105">
        <v>1026452.34019444</v>
      </c>
      <c r="F3152" s="107" t="s">
        <v>458</v>
      </c>
      <c r="G3152">
        <v>0</v>
      </c>
      <c r="H3152" t="e">
        <f t="shared" si="49"/>
        <v>#VALUE!</v>
      </c>
    </row>
    <row r="3153" spans="1:8" x14ac:dyDescent="0.25">
      <c r="A3153">
        <f>_xlfn.XLOOKUP(B3153,'Données-péréquation'!$B$2:$B$301,'Données-péréquation'!$A$2:$A$301)</f>
        <v>5863</v>
      </c>
      <c r="B3153" s="108" t="s">
        <v>117</v>
      </c>
      <c r="C3153" s="107">
        <v>2017</v>
      </c>
      <c r="D3153" s="105">
        <v>1222845.4082486799</v>
      </c>
      <c r="E3153" s="105">
        <v>1198165.06295144</v>
      </c>
      <c r="F3153" s="105">
        <v>-413497.82767092198</v>
      </c>
      <c r="G3153">
        <v>0</v>
      </c>
      <c r="H3153">
        <f t="shared" si="49"/>
        <v>-413497.82767092198</v>
      </c>
    </row>
    <row r="3154" spans="1:8" x14ac:dyDescent="0.25">
      <c r="A3154">
        <f>_xlfn.XLOOKUP(B3154,'Données-péréquation'!$B$2:$B$301,'Données-péréquation'!$A$2:$A$301)</f>
        <v>5863</v>
      </c>
      <c r="B3154" s="108" t="s">
        <v>117</v>
      </c>
      <c r="C3154" s="107">
        <v>2018</v>
      </c>
      <c r="D3154" s="105">
        <v>1145561.1765233399</v>
      </c>
      <c r="E3154" s="105">
        <v>1137036.70570752</v>
      </c>
      <c r="F3154" s="105">
        <v>-448087.46616136702</v>
      </c>
      <c r="G3154">
        <v>0</v>
      </c>
      <c r="H3154">
        <f t="shared" si="49"/>
        <v>-448087.46616136702</v>
      </c>
    </row>
    <row r="3155" spans="1:8" x14ac:dyDescent="0.25">
      <c r="A3155">
        <f>_xlfn.XLOOKUP(B3155,'Données-péréquation'!$B$2:$B$301,'Données-péréquation'!$A$2:$A$301)</f>
        <v>5863</v>
      </c>
      <c r="B3155" s="108" t="s">
        <v>117</v>
      </c>
      <c r="C3155" s="107">
        <v>2019</v>
      </c>
      <c r="D3155" s="105">
        <v>1076145.5073777901</v>
      </c>
      <c r="E3155" s="105">
        <v>1087935.8855677301</v>
      </c>
      <c r="F3155" s="105">
        <v>-276934.64081213297</v>
      </c>
      <c r="G3155">
        <v>4181.1000000000004</v>
      </c>
      <c r="H3155">
        <f t="shared" si="49"/>
        <v>-272753.540812133</v>
      </c>
    </row>
    <row r="3156" spans="1:8" x14ac:dyDescent="0.25">
      <c r="A3156">
        <f>_xlfn.XLOOKUP(B3156,'Données-péréquation'!$B$2:$B$301,'Données-péréquation'!$A$2:$A$301)</f>
        <v>5863</v>
      </c>
      <c r="B3156" s="108" t="s">
        <v>117</v>
      </c>
      <c r="C3156" s="107">
        <v>2020</v>
      </c>
      <c r="D3156" s="105">
        <v>1155000.8311838801</v>
      </c>
      <c r="E3156" s="105">
        <v>1073797.5189483101</v>
      </c>
      <c r="F3156" s="105">
        <v>-373146.269269282</v>
      </c>
      <c r="G3156">
        <v>4222.21</v>
      </c>
      <c r="H3156">
        <f t="shared" si="49"/>
        <v>-368924.05926928198</v>
      </c>
    </row>
    <row r="3157" spans="1:8" x14ac:dyDescent="0.25">
      <c r="A3157">
        <f>_xlfn.XLOOKUP(B3157,'Données-péréquation'!$B$2:$B$301,'Données-péréquation'!$A$2:$A$301)</f>
        <v>5863</v>
      </c>
      <c r="B3157" s="108" t="s">
        <v>117</v>
      </c>
      <c r="C3157" s="107">
        <v>2021</v>
      </c>
      <c r="D3157" s="105">
        <v>1104518.7316405</v>
      </c>
      <c r="E3157" s="105">
        <v>1044229.8173296601</v>
      </c>
      <c r="F3157" s="105">
        <v>-411168.60921955598</v>
      </c>
      <c r="G3157">
        <v>2541.27</v>
      </c>
      <c r="H3157">
        <f t="shared" si="49"/>
        <v>-408627.33921955596</v>
      </c>
    </row>
    <row r="3158" spans="1:8" x14ac:dyDescent="0.25">
      <c r="A3158">
        <f>_xlfn.XLOOKUP(B3158,'Données-péréquation'!$B$2:$B$301,'Données-péréquation'!$A$2:$A$301)</f>
        <v>5863</v>
      </c>
      <c r="B3158" s="108" t="s">
        <v>117</v>
      </c>
      <c r="C3158" s="107">
        <v>2022</v>
      </c>
      <c r="D3158" s="105">
        <v>1057698.7751543</v>
      </c>
      <c r="E3158" s="105">
        <v>1010129.01333479</v>
      </c>
      <c r="F3158" s="105">
        <v>-495602.45834779303</v>
      </c>
      <c r="G3158">
        <v>8479.73</v>
      </c>
      <c r="H3158">
        <f t="shared" si="49"/>
        <v>-487122.72834779305</v>
      </c>
    </row>
    <row r="3159" spans="1:8" x14ac:dyDescent="0.25">
      <c r="A3159">
        <f>_xlfn.XLOOKUP(B3159,'Données-péréquation'!$B$2:$B$301,'Données-péréquation'!$A$2:$A$301)</f>
        <v>5539</v>
      </c>
      <c r="B3159" s="108" t="s">
        <v>116</v>
      </c>
      <c r="C3159" s="107">
        <v>2012</v>
      </c>
      <c r="D3159" s="107" t="s">
        <v>458</v>
      </c>
      <c r="E3159" s="107" t="s">
        <v>458</v>
      </c>
      <c r="F3159" s="107" t="s">
        <v>458</v>
      </c>
      <c r="G3159">
        <v>0</v>
      </c>
      <c r="H3159" t="e">
        <f t="shared" si="49"/>
        <v>#VALUE!</v>
      </c>
    </row>
    <row r="3160" spans="1:8" x14ac:dyDescent="0.25">
      <c r="A3160">
        <f>_xlfn.XLOOKUP(B3160,'Données-péréquation'!$B$2:$B$301,'Données-péréquation'!$A$2:$A$301)</f>
        <v>5539</v>
      </c>
      <c r="B3160" s="108" t="s">
        <v>116</v>
      </c>
      <c r="C3160" s="107">
        <v>2013</v>
      </c>
      <c r="D3160" s="107" t="s">
        <v>458</v>
      </c>
      <c r="E3160" s="107" t="s">
        <v>458</v>
      </c>
      <c r="F3160" s="107" t="s">
        <v>458</v>
      </c>
      <c r="G3160">
        <v>0</v>
      </c>
      <c r="H3160" t="e">
        <f t="shared" si="49"/>
        <v>#VALUE!</v>
      </c>
    </row>
    <row r="3161" spans="1:8" x14ac:dyDescent="0.25">
      <c r="A3161">
        <f>_xlfn.XLOOKUP(B3161,'Données-péréquation'!$B$2:$B$301,'Données-péréquation'!$A$2:$A$301)</f>
        <v>5539</v>
      </c>
      <c r="B3161" s="108" t="s">
        <v>116</v>
      </c>
      <c r="C3161" s="107">
        <v>2014</v>
      </c>
      <c r="D3161" s="107" t="s">
        <v>458</v>
      </c>
      <c r="E3161" s="107" t="s">
        <v>458</v>
      </c>
      <c r="F3161" s="107" t="s">
        <v>458</v>
      </c>
      <c r="G3161">
        <v>0</v>
      </c>
      <c r="H3161" t="e">
        <f t="shared" si="49"/>
        <v>#VALUE!</v>
      </c>
    </row>
    <row r="3162" spans="1:8" x14ac:dyDescent="0.25">
      <c r="A3162">
        <f>_xlfn.XLOOKUP(B3162,'Données-péréquation'!$B$2:$B$301,'Données-péréquation'!$A$2:$A$301)</f>
        <v>5539</v>
      </c>
      <c r="B3162" s="108" t="s">
        <v>116</v>
      </c>
      <c r="C3162" s="107">
        <v>2015</v>
      </c>
      <c r="D3162" s="107" t="s">
        <v>458</v>
      </c>
      <c r="E3162" s="107" t="s">
        <v>458</v>
      </c>
      <c r="F3162" s="107" t="s">
        <v>458</v>
      </c>
      <c r="G3162">
        <v>0</v>
      </c>
      <c r="H3162" t="e">
        <f t="shared" si="49"/>
        <v>#VALUE!</v>
      </c>
    </row>
    <row r="3163" spans="1:8" x14ac:dyDescent="0.25">
      <c r="A3163">
        <f>_xlfn.XLOOKUP(B3163,'Données-péréquation'!$B$2:$B$301,'Données-péréquation'!$A$2:$A$301)</f>
        <v>5539</v>
      </c>
      <c r="B3163" s="108" t="s">
        <v>116</v>
      </c>
      <c r="C3163" s="107">
        <v>2016</v>
      </c>
      <c r="D3163" s="105">
        <v>1946954.92427196</v>
      </c>
      <c r="E3163" s="105">
        <v>2095006.3628360799</v>
      </c>
      <c r="F3163" s="107" t="s">
        <v>458</v>
      </c>
      <c r="G3163">
        <v>0</v>
      </c>
      <c r="H3163" t="e">
        <f t="shared" si="49"/>
        <v>#VALUE!</v>
      </c>
    </row>
    <row r="3164" spans="1:8" x14ac:dyDescent="0.25">
      <c r="A3164">
        <f>_xlfn.XLOOKUP(B3164,'Données-péréquation'!$B$2:$B$301,'Données-péréquation'!$A$2:$A$301)</f>
        <v>5539</v>
      </c>
      <c r="B3164" s="108" t="s">
        <v>116</v>
      </c>
      <c r="C3164" s="107">
        <v>2017</v>
      </c>
      <c r="D3164" s="105">
        <v>2040497.64800297</v>
      </c>
      <c r="E3164" s="105">
        <v>2061213.62767947</v>
      </c>
      <c r="F3164" s="105">
        <v>525534.49151430896</v>
      </c>
      <c r="G3164">
        <v>0</v>
      </c>
      <c r="H3164">
        <f t="shared" si="49"/>
        <v>525534.49151430896</v>
      </c>
    </row>
    <row r="3165" spans="1:8" x14ac:dyDescent="0.25">
      <c r="A3165">
        <f>_xlfn.XLOOKUP(B3165,'Données-péréquation'!$B$2:$B$301,'Données-péréquation'!$A$2:$A$301)</f>
        <v>5539</v>
      </c>
      <c r="B3165" s="108" t="s">
        <v>116</v>
      </c>
      <c r="C3165" s="107">
        <v>2018</v>
      </c>
      <c r="D3165" s="105">
        <v>2377340.2068154402</v>
      </c>
      <c r="E3165" s="105">
        <v>2404176.4867872498</v>
      </c>
      <c r="F3165" s="105">
        <v>393817.76756071002</v>
      </c>
      <c r="G3165">
        <v>0</v>
      </c>
      <c r="H3165">
        <f t="shared" si="49"/>
        <v>393817.76756071002</v>
      </c>
    </row>
    <row r="3166" spans="1:8" x14ac:dyDescent="0.25">
      <c r="A3166">
        <f>_xlfn.XLOOKUP(B3166,'Données-péréquation'!$B$2:$B$301,'Données-péréquation'!$A$2:$A$301)</f>
        <v>5539</v>
      </c>
      <c r="B3166" s="108" t="s">
        <v>116</v>
      </c>
      <c r="C3166" s="107">
        <v>2019</v>
      </c>
      <c r="D3166" s="105">
        <v>2567331.2304846998</v>
      </c>
      <c r="E3166" s="105">
        <v>2775429.0772778098</v>
      </c>
      <c r="F3166" s="105">
        <v>517969.58653877198</v>
      </c>
      <c r="G3166">
        <v>2059.5500000000002</v>
      </c>
      <c r="H3166">
        <f t="shared" si="49"/>
        <v>520029.13653877197</v>
      </c>
    </row>
    <row r="3167" spans="1:8" x14ac:dyDescent="0.25">
      <c r="A3167">
        <f>_xlfn.XLOOKUP(B3167,'Données-péréquation'!$B$2:$B$301,'Données-péréquation'!$A$2:$A$301)</f>
        <v>5539</v>
      </c>
      <c r="B3167" s="108" t="s">
        <v>116</v>
      </c>
      <c r="C3167" s="107">
        <v>2020</v>
      </c>
      <c r="D3167" s="105">
        <v>2579066.93845372</v>
      </c>
      <c r="E3167" s="105">
        <v>2709472.00842309</v>
      </c>
      <c r="F3167" s="105">
        <v>228450.170645156</v>
      </c>
      <c r="G3167">
        <v>2653.11</v>
      </c>
      <c r="H3167">
        <f t="shared" si="49"/>
        <v>231103.28064515599</v>
      </c>
    </row>
    <row r="3168" spans="1:8" x14ac:dyDescent="0.25">
      <c r="A3168">
        <f>_xlfn.XLOOKUP(B3168,'Données-péréquation'!$B$2:$B$301,'Données-péréquation'!$A$2:$A$301)</f>
        <v>5539</v>
      </c>
      <c r="B3168" s="108" t="s">
        <v>116</v>
      </c>
      <c r="C3168" s="107">
        <v>2021</v>
      </c>
      <c r="D3168" s="105">
        <v>2567767.0570201902</v>
      </c>
      <c r="E3168" s="105">
        <v>2699620.4505122998</v>
      </c>
      <c r="F3168" s="105">
        <v>425829.28411939298</v>
      </c>
      <c r="G3168">
        <v>2938.15</v>
      </c>
      <c r="H3168">
        <f t="shared" si="49"/>
        <v>428767.434119393</v>
      </c>
    </row>
    <row r="3169" spans="1:8" x14ac:dyDescent="0.25">
      <c r="A3169">
        <f>_xlfn.XLOOKUP(B3169,'Données-péréquation'!$B$2:$B$301,'Données-péréquation'!$A$2:$A$301)</f>
        <v>5539</v>
      </c>
      <c r="B3169" s="108" t="s">
        <v>116</v>
      </c>
      <c r="C3169" s="107">
        <v>2022</v>
      </c>
      <c r="D3169" s="105">
        <v>2625474.6150811198</v>
      </c>
      <c r="E3169" s="105">
        <v>2813272.6887888098</v>
      </c>
      <c r="F3169" s="105">
        <v>444105.262837096</v>
      </c>
      <c r="G3169">
        <v>1396.27</v>
      </c>
      <c r="H3169">
        <f t="shared" si="49"/>
        <v>445501.53283709602</v>
      </c>
    </row>
    <row r="3170" spans="1:8" x14ac:dyDescent="0.25">
      <c r="A3170">
        <f>_xlfn.XLOOKUP(B3170,'Données-péréquation'!$B$2:$B$301,'Données-péréquation'!$A$2:$A$301)</f>
        <v>5692</v>
      </c>
      <c r="B3170" s="108" t="s">
        <v>115</v>
      </c>
      <c r="C3170" s="107">
        <v>2012</v>
      </c>
      <c r="D3170" s="107" t="s">
        <v>458</v>
      </c>
      <c r="E3170" s="107" t="s">
        <v>458</v>
      </c>
      <c r="F3170" s="107" t="s">
        <v>458</v>
      </c>
      <c r="G3170">
        <v>0</v>
      </c>
      <c r="H3170" t="e">
        <f t="shared" si="49"/>
        <v>#VALUE!</v>
      </c>
    </row>
    <row r="3171" spans="1:8" x14ac:dyDescent="0.25">
      <c r="A3171">
        <f>_xlfn.XLOOKUP(B3171,'Données-péréquation'!$B$2:$B$301,'Données-péréquation'!$A$2:$A$301)</f>
        <v>5692</v>
      </c>
      <c r="B3171" s="108" t="s">
        <v>115</v>
      </c>
      <c r="C3171" s="107">
        <v>2013</v>
      </c>
      <c r="D3171" s="107" t="s">
        <v>458</v>
      </c>
      <c r="E3171" s="107" t="s">
        <v>458</v>
      </c>
      <c r="F3171" s="107" t="s">
        <v>458</v>
      </c>
      <c r="G3171">
        <v>0</v>
      </c>
      <c r="H3171" t="e">
        <f t="shared" si="49"/>
        <v>#VALUE!</v>
      </c>
    </row>
    <row r="3172" spans="1:8" x14ac:dyDescent="0.25">
      <c r="A3172">
        <f>_xlfn.XLOOKUP(B3172,'Données-péréquation'!$B$2:$B$301,'Données-péréquation'!$A$2:$A$301)</f>
        <v>5692</v>
      </c>
      <c r="B3172" s="108" t="s">
        <v>115</v>
      </c>
      <c r="C3172" s="107">
        <v>2014</v>
      </c>
      <c r="D3172" s="107" t="s">
        <v>458</v>
      </c>
      <c r="E3172" s="107" t="s">
        <v>458</v>
      </c>
      <c r="F3172" s="107" t="s">
        <v>458</v>
      </c>
      <c r="G3172">
        <v>0</v>
      </c>
      <c r="H3172" t="e">
        <f t="shared" si="49"/>
        <v>#VALUE!</v>
      </c>
    </row>
    <row r="3173" spans="1:8" x14ac:dyDescent="0.25">
      <c r="A3173">
        <f>_xlfn.XLOOKUP(B3173,'Données-péréquation'!$B$2:$B$301,'Données-péréquation'!$A$2:$A$301)</f>
        <v>5692</v>
      </c>
      <c r="B3173" s="108" t="s">
        <v>115</v>
      </c>
      <c r="C3173" s="107">
        <v>2015</v>
      </c>
      <c r="D3173" s="107" t="s">
        <v>458</v>
      </c>
      <c r="E3173" s="107" t="s">
        <v>458</v>
      </c>
      <c r="F3173" s="107" t="s">
        <v>458</v>
      </c>
      <c r="G3173">
        <v>0</v>
      </c>
      <c r="H3173" t="e">
        <f t="shared" si="49"/>
        <v>#VALUE!</v>
      </c>
    </row>
    <row r="3174" spans="1:8" x14ac:dyDescent="0.25">
      <c r="A3174">
        <f>_xlfn.XLOOKUP(B3174,'Données-péréquation'!$B$2:$B$301,'Données-péréquation'!$A$2:$A$301)</f>
        <v>5692</v>
      </c>
      <c r="B3174" s="108" t="s">
        <v>115</v>
      </c>
      <c r="C3174" s="107">
        <v>2016</v>
      </c>
      <c r="D3174" s="105">
        <v>823898.47029078996</v>
      </c>
      <c r="E3174" s="105">
        <v>972113.4</v>
      </c>
      <c r="F3174" s="107" t="s">
        <v>458</v>
      </c>
      <c r="G3174">
        <v>0</v>
      </c>
      <c r="H3174" t="e">
        <f t="shared" si="49"/>
        <v>#VALUE!</v>
      </c>
    </row>
    <row r="3175" spans="1:8" x14ac:dyDescent="0.25">
      <c r="A3175">
        <f>_xlfn.XLOOKUP(B3175,'Données-péréquation'!$B$2:$B$301,'Données-péréquation'!$A$2:$A$301)</f>
        <v>5692</v>
      </c>
      <c r="B3175" s="108" t="s">
        <v>115</v>
      </c>
      <c r="C3175" s="107">
        <v>2017</v>
      </c>
      <c r="D3175" s="105">
        <v>1151407.67519385</v>
      </c>
      <c r="E3175" s="105">
        <v>1313624.3999999999</v>
      </c>
      <c r="F3175" s="105">
        <v>217456.99027422999</v>
      </c>
      <c r="G3175">
        <v>0</v>
      </c>
      <c r="H3175">
        <f t="shared" si="49"/>
        <v>217456.99027422999</v>
      </c>
    </row>
    <row r="3176" spans="1:8" x14ac:dyDescent="0.25">
      <c r="A3176">
        <f>_xlfn.XLOOKUP(B3176,'Données-péréquation'!$B$2:$B$301,'Données-péréquation'!$A$2:$A$301)</f>
        <v>5692</v>
      </c>
      <c r="B3176" s="108" t="s">
        <v>115</v>
      </c>
      <c r="C3176" s="107">
        <v>2018</v>
      </c>
      <c r="D3176" s="105">
        <v>1209150.7815910501</v>
      </c>
      <c r="E3176" s="105">
        <v>1328193.2</v>
      </c>
      <c r="F3176" s="105">
        <v>246462.935262549</v>
      </c>
      <c r="G3176">
        <v>0</v>
      </c>
      <c r="H3176">
        <f t="shared" si="49"/>
        <v>246462.935262549</v>
      </c>
    </row>
    <row r="3177" spans="1:8" x14ac:dyDescent="0.25">
      <c r="A3177">
        <f>_xlfn.XLOOKUP(B3177,'Données-péréquation'!$B$2:$B$301,'Données-péréquation'!$A$2:$A$301)</f>
        <v>5692</v>
      </c>
      <c r="B3177" s="108" t="s">
        <v>115</v>
      </c>
      <c r="C3177" s="107">
        <v>2019</v>
      </c>
      <c r="D3177" s="105">
        <v>1292134.89893046</v>
      </c>
      <c r="E3177" s="105">
        <v>1378852.5</v>
      </c>
      <c r="F3177" s="105">
        <v>341086.54053536302</v>
      </c>
      <c r="G3177">
        <v>2028.1</v>
      </c>
      <c r="H3177">
        <f t="shared" si="49"/>
        <v>343114.640535363</v>
      </c>
    </row>
    <row r="3178" spans="1:8" x14ac:dyDescent="0.25">
      <c r="A3178">
        <f>_xlfn.XLOOKUP(B3178,'Données-péréquation'!$B$2:$B$301,'Données-péréquation'!$A$2:$A$301)</f>
        <v>5692</v>
      </c>
      <c r="B3178" s="108" t="s">
        <v>115</v>
      </c>
      <c r="C3178" s="107">
        <v>2020</v>
      </c>
      <c r="D3178" s="105">
        <v>1671335.41163755</v>
      </c>
      <c r="E3178" s="106">
        <v>1679859</v>
      </c>
      <c r="F3178" s="105">
        <v>347157.38294197299</v>
      </c>
      <c r="G3178">
        <v>1603.33</v>
      </c>
      <c r="H3178">
        <f t="shared" si="49"/>
        <v>348760.712941973</v>
      </c>
    </row>
    <row r="3179" spans="1:8" x14ac:dyDescent="0.25">
      <c r="A3179">
        <f>_xlfn.XLOOKUP(B3179,'Données-péréquation'!$B$2:$B$301,'Données-péréquation'!$A$2:$A$301)</f>
        <v>5692</v>
      </c>
      <c r="B3179" s="108" t="s">
        <v>115</v>
      </c>
      <c r="C3179" s="107">
        <v>2021</v>
      </c>
      <c r="D3179" s="105">
        <v>2272586.7356207799</v>
      </c>
      <c r="E3179" s="106">
        <v>2264724</v>
      </c>
      <c r="F3179" s="105">
        <v>267891.31735237601</v>
      </c>
      <c r="G3179">
        <v>1548.05</v>
      </c>
      <c r="H3179">
        <f t="shared" si="49"/>
        <v>269439.36735237599</v>
      </c>
    </row>
    <row r="3180" spans="1:8" x14ac:dyDescent="0.25">
      <c r="A3180">
        <f>_xlfn.XLOOKUP(B3180,'Données-péréquation'!$B$2:$B$301,'Données-péréquation'!$A$2:$A$301)</f>
        <v>5692</v>
      </c>
      <c r="B3180" s="108" t="s">
        <v>115</v>
      </c>
      <c r="C3180" s="107">
        <v>2022</v>
      </c>
      <c r="D3180" s="105">
        <v>2608471.7287411001</v>
      </c>
      <c r="E3180" s="106">
        <v>2607800</v>
      </c>
      <c r="F3180" s="105">
        <v>283392.10986901599</v>
      </c>
      <c r="G3180">
        <v>982.67</v>
      </c>
      <c r="H3180">
        <f t="shared" si="49"/>
        <v>284374.77986901597</v>
      </c>
    </row>
    <row r="3181" spans="1:8" x14ac:dyDescent="0.25">
      <c r="A3181">
        <f>_xlfn.XLOOKUP(B3181,'Données-péréquation'!$B$2:$B$301,'Données-péréquation'!$A$2:$A$301)</f>
        <v>5503</v>
      </c>
      <c r="B3181" s="108" t="s">
        <v>114</v>
      </c>
      <c r="C3181" s="107">
        <v>2012</v>
      </c>
      <c r="D3181" s="107" t="s">
        <v>458</v>
      </c>
      <c r="E3181" s="107" t="s">
        <v>458</v>
      </c>
      <c r="F3181" s="107" t="s">
        <v>458</v>
      </c>
      <c r="G3181">
        <v>0</v>
      </c>
      <c r="H3181" t="e">
        <f t="shared" si="49"/>
        <v>#VALUE!</v>
      </c>
    </row>
    <row r="3182" spans="1:8" x14ac:dyDescent="0.25">
      <c r="A3182">
        <f>_xlfn.XLOOKUP(B3182,'Données-péréquation'!$B$2:$B$301,'Données-péréquation'!$A$2:$A$301)</f>
        <v>5503</v>
      </c>
      <c r="B3182" s="108" t="s">
        <v>114</v>
      </c>
      <c r="C3182" s="107">
        <v>2013</v>
      </c>
      <c r="D3182" s="107" t="s">
        <v>458</v>
      </c>
      <c r="E3182" s="107" t="s">
        <v>458</v>
      </c>
      <c r="F3182" s="107" t="s">
        <v>458</v>
      </c>
      <c r="G3182">
        <v>0</v>
      </c>
      <c r="H3182" t="e">
        <f t="shared" si="49"/>
        <v>#VALUE!</v>
      </c>
    </row>
    <row r="3183" spans="1:8" x14ac:dyDescent="0.25">
      <c r="A3183">
        <f>_xlfn.XLOOKUP(B3183,'Données-péréquation'!$B$2:$B$301,'Données-péréquation'!$A$2:$A$301)</f>
        <v>5503</v>
      </c>
      <c r="B3183" s="108" t="s">
        <v>114</v>
      </c>
      <c r="C3183" s="107">
        <v>2014</v>
      </c>
      <c r="D3183" s="107" t="s">
        <v>458</v>
      </c>
      <c r="E3183" s="107" t="s">
        <v>458</v>
      </c>
      <c r="F3183" s="107" t="s">
        <v>458</v>
      </c>
      <c r="G3183">
        <v>0</v>
      </c>
      <c r="H3183" t="e">
        <f t="shared" si="49"/>
        <v>#VALUE!</v>
      </c>
    </row>
    <row r="3184" spans="1:8" x14ac:dyDescent="0.25">
      <c r="A3184">
        <f>_xlfn.XLOOKUP(B3184,'Données-péréquation'!$B$2:$B$301,'Données-péréquation'!$A$2:$A$301)</f>
        <v>5503</v>
      </c>
      <c r="B3184" s="108" t="s">
        <v>114</v>
      </c>
      <c r="C3184" s="107">
        <v>2015</v>
      </c>
      <c r="D3184" s="107" t="s">
        <v>458</v>
      </c>
      <c r="E3184" s="107" t="s">
        <v>458</v>
      </c>
      <c r="F3184" s="107" t="s">
        <v>458</v>
      </c>
      <c r="G3184">
        <v>0</v>
      </c>
      <c r="H3184" t="e">
        <f t="shared" si="49"/>
        <v>#VALUE!</v>
      </c>
    </row>
    <row r="3185" spans="1:8" x14ac:dyDescent="0.25">
      <c r="A3185">
        <f>_xlfn.XLOOKUP(B3185,'Données-péréquation'!$B$2:$B$301,'Données-péréquation'!$A$2:$A$301)</f>
        <v>5503</v>
      </c>
      <c r="B3185" s="108" t="s">
        <v>114</v>
      </c>
      <c r="C3185" s="107">
        <v>2016</v>
      </c>
      <c r="D3185" s="105">
        <v>395374.42550733901</v>
      </c>
      <c r="E3185" s="105">
        <v>465706.033938621</v>
      </c>
      <c r="F3185" s="107" t="s">
        <v>458</v>
      </c>
      <c r="G3185">
        <v>0</v>
      </c>
      <c r="H3185" t="e">
        <f t="shared" si="49"/>
        <v>#VALUE!</v>
      </c>
    </row>
    <row r="3186" spans="1:8" x14ac:dyDescent="0.25">
      <c r="A3186">
        <f>_xlfn.XLOOKUP(B3186,'Données-péréquation'!$B$2:$B$301,'Données-péréquation'!$A$2:$A$301)</f>
        <v>5503</v>
      </c>
      <c r="B3186" s="108" t="s">
        <v>114</v>
      </c>
      <c r="C3186" s="107">
        <v>2017</v>
      </c>
      <c r="D3186" s="105">
        <v>383972.27410153998</v>
      </c>
      <c r="E3186" s="105">
        <v>437131.45311356703</v>
      </c>
      <c r="F3186" s="105">
        <v>-1024835.25404343</v>
      </c>
      <c r="G3186">
        <v>0</v>
      </c>
      <c r="H3186">
        <f t="shared" si="49"/>
        <v>-1024835.25404343</v>
      </c>
    </row>
    <row r="3187" spans="1:8" x14ac:dyDescent="0.25">
      <c r="A3187">
        <f>_xlfn.XLOOKUP(B3187,'Données-péréquation'!$B$2:$B$301,'Données-péréquation'!$A$2:$A$301)</f>
        <v>5503</v>
      </c>
      <c r="B3187" s="108" t="s">
        <v>114</v>
      </c>
      <c r="C3187" s="107">
        <v>2018</v>
      </c>
      <c r="D3187" s="105">
        <v>397857.06014145899</v>
      </c>
      <c r="E3187" s="105">
        <v>455583.163</v>
      </c>
      <c r="F3187" s="105">
        <v>-1638969.35816211</v>
      </c>
      <c r="G3187">
        <v>0</v>
      </c>
      <c r="H3187">
        <f t="shared" si="49"/>
        <v>-1638969.35816211</v>
      </c>
    </row>
    <row r="3188" spans="1:8" x14ac:dyDescent="0.25">
      <c r="A3188">
        <f>_xlfn.XLOOKUP(B3188,'Données-péréquation'!$B$2:$B$301,'Données-péréquation'!$A$2:$A$301)</f>
        <v>5503</v>
      </c>
      <c r="B3188" s="108" t="s">
        <v>114</v>
      </c>
      <c r="C3188" s="107">
        <v>2019</v>
      </c>
      <c r="D3188" s="105">
        <v>553210.92998682603</v>
      </c>
      <c r="E3188" s="105">
        <v>827538.52580024197</v>
      </c>
      <c r="F3188" s="105">
        <v>-2160680.5859228801</v>
      </c>
      <c r="G3188">
        <v>76519.850000000006</v>
      </c>
      <c r="H3188">
        <f t="shared" si="49"/>
        <v>-2084160.73592288</v>
      </c>
    </row>
    <row r="3189" spans="1:8" x14ac:dyDescent="0.25">
      <c r="A3189">
        <f>_xlfn.XLOOKUP(B3189,'Données-péréquation'!$B$2:$B$301,'Données-péréquation'!$A$2:$A$301)</f>
        <v>5503</v>
      </c>
      <c r="B3189" s="108" t="s">
        <v>114</v>
      </c>
      <c r="C3189" s="107">
        <v>2020</v>
      </c>
      <c r="D3189" s="105">
        <v>1109316.0880102699</v>
      </c>
      <c r="E3189" s="105">
        <v>1254754.5367999999</v>
      </c>
      <c r="F3189" s="105">
        <v>-706102.42227368394</v>
      </c>
      <c r="G3189">
        <v>60427.7</v>
      </c>
      <c r="H3189">
        <f t="shared" si="49"/>
        <v>-645674.72227368399</v>
      </c>
    </row>
    <row r="3190" spans="1:8" x14ac:dyDescent="0.25">
      <c r="A3190">
        <f>_xlfn.XLOOKUP(B3190,'Données-péréquation'!$B$2:$B$301,'Données-péréquation'!$A$2:$A$301)</f>
        <v>5503</v>
      </c>
      <c r="B3190" s="108" t="s">
        <v>114</v>
      </c>
      <c r="C3190" s="107">
        <v>2021</v>
      </c>
      <c r="D3190" s="105">
        <v>1147825.1313128399</v>
      </c>
      <c r="E3190" s="105">
        <v>1302066.03475345</v>
      </c>
      <c r="F3190" s="105">
        <v>-1294131.1986406301</v>
      </c>
      <c r="G3190">
        <v>35177.800000000003</v>
      </c>
      <c r="H3190">
        <f t="shared" si="49"/>
        <v>-1258953.3986406301</v>
      </c>
    </row>
    <row r="3191" spans="1:8" x14ac:dyDescent="0.25">
      <c r="A3191">
        <f>_xlfn.XLOOKUP(B3191,'Données-péréquation'!$B$2:$B$301,'Données-péréquation'!$A$2:$A$301)</f>
        <v>5503</v>
      </c>
      <c r="B3191" s="108" t="s">
        <v>114</v>
      </c>
      <c r="C3191" s="107">
        <v>2022</v>
      </c>
      <c r="D3191" s="105">
        <v>1311077.58828677</v>
      </c>
      <c r="E3191" s="105">
        <v>1498168.83658285</v>
      </c>
      <c r="F3191" s="105">
        <v>-1106966.31557254</v>
      </c>
      <c r="G3191">
        <v>50641.31</v>
      </c>
      <c r="H3191">
        <f t="shared" si="49"/>
        <v>-1056325.00557254</v>
      </c>
    </row>
    <row r="3192" spans="1:8" x14ac:dyDescent="0.25">
      <c r="A3192">
        <f>_xlfn.XLOOKUP(B3192,'Données-péréquation'!$B$2:$B$301,'Données-péréquation'!$A$2:$A$301)</f>
        <v>5653</v>
      </c>
      <c r="B3192" s="108" t="s">
        <v>113</v>
      </c>
      <c r="C3192" s="107">
        <v>2012</v>
      </c>
      <c r="D3192" s="107" t="s">
        <v>458</v>
      </c>
      <c r="E3192" s="107" t="s">
        <v>458</v>
      </c>
      <c r="F3192" s="107" t="s">
        <v>458</v>
      </c>
      <c r="G3192">
        <v>0</v>
      </c>
      <c r="H3192" t="e">
        <f t="shared" si="49"/>
        <v>#VALUE!</v>
      </c>
    </row>
    <row r="3193" spans="1:8" x14ac:dyDescent="0.25">
      <c r="A3193">
        <f>_xlfn.XLOOKUP(B3193,'Données-péréquation'!$B$2:$B$301,'Données-péréquation'!$A$2:$A$301)</f>
        <v>5653</v>
      </c>
      <c r="B3193" s="108" t="s">
        <v>113</v>
      </c>
      <c r="C3193" s="107">
        <v>2013</v>
      </c>
      <c r="D3193" s="107" t="s">
        <v>458</v>
      </c>
      <c r="E3193" s="107" t="s">
        <v>458</v>
      </c>
      <c r="F3193" s="107" t="s">
        <v>458</v>
      </c>
      <c r="G3193">
        <v>0</v>
      </c>
      <c r="H3193" t="e">
        <f t="shared" si="49"/>
        <v>#VALUE!</v>
      </c>
    </row>
    <row r="3194" spans="1:8" x14ac:dyDescent="0.25">
      <c r="A3194">
        <f>_xlfn.XLOOKUP(B3194,'Données-péréquation'!$B$2:$B$301,'Données-péréquation'!$A$2:$A$301)</f>
        <v>5653</v>
      </c>
      <c r="B3194" s="108" t="s">
        <v>113</v>
      </c>
      <c r="C3194" s="107">
        <v>2014</v>
      </c>
      <c r="D3194" s="107" t="s">
        <v>458</v>
      </c>
      <c r="E3194" s="107" t="s">
        <v>458</v>
      </c>
      <c r="F3194" s="107" t="s">
        <v>458</v>
      </c>
      <c r="G3194">
        <v>0</v>
      </c>
      <c r="H3194" t="e">
        <f t="shared" si="49"/>
        <v>#VALUE!</v>
      </c>
    </row>
    <row r="3195" spans="1:8" x14ac:dyDescent="0.25">
      <c r="A3195">
        <f>_xlfn.XLOOKUP(B3195,'Données-péréquation'!$B$2:$B$301,'Données-péréquation'!$A$2:$A$301)</f>
        <v>5653</v>
      </c>
      <c r="B3195" s="108" t="s">
        <v>113</v>
      </c>
      <c r="C3195" s="107">
        <v>2015</v>
      </c>
      <c r="D3195" s="107" t="s">
        <v>458</v>
      </c>
      <c r="E3195" s="107" t="s">
        <v>458</v>
      </c>
      <c r="F3195" s="107" t="s">
        <v>458</v>
      </c>
      <c r="G3195">
        <v>0</v>
      </c>
      <c r="H3195" t="e">
        <f t="shared" si="49"/>
        <v>#VALUE!</v>
      </c>
    </row>
    <row r="3196" spans="1:8" x14ac:dyDescent="0.25">
      <c r="A3196">
        <f>_xlfn.XLOOKUP(B3196,'Données-péréquation'!$B$2:$B$301,'Données-péréquation'!$A$2:$A$301)</f>
        <v>5653</v>
      </c>
      <c r="B3196" s="108" t="s">
        <v>113</v>
      </c>
      <c r="C3196" s="107">
        <v>2016</v>
      </c>
      <c r="D3196" s="105">
        <v>-14393.206881765</v>
      </c>
      <c r="E3196" s="107">
        <v>107.653396437</v>
      </c>
      <c r="F3196" s="107" t="s">
        <v>458</v>
      </c>
      <c r="G3196">
        <v>0</v>
      </c>
      <c r="H3196" t="e">
        <f t="shared" si="49"/>
        <v>#VALUE!</v>
      </c>
    </row>
    <row r="3197" spans="1:8" x14ac:dyDescent="0.25">
      <c r="A3197">
        <f>_xlfn.XLOOKUP(B3197,'Données-péréquation'!$B$2:$B$301,'Données-péréquation'!$A$2:$A$301)</f>
        <v>5653</v>
      </c>
      <c r="B3197" s="108" t="s">
        <v>113</v>
      </c>
      <c r="C3197" s="107">
        <v>2017</v>
      </c>
      <c r="D3197" s="105">
        <v>-11814.115439322</v>
      </c>
      <c r="E3197" s="107">
        <v>92.408823784000006</v>
      </c>
      <c r="F3197" s="105">
        <v>-1146731.3038558899</v>
      </c>
      <c r="G3197">
        <v>0</v>
      </c>
      <c r="H3197">
        <f t="shared" si="49"/>
        <v>-1146731.3038558899</v>
      </c>
    </row>
    <row r="3198" spans="1:8" x14ac:dyDescent="0.25">
      <c r="A3198">
        <f>_xlfn.XLOOKUP(B3198,'Données-péréquation'!$B$2:$B$301,'Données-péréquation'!$A$2:$A$301)</f>
        <v>5653</v>
      </c>
      <c r="B3198" s="108" t="s">
        <v>113</v>
      </c>
      <c r="C3198" s="107">
        <v>2018</v>
      </c>
      <c r="D3198" s="105">
        <v>61303.852894639</v>
      </c>
      <c r="E3198" s="105">
        <v>77429.965287807005</v>
      </c>
      <c r="F3198" s="105">
        <v>-1430615.6750475799</v>
      </c>
      <c r="G3198">
        <v>0</v>
      </c>
      <c r="H3198">
        <f t="shared" si="49"/>
        <v>-1430615.6750475799</v>
      </c>
    </row>
    <row r="3199" spans="1:8" x14ac:dyDescent="0.25">
      <c r="A3199">
        <f>_xlfn.XLOOKUP(B3199,'Données-péréquation'!$B$2:$B$301,'Données-péréquation'!$A$2:$A$301)</f>
        <v>5653</v>
      </c>
      <c r="B3199" s="108" t="s">
        <v>113</v>
      </c>
      <c r="C3199" s="107">
        <v>2019</v>
      </c>
      <c r="D3199" s="105">
        <v>63866.832410493997</v>
      </c>
      <c r="E3199" s="105">
        <v>74767.677349888996</v>
      </c>
      <c r="F3199" s="105">
        <v>-2943101.03410789</v>
      </c>
      <c r="G3199">
        <v>2333.0500000000002</v>
      </c>
      <c r="H3199">
        <f t="shared" si="49"/>
        <v>-2940767.9841078902</v>
      </c>
    </row>
    <row r="3200" spans="1:8" x14ac:dyDescent="0.25">
      <c r="A3200">
        <f>_xlfn.XLOOKUP(B3200,'Données-péréquation'!$B$2:$B$301,'Données-péréquation'!$A$2:$A$301)</f>
        <v>5653</v>
      </c>
      <c r="B3200" s="108" t="s">
        <v>113</v>
      </c>
      <c r="C3200" s="107">
        <v>2020</v>
      </c>
      <c r="D3200" s="105">
        <v>49000.575042367003</v>
      </c>
      <c r="E3200" s="105">
        <v>63015.462220287001</v>
      </c>
      <c r="F3200" s="105">
        <v>-1876260.1231724999</v>
      </c>
      <c r="G3200">
        <v>6135.74</v>
      </c>
      <c r="H3200">
        <f t="shared" si="49"/>
        <v>-1870124.3831724999</v>
      </c>
    </row>
    <row r="3201" spans="1:8" x14ac:dyDescent="0.25">
      <c r="A3201">
        <f>_xlfn.XLOOKUP(B3201,'Données-péréquation'!$B$2:$B$301,'Données-péréquation'!$A$2:$A$301)</f>
        <v>5653</v>
      </c>
      <c r="B3201" s="108" t="s">
        <v>113</v>
      </c>
      <c r="C3201" s="107">
        <v>2021</v>
      </c>
      <c r="D3201" s="105">
        <v>43768.162722825</v>
      </c>
      <c r="E3201" s="105">
        <v>60617.602156490997</v>
      </c>
      <c r="F3201" s="105">
        <v>-1674753.5641675999</v>
      </c>
      <c r="G3201">
        <v>2133.65</v>
      </c>
      <c r="H3201">
        <f t="shared" si="49"/>
        <v>-1672619.9141676</v>
      </c>
    </row>
    <row r="3202" spans="1:8" x14ac:dyDescent="0.25">
      <c r="A3202">
        <f>_xlfn.XLOOKUP(B3202,'Données-péréquation'!$B$2:$B$301,'Données-péréquation'!$A$2:$A$301)</f>
        <v>5653</v>
      </c>
      <c r="B3202" s="108" t="s">
        <v>113</v>
      </c>
      <c r="C3202" s="107">
        <v>2022</v>
      </c>
      <c r="D3202" s="105">
        <v>40828.707325297997</v>
      </c>
      <c r="E3202" s="105">
        <v>58195.918150541002</v>
      </c>
      <c r="F3202" s="105">
        <v>-1931853.2235995301</v>
      </c>
      <c r="G3202">
        <v>3359.86</v>
      </c>
      <c r="H3202">
        <f t="shared" si="49"/>
        <v>-1928493.36359953</v>
      </c>
    </row>
    <row r="3203" spans="1:8" x14ac:dyDescent="0.25">
      <c r="A3203">
        <f>_xlfn.XLOOKUP(B3203,'Données-péréquation'!$B$2:$B$301,'Données-péréquation'!$A$2:$A$301)</f>
        <v>5937</v>
      </c>
      <c r="B3203" s="108" t="s">
        <v>112</v>
      </c>
      <c r="C3203" s="107">
        <v>2012</v>
      </c>
      <c r="D3203" s="107" t="s">
        <v>458</v>
      </c>
      <c r="E3203" s="107" t="s">
        <v>458</v>
      </c>
      <c r="F3203" s="107" t="s">
        <v>458</v>
      </c>
      <c r="G3203">
        <v>0</v>
      </c>
      <c r="H3203" t="e">
        <f t="shared" ref="H3203:H3266" si="50">F3203+G3203</f>
        <v>#VALUE!</v>
      </c>
    </row>
    <row r="3204" spans="1:8" x14ac:dyDescent="0.25">
      <c r="A3204">
        <f>_xlfn.XLOOKUP(B3204,'Données-péréquation'!$B$2:$B$301,'Données-péréquation'!$A$2:$A$301)</f>
        <v>5937</v>
      </c>
      <c r="B3204" s="108" t="s">
        <v>112</v>
      </c>
      <c r="C3204" s="107">
        <v>2013</v>
      </c>
      <c r="D3204" s="107" t="s">
        <v>458</v>
      </c>
      <c r="E3204" s="107" t="s">
        <v>458</v>
      </c>
      <c r="F3204" s="107" t="s">
        <v>458</v>
      </c>
      <c r="G3204">
        <v>0</v>
      </c>
      <c r="H3204" t="e">
        <f t="shared" si="50"/>
        <v>#VALUE!</v>
      </c>
    </row>
    <row r="3205" spans="1:8" x14ac:dyDescent="0.25">
      <c r="A3205">
        <f>_xlfn.XLOOKUP(B3205,'Données-péréquation'!$B$2:$B$301,'Données-péréquation'!$A$2:$A$301)</f>
        <v>5937</v>
      </c>
      <c r="B3205" s="108" t="s">
        <v>112</v>
      </c>
      <c r="C3205" s="107">
        <v>2014</v>
      </c>
      <c r="D3205" s="107" t="s">
        <v>458</v>
      </c>
      <c r="E3205" s="107" t="s">
        <v>458</v>
      </c>
      <c r="F3205" s="107" t="s">
        <v>458</v>
      </c>
      <c r="G3205">
        <v>0</v>
      </c>
      <c r="H3205" t="e">
        <f t="shared" si="50"/>
        <v>#VALUE!</v>
      </c>
    </row>
    <row r="3206" spans="1:8" x14ac:dyDescent="0.25">
      <c r="A3206">
        <f>_xlfn.XLOOKUP(B3206,'Données-péréquation'!$B$2:$B$301,'Données-péréquation'!$A$2:$A$301)</f>
        <v>5937</v>
      </c>
      <c r="B3206" s="108" t="s">
        <v>112</v>
      </c>
      <c r="C3206" s="107">
        <v>2015</v>
      </c>
      <c r="D3206" s="107" t="s">
        <v>458</v>
      </c>
      <c r="E3206" s="107" t="s">
        <v>458</v>
      </c>
      <c r="F3206" s="107" t="s">
        <v>458</v>
      </c>
      <c r="G3206">
        <v>0</v>
      </c>
      <c r="H3206" t="e">
        <f t="shared" si="50"/>
        <v>#VALUE!</v>
      </c>
    </row>
    <row r="3207" spans="1:8" x14ac:dyDescent="0.25">
      <c r="A3207">
        <f>_xlfn.XLOOKUP(B3207,'Données-péréquation'!$B$2:$B$301,'Données-péréquation'!$A$2:$A$301)</f>
        <v>5937</v>
      </c>
      <c r="B3207" s="108" t="s">
        <v>112</v>
      </c>
      <c r="C3207" s="107">
        <v>2016</v>
      </c>
      <c r="D3207" s="105">
        <v>111402.79944975799</v>
      </c>
      <c r="E3207" s="105">
        <v>155812.96409976599</v>
      </c>
      <c r="F3207" s="107" t="s">
        <v>458</v>
      </c>
      <c r="G3207">
        <v>0</v>
      </c>
      <c r="H3207" t="e">
        <f t="shared" si="50"/>
        <v>#VALUE!</v>
      </c>
    </row>
    <row r="3208" spans="1:8" x14ac:dyDescent="0.25">
      <c r="A3208">
        <f>_xlfn.XLOOKUP(B3208,'Données-péréquation'!$B$2:$B$301,'Données-péréquation'!$A$2:$A$301)</f>
        <v>5937</v>
      </c>
      <c r="B3208" s="108" t="s">
        <v>112</v>
      </c>
      <c r="C3208" s="107">
        <v>2017</v>
      </c>
      <c r="D3208" s="105">
        <v>104892.21121925001</v>
      </c>
      <c r="E3208" s="105">
        <v>114705.580769917</v>
      </c>
      <c r="F3208" s="105">
        <v>77942.421619007</v>
      </c>
      <c r="G3208">
        <v>0</v>
      </c>
      <c r="H3208">
        <f t="shared" si="50"/>
        <v>77942.421619007</v>
      </c>
    </row>
    <row r="3209" spans="1:8" x14ac:dyDescent="0.25">
      <c r="A3209">
        <f>_xlfn.XLOOKUP(B3209,'Données-péréquation'!$B$2:$B$301,'Données-péréquation'!$A$2:$A$301)</f>
        <v>5937</v>
      </c>
      <c r="B3209" s="108" t="s">
        <v>112</v>
      </c>
      <c r="C3209" s="107">
        <v>2018</v>
      </c>
      <c r="D3209" s="105">
        <v>100781.919999269</v>
      </c>
      <c r="E3209" s="105">
        <v>108998.52410100801</v>
      </c>
      <c r="F3209" s="105">
        <v>120831.825906149</v>
      </c>
      <c r="G3209">
        <v>0</v>
      </c>
      <c r="H3209">
        <f t="shared" si="50"/>
        <v>120831.825906149</v>
      </c>
    </row>
    <row r="3210" spans="1:8" x14ac:dyDescent="0.25">
      <c r="A3210">
        <f>_xlfn.XLOOKUP(B3210,'Données-péréquation'!$B$2:$B$301,'Données-péréquation'!$A$2:$A$301)</f>
        <v>5937</v>
      </c>
      <c r="B3210" s="108" t="s">
        <v>112</v>
      </c>
      <c r="C3210" s="107">
        <v>2019</v>
      </c>
      <c r="D3210" s="105">
        <v>97735.178126170998</v>
      </c>
      <c r="E3210" s="105">
        <v>105527.59884306</v>
      </c>
      <c r="F3210" s="105">
        <v>99985.445636382006</v>
      </c>
      <c r="G3210">
        <v>321.39999999999998</v>
      </c>
      <c r="H3210">
        <f t="shared" si="50"/>
        <v>100306.845636382</v>
      </c>
    </row>
    <row r="3211" spans="1:8" x14ac:dyDescent="0.25">
      <c r="A3211">
        <f>_xlfn.XLOOKUP(B3211,'Données-péréquation'!$B$2:$B$301,'Données-péréquation'!$A$2:$A$301)</f>
        <v>5937</v>
      </c>
      <c r="B3211" s="108" t="s">
        <v>112</v>
      </c>
      <c r="C3211" s="107">
        <v>2020</v>
      </c>
      <c r="D3211" s="105">
        <v>91887.487803871001</v>
      </c>
      <c r="E3211" s="105">
        <v>96647.100357001997</v>
      </c>
      <c r="F3211" s="105">
        <v>115836.215193515</v>
      </c>
      <c r="G3211">
        <v>675.3</v>
      </c>
      <c r="H3211">
        <f t="shared" si="50"/>
        <v>116511.51519351501</v>
      </c>
    </row>
    <row r="3212" spans="1:8" x14ac:dyDescent="0.25">
      <c r="A3212">
        <f>_xlfn.XLOOKUP(B3212,'Données-péréquation'!$B$2:$B$301,'Données-péréquation'!$A$2:$A$301)</f>
        <v>5937</v>
      </c>
      <c r="B3212" s="108" t="s">
        <v>112</v>
      </c>
      <c r="C3212" s="107">
        <v>2021</v>
      </c>
      <c r="D3212" s="105">
        <v>88052.114848758996</v>
      </c>
      <c r="E3212" s="105">
        <v>92920.837244388997</v>
      </c>
      <c r="F3212" s="105">
        <v>104623.30909357</v>
      </c>
      <c r="G3212">
        <v>646.19000000000005</v>
      </c>
      <c r="H3212">
        <f t="shared" si="50"/>
        <v>105269.49909357</v>
      </c>
    </row>
    <row r="3213" spans="1:8" x14ac:dyDescent="0.25">
      <c r="A3213">
        <f>_xlfn.XLOOKUP(B3213,'Données-péréquation'!$B$2:$B$301,'Données-péréquation'!$A$2:$A$301)</f>
        <v>5937</v>
      </c>
      <c r="B3213" s="108" t="s">
        <v>112</v>
      </c>
      <c r="C3213" s="107">
        <v>2022</v>
      </c>
      <c r="D3213" s="105">
        <v>88229.953224173005</v>
      </c>
      <c r="E3213" s="105">
        <v>96468.057948671994</v>
      </c>
      <c r="F3213" s="105">
        <v>97847.391699428001</v>
      </c>
      <c r="G3213">
        <v>134.22</v>
      </c>
      <c r="H3213">
        <f t="shared" si="50"/>
        <v>97981.611699428002</v>
      </c>
    </row>
    <row r="3214" spans="1:8" x14ac:dyDescent="0.25">
      <c r="A3214">
        <f>_xlfn.XLOOKUP(B3214,'Données-péréquation'!$B$2:$B$301,'Données-péréquation'!$A$2:$A$301)</f>
        <v>5766</v>
      </c>
      <c r="B3214" s="108" t="s">
        <v>111</v>
      </c>
      <c r="C3214" s="107">
        <v>2012</v>
      </c>
      <c r="D3214" s="107" t="s">
        <v>458</v>
      </c>
      <c r="E3214" s="107" t="s">
        <v>458</v>
      </c>
      <c r="F3214" s="107" t="s">
        <v>458</v>
      </c>
      <c r="G3214">
        <v>0</v>
      </c>
      <c r="H3214" t="e">
        <f t="shared" si="50"/>
        <v>#VALUE!</v>
      </c>
    </row>
    <row r="3215" spans="1:8" x14ac:dyDescent="0.25">
      <c r="A3215">
        <f>_xlfn.XLOOKUP(B3215,'Données-péréquation'!$B$2:$B$301,'Données-péréquation'!$A$2:$A$301)</f>
        <v>5766</v>
      </c>
      <c r="B3215" s="108" t="s">
        <v>111</v>
      </c>
      <c r="C3215" s="107">
        <v>2013</v>
      </c>
      <c r="D3215" s="107" t="s">
        <v>458</v>
      </c>
      <c r="E3215" s="107" t="s">
        <v>458</v>
      </c>
      <c r="F3215" s="107" t="s">
        <v>458</v>
      </c>
      <c r="G3215">
        <v>0</v>
      </c>
      <c r="H3215" t="e">
        <f t="shared" si="50"/>
        <v>#VALUE!</v>
      </c>
    </row>
    <row r="3216" spans="1:8" x14ac:dyDescent="0.25">
      <c r="A3216">
        <f>_xlfn.XLOOKUP(B3216,'Données-péréquation'!$B$2:$B$301,'Données-péréquation'!$A$2:$A$301)</f>
        <v>5766</v>
      </c>
      <c r="B3216" s="108" t="s">
        <v>111</v>
      </c>
      <c r="C3216" s="107">
        <v>2014</v>
      </c>
      <c r="D3216" s="107" t="s">
        <v>458</v>
      </c>
      <c r="E3216" s="107" t="s">
        <v>458</v>
      </c>
      <c r="F3216" s="107" t="s">
        <v>458</v>
      </c>
      <c r="G3216">
        <v>0</v>
      </c>
      <c r="H3216" t="e">
        <f t="shared" si="50"/>
        <v>#VALUE!</v>
      </c>
    </row>
    <row r="3217" spans="1:8" x14ac:dyDescent="0.25">
      <c r="A3217">
        <f>_xlfn.XLOOKUP(B3217,'Données-péréquation'!$B$2:$B$301,'Données-péréquation'!$A$2:$A$301)</f>
        <v>5766</v>
      </c>
      <c r="B3217" s="108" t="s">
        <v>111</v>
      </c>
      <c r="C3217" s="107">
        <v>2015</v>
      </c>
      <c r="D3217" s="107" t="s">
        <v>458</v>
      </c>
      <c r="E3217" s="107" t="s">
        <v>458</v>
      </c>
      <c r="F3217" s="107" t="s">
        <v>458</v>
      </c>
      <c r="G3217">
        <v>0</v>
      </c>
      <c r="H3217" t="e">
        <f t="shared" si="50"/>
        <v>#VALUE!</v>
      </c>
    </row>
    <row r="3218" spans="1:8" x14ac:dyDescent="0.25">
      <c r="A3218">
        <f>_xlfn.XLOOKUP(B3218,'Données-péréquation'!$B$2:$B$301,'Données-péréquation'!$A$2:$A$301)</f>
        <v>5766</v>
      </c>
      <c r="B3218" s="108" t="s">
        <v>111</v>
      </c>
      <c r="C3218" s="107">
        <v>2016</v>
      </c>
      <c r="D3218" s="105">
        <v>-5430.5625774150003</v>
      </c>
      <c r="E3218" s="107">
        <v>27.158675770999999</v>
      </c>
      <c r="F3218" s="107" t="s">
        <v>458</v>
      </c>
      <c r="G3218">
        <v>0</v>
      </c>
      <c r="H3218" t="e">
        <f t="shared" si="50"/>
        <v>#VALUE!</v>
      </c>
    </row>
    <row r="3219" spans="1:8" x14ac:dyDescent="0.25">
      <c r="A3219">
        <f>_xlfn.XLOOKUP(B3219,'Données-péréquation'!$B$2:$B$301,'Données-péréquation'!$A$2:$A$301)</f>
        <v>5766</v>
      </c>
      <c r="B3219" s="108" t="s">
        <v>111</v>
      </c>
      <c r="C3219" s="107">
        <v>2017</v>
      </c>
      <c r="D3219" s="105">
        <v>-8239.3256801370007</v>
      </c>
      <c r="E3219" s="107">
        <v>36.203036181000002</v>
      </c>
      <c r="F3219" s="105">
        <v>430152.71198455599</v>
      </c>
      <c r="G3219">
        <v>0</v>
      </c>
      <c r="H3219">
        <f t="shared" si="50"/>
        <v>430152.71198455599</v>
      </c>
    </row>
    <row r="3220" spans="1:8" x14ac:dyDescent="0.25">
      <c r="A3220">
        <f>_xlfn.XLOOKUP(B3220,'Données-péréquation'!$B$2:$B$301,'Données-péréquation'!$A$2:$A$301)</f>
        <v>5766</v>
      </c>
      <c r="B3220" s="108" t="s">
        <v>111</v>
      </c>
      <c r="C3220" s="107">
        <v>2018</v>
      </c>
      <c r="D3220" s="105">
        <v>-7767.8313456469996</v>
      </c>
      <c r="E3220" s="107">
        <v>39.031385141000001</v>
      </c>
      <c r="F3220" s="105">
        <v>464219.75069664099</v>
      </c>
      <c r="G3220">
        <v>0</v>
      </c>
      <c r="H3220">
        <f t="shared" si="50"/>
        <v>464219.75069664099</v>
      </c>
    </row>
    <row r="3221" spans="1:8" x14ac:dyDescent="0.25">
      <c r="A3221">
        <f>_xlfn.XLOOKUP(B3221,'Données-péréquation'!$B$2:$B$301,'Données-péréquation'!$A$2:$A$301)</f>
        <v>5766</v>
      </c>
      <c r="B3221" s="108" t="s">
        <v>111</v>
      </c>
      <c r="C3221" s="107">
        <v>2019</v>
      </c>
      <c r="D3221" s="105">
        <v>-1872.8753299309999</v>
      </c>
      <c r="E3221" s="105">
        <v>11693.277320527999</v>
      </c>
      <c r="F3221" s="105">
        <v>439722.00563091802</v>
      </c>
      <c r="G3221">
        <v>3086.75</v>
      </c>
      <c r="H3221">
        <f t="shared" si="50"/>
        <v>442808.75563091802</v>
      </c>
    </row>
    <row r="3222" spans="1:8" x14ac:dyDescent="0.25">
      <c r="A3222">
        <f>_xlfn.XLOOKUP(B3222,'Données-péréquation'!$B$2:$B$301,'Données-péréquation'!$A$2:$A$301)</f>
        <v>5766</v>
      </c>
      <c r="B3222" s="108" t="s">
        <v>111</v>
      </c>
      <c r="C3222" s="107">
        <v>2020</v>
      </c>
      <c r="D3222" s="105">
        <v>1307.50732563</v>
      </c>
      <c r="E3222" s="105">
        <v>6788.9435604390001</v>
      </c>
      <c r="F3222" s="105">
        <v>415158.61674453598</v>
      </c>
      <c r="G3222">
        <v>1332.02</v>
      </c>
      <c r="H3222">
        <f t="shared" si="50"/>
        <v>416490.63674453599</v>
      </c>
    </row>
    <row r="3223" spans="1:8" x14ac:dyDescent="0.25">
      <c r="A3223">
        <f>_xlfn.XLOOKUP(B3223,'Données-péréquation'!$B$2:$B$301,'Données-péréquation'!$A$2:$A$301)</f>
        <v>5766</v>
      </c>
      <c r="B3223" s="108" t="s">
        <v>111</v>
      </c>
      <c r="C3223" s="107">
        <v>2021</v>
      </c>
      <c r="D3223" s="107">
        <v>-980.38571049300003</v>
      </c>
      <c r="E3223" s="105">
        <v>6627.0240739540004</v>
      </c>
      <c r="F3223" s="105">
        <v>405535.29678344802</v>
      </c>
      <c r="G3223">
        <v>853.4</v>
      </c>
      <c r="H3223">
        <f t="shared" si="50"/>
        <v>406388.69678344805</v>
      </c>
    </row>
    <row r="3224" spans="1:8" x14ac:dyDescent="0.25">
      <c r="A3224">
        <f>_xlfn.XLOOKUP(B3224,'Données-péréquation'!$B$2:$B$301,'Données-péréquation'!$A$2:$A$301)</f>
        <v>5766</v>
      </c>
      <c r="B3224" s="108" t="s">
        <v>111</v>
      </c>
      <c r="C3224" s="107">
        <v>2022</v>
      </c>
      <c r="D3224" s="107">
        <v>-689.47786758500001</v>
      </c>
      <c r="E3224" s="105">
        <v>6347.8477746460003</v>
      </c>
      <c r="F3224" s="105">
        <v>355781.79197158403</v>
      </c>
      <c r="G3224">
        <v>5606.84</v>
      </c>
      <c r="H3224">
        <f t="shared" si="50"/>
        <v>361388.63197158405</v>
      </c>
    </row>
    <row r="3225" spans="1:8" x14ac:dyDescent="0.25">
      <c r="A3225">
        <f>_xlfn.XLOOKUP(B3225,'Données-péréquation'!$B$2:$B$301,'Données-péréquation'!$A$2:$A$301)</f>
        <v>5803</v>
      </c>
      <c r="B3225" s="108" t="s">
        <v>110</v>
      </c>
      <c r="C3225" s="107">
        <v>2012</v>
      </c>
      <c r="D3225" s="107" t="s">
        <v>458</v>
      </c>
      <c r="E3225" s="107" t="s">
        <v>458</v>
      </c>
      <c r="F3225" s="107" t="s">
        <v>458</v>
      </c>
      <c r="G3225">
        <v>0</v>
      </c>
      <c r="H3225" t="e">
        <f t="shared" si="50"/>
        <v>#VALUE!</v>
      </c>
    </row>
    <row r="3226" spans="1:8" x14ac:dyDescent="0.25">
      <c r="A3226">
        <f>_xlfn.XLOOKUP(B3226,'Données-péréquation'!$B$2:$B$301,'Données-péréquation'!$A$2:$A$301)</f>
        <v>5803</v>
      </c>
      <c r="B3226" s="108" t="s">
        <v>110</v>
      </c>
      <c r="C3226" s="107">
        <v>2013</v>
      </c>
      <c r="D3226" s="107" t="s">
        <v>458</v>
      </c>
      <c r="E3226" s="107" t="s">
        <v>458</v>
      </c>
      <c r="F3226" s="107" t="s">
        <v>458</v>
      </c>
      <c r="G3226">
        <v>0</v>
      </c>
      <c r="H3226" t="e">
        <f t="shared" si="50"/>
        <v>#VALUE!</v>
      </c>
    </row>
    <row r="3227" spans="1:8" x14ac:dyDescent="0.25">
      <c r="A3227">
        <f>_xlfn.XLOOKUP(B3227,'Données-péréquation'!$B$2:$B$301,'Données-péréquation'!$A$2:$A$301)</f>
        <v>5803</v>
      </c>
      <c r="B3227" s="108" t="s">
        <v>110</v>
      </c>
      <c r="C3227" s="107">
        <v>2014</v>
      </c>
      <c r="D3227" s="107" t="s">
        <v>458</v>
      </c>
      <c r="E3227" s="107" t="s">
        <v>458</v>
      </c>
      <c r="F3227" s="107" t="s">
        <v>458</v>
      </c>
      <c r="G3227">
        <v>0</v>
      </c>
      <c r="H3227" t="e">
        <f t="shared" si="50"/>
        <v>#VALUE!</v>
      </c>
    </row>
    <row r="3228" spans="1:8" x14ac:dyDescent="0.25">
      <c r="A3228">
        <f>_xlfn.XLOOKUP(B3228,'Données-péréquation'!$B$2:$B$301,'Données-péréquation'!$A$2:$A$301)</f>
        <v>5803</v>
      </c>
      <c r="B3228" s="108" t="s">
        <v>110</v>
      </c>
      <c r="C3228" s="107">
        <v>2015</v>
      </c>
      <c r="D3228" s="107" t="s">
        <v>458</v>
      </c>
      <c r="E3228" s="107" t="s">
        <v>458</v>
      </c>
      <c r="F3228" s="107" t="s">
        <v>458</v>
      </c>
      <c r="G3228">
        <v>0</v>
      </c>
      <c r="H3228" t="e">
        <f t="shared" si="50"/>
        <v>#VALUE!</v>
      </c>
    </row>
    <row r="3229" spans="1:8" x14ac:dyDescent="0.25">
      <c r="A3229">
        <f>_xlfn.XLOOKUP(B3229,'Données-péréquation'!$B$2:$B$301,'Données-péréquation'!$A$2:$A$301)</f>
        <v>5803</v>
      </c>
      <c r="B3229" s="108" t="s">
        <v>110</v>
      </c>
      <c r="C3229" s="107">
        <v>2016</v>
      </c>
      <c r="D3229" s="105">
        <v>702975.35386996402</v>
      </c>
      <c r="E3229" s="105">
        <v>828879.3</v>
      </c>
      <c r="F3229" s="107" t="s">
        <v>458</v>
      </c>
      <c r="G3229">
        <v>0</v>
      </c>
      <c r="H3229" t="e">
        <f t="shared" si="50"/>
        <v>#VALUE!</v>
      </c>
    </row>
    <row r="3230" spans="1:8" x14ac:dyDescent="0.25">
      <c r="A3230">
        <f>_xlfn.XLOOKUP(B3230,'Données-péréquation'!$B$2:$B$301,'Données-péréquation'!$A$2:$A$301)</f>
        <v>5803</v>
      </c>
      <c r="B3230" s="108" t="s">
        <v>110</v>
      </c>
      <c r="C3230" s="107">
        <v>2017</v>
      </c>
      <c r="D3230" s="105">
        <v>1003497.5390354299</v>
      </c>
      <c r="E3230" s="106">
        <v>1144902</v>
      </c>
      <c r="F3230" s="105">
        <v>162666.71374117001</v>
      </c>
      <c r="G3230">
        <v>0</v>
      </c>
      <c r="H3230">
        <f t="shared" si="50"/>
        <v>162666.71374117001</v>
      </c>
    </row>
    <row r="3231" spans="1:8" x14ac:dyDescent="0.25">
      <c r="A3231">
        <f>_xlfn.XLOOKUP(B3231,'Données-péréquation'!$B$2:$B$301,'Données-péréquation'!$A$2:$A$301)</f>
        <v>5803</v>
      </c>
      <c r="B3231" s="108" t="s">
        <v>110</v>
      </c>
      <c r="C3231" s="107">
        <v>2018</v>
      </c>
      <c r="D3231" s="105">
        <v>1098156.3927656701</v>
      </c>
      <c r="E3231" s="105">
        <v>1208484.8</v>
      </c>
      <c r="F3231" s="105">
        <v>268873.058780942</v>
      </c>
      <c r="G3231">
        <v>0</v>
      </c>
      <c r="H3231">
        <f t="shared" si="50"/>
        <v>268873.058780942</v>
      </c>
    </row>
    <row r="3232" spans="1:8" x14ac:dyDescent="0.25">
      <c r="A3232">
        <f>_xlfn.XLOOKUP(B3232,'Données-péréquation'!$B$2:$B$301,'Données-péréquation'!$A$2:$A$301)</f>
        <v>5803</v>
      </c>
      <c r="B3232" s="108" t="s">
        <v>110</v>
      </c>
      <c r="C3232" s="107">
        <v>2019</v>
      </c>
      <c r="D3232" s="105">
        <v>1240847.4369757399</v>
      </c>
      <c r="E3232" s="105">
        <v>1326157.5</v>
      </c>
      <c r="F3232" s="105">
        <v>365704.51628739003</v>
      </c>
      <c r="G3232">
        <v>2520.1999999999998</v>
      </c>
      <c r="H3232">
        <f t="shared" si="50"/>
        <v>368224.71628739004</v>
      </c>
    </row>
    <row r="3233" spans="1:8" x14ac:dyDescent="0.25">
      <c r="A3233">
        <f>_xlfn.XLOOKUP(B3233,'Données-péréquation'!$B$2:$B$301,'Données-péréquation'!$A$2:$A$301)</f>
        <v>5803</v>
      </c>
      <c r="B3233" s="108" t="s">
        <v>110</v>
      </c>
      <c r="C3233" s="107">
        <v>2020</v>
      </c>
      <c r="D3233" s="105">
        <v>1789469.2533026901</v>
      </c>
      <c r="E3233" s="105">
        <v>1796620.5</v>
      </c>
      <c r="F3233" s="105">
        <v>333684.355827116</v>
      </c>
      <c r="G3233">
        <v>-178.44</v>
      </c>
      <c r="H3233">
        <f t="shared" si="50"/>
        <v>333505.915827116</v>
      </c>
    </row>
    <row r="3234" spans="1:8" x14ac:dyDescent="0.25">
      <c r="A3234">
        <f>_xlfn.XLOOKUP(B3234,'Données-péréquation'!$B$2:$B$301,'Données-péréquation'!$A$2:$A$301)</f>
        <v>5803</v>
      </c>
      <c r="B3234" s="108" t="s">
        <v>110</v>
      </c>
      <c r="C3234" s="107">
        <v>2021</v>
      </c>
      <c r="D3234" s="105">
        <v>2499383.7152887601</v>
      </c>
      <c r="E3234" s="105">
        <v>2488216.5</v>
      </c>
      <c r="F3234" s="105">
        <v>367841.45485247701</v>
      </c>
      <c r="G3234">
        <v>367.51</v>
      </c>
      <c r="H3234">
        <f t="shared" si="50"/>
        <v>368208.96485247702</v>
      </c>
    </row>
    <row r="3235" spans="1:8" x14ac:dyDescent="0.25">
      <c r="A3235">
        <f>_xlfn.XLOOKUP(B3235,'Données-péréquation'!$B$2:$B$301,'Données-péréquation'!$A$2:$A$301)</f>
        <v>5803</v>
      </c>
      <c r="B3235" s="108" t="s">
        <v>110</v>
      </c>
      <c r="C3235" s="107">
        <v>2022</v>
      </c>
      <c r="D3235" s="105">
        <v>2625151.6506445799</v>
      </c>
      <c r="E3235" s="106">
        <v>2624375</v>
      </c>
      <c r="F3235" s="105">
        <v>399055.401647027</v>
      </c>
      <c r="G3235">
        <v>687.37</v>
      </c>
      <c r="H3235">
        <f t="shared" si="50"/>
        <v>399742.771647027</v>
      </c>
    </row>
    <row r="3236" spans="1:8" x14ac:dyDescent="0.25">
      <c r="A3236">
        <f>_xlfn.XLOOKUP(B3236,'Données-péréquation'!$B$2:$B$301,'Données-péréquation'!$A$2:$A$301)</f>
        <v>5654</v>
      </c>
      <c r="B3236" s="108" t="s">
        <v>109</v>
      </c>
      <c r="C3236" s="107">
        <v>2012</v>
      </c>
      <c r="D3236" s="107" t="s">
        <v>458</v>
      </c>
      <c r="E3236" s="107" t="s">
        <v>458</v>
      </c>
      <c r="F3236" s="107" t="s">
        <v>458</v>
      </c>
      <c r="G3236">
        <v>0</v>
      </c>
      <c r="H3236" t="e">
        <f t="shared" si="50"/>
        <v>#VALUE!</v>
      </c>
    </row>
    <row r="3237" spans="1:8" x14ac:dyDescent="0.25">
      <c r="A3237">
        <f>_xlfn.XLOOKUP(B3237,'Données-péréquation'!$B$2:$B$301,'Données-péréquation'!$A$2:$A$301)</f>
        <v>5654</v>
      </c>
      <c r="B3237" s="108" t="s">
        <v>109</v>
      </c>
      <c r="C3237" s="107">
        <v>2013</v>
      </c>
      <c r="D3237" s="107" t="s">
        <v>458</v>
      </c>
      <c r="E3237" s="107" t="s">
        <v>458</v>
      </c>
      <c r="F3237" s="107" t="s">
        <v>458</v>
      </c>
      <c r="G3237">
        <v>0</v>
      </c>
      <c r="H3237" t="e">
        <f t="shared" si="50"/>
        <v>#VALUE!</v>
      </c>
    </row>
    <row r="3238" spans="1:8" x14ac:dyDescent="0.25">
      <c r="A3238">
        <f>_xlfn.XLOOKUP(B3238,'Données-péréquation'!$B$2:$B$301,'Données-péréquation'!$A$2:$A$301)</f>
        <v>5654</v>
      </c>
      <c r="B3238" s="108" t="s">
        <v>109</v>
      </c>
      <c r="C3238" s="107">
        <v>2014</v>
      </c>
      <c r="D3238" s="107" t="s">
        <v>458</v>
      </c>
      <c r="E3238" s="107" t="s">
        <v>458</v>
      </c>
      <c r="F3238" s="107" t="s">
        <v>458</v>
      </c>
      <c r="G3238">
        <v>0</v>
      </c>
      <c r="H3238" t="e">
        <f t="shared" si="50"/>
        <v>#VALUE!</v>
      </c>
    </row>
    <row r="3239" spans="1:8" x14ac:dyDescent="0.25">
      <c r="A3239">
        <f>_xlfn.XLOOKUP(B3239,'Données-péréquation'!$B$2:$B$301,'Données-péréquation'!$A$2:$A$301)</f>
        <v>5654</v>
      </c>
      <c r="B3239" s="108" t="s">
        <v>109</v>
      </c>
      <c r="C3239" s="107">
        <v>2015</v>
      </c>
      <c r="D3239" s="107" t="s">
        <v>458</v>
      </c>
      <c r="E3239" s="107" t="s">
        <v>458</v>
      </c>
      <c r="F3239" s="107" t="s">
        <v>458</v>
      </c>
      <c r="G3239">
        <v>0</v>
      </c>
      <c r="H3239" t="e">
        <f t="shared" si="50"/>
        <v>#VALUE!</v>
      </c>
    </row>
    <row r="3240" spans="1:8" x14ac:dyDescent="0.25">
      <c r="A3240">
        <f>_xlfn.XLOOKUP(B3240,'Données-péréquation'!$B$2:$B$301,'Données-péréquation'!$A$2:$A$301)</f>
        <v>5654</v>
      </c>
      <c r="B3240" s="108" t="s">
        <v>109</v>
      </c>
      <c r="C3240" s="107">
        <v>2016</v>
      </c>
      <c r="D3240" s="105">
        <v>124460.417250093</v>
      </c>
      <c r="E3240" s="105">
        <v>133656.83437193799</v>
      </c>
      <c r="F3240" s="107" t="s">
        <v>458</v>
      </c>
      <c r="G3240">
        <v>0</v>
      </c>
      <c r="H3240" t="e">
        <f t="shared" si="50"/>
        <v>#VALUE!</v>
      </c>
    </row>
    <row r="3241" spans="1:8" x14ac:dyDescent="0.25">
      <c r="A3241">
        <f>_xlfn.XLOOKUP(B3241,'Données-péréquation'!$B$2:$B$301,'Données-péréquation'!$A$2:$A$301)</f>
        <v>5654</v>
      </c>
      <c r="B3241" s="108" t="s">
        <v>109</v>
      </c>
      <c r="C3241" s="107">
        <v>2017</v>
      </c>
      <c r="D3241" s="105">
        <v>131512.66899089899</v>
      </c>
      <c r="E3241" s="105">
        <v>136443.52653955299</v>
      </c>
      <c r="F3241" s="105">
        <v>-26256.791298550001</v>
      </c>
      <c r="G3241">
        <v>0</v>
      </c>
      <c r="H3241">
        <f t="shared" si="50"/>
        <v>-26256.791298550001</v>
      </c>
    </row>
    <row r="3242" spans="1:8" x14ac:dyDescent="0.25">
      <c r="A3242">
        <f>_xlfn.XLOOKUP(B3242,'Données-péréquation'!$B$2:$B$301,'Données-péréquation'!$A$2:$A$301)</f>
        <v>5654</v>
      </c>
      <c r="B3242" s="108" t="s">
        <v>109</v>
      </c>
      <c r="C3242" s="107">
        <v>2018</v>
      </c>
      <c r="D3242" s="105">
        <v>143936.68588429099</v>
      </c>
      <c r="E3242" s="105">
        <v>149694.57802875101</v>
      </c>
      <c r="F3242" s="105">
        <v>-71969.752312457</v>
      </c>
      <c r="G3242">
        <v>0</v>
      </c>
      <c r="H3242">
        <f t="shared" si="50"/>
        <v>-71969.752312457</v>
      </c>
    </row>
    <row r="3243" spans="1:8" x14ac:dyDescent="0.25">
      <c r="A3243">
        <f>_xlfn.XLOOKUP(B3243,'Données-péréquation'!$B$2:$B$301,'Données-péréquation'!$A$2:$A$301)</f>
        <v>5654</v>
      </c>
      <c r="B3243" s="108" t="s">
        <v>109</v>
      </c>
      <c r="C3243" s="107">
        <v>2019</v>
      </c>
      <c r="D3243" s="105">
        <v>-5777.9348142939998</v>
      </c>
      <c r="E3243" s="107">
        <v>67.557664101</v>
      </c>
      <c r="F3243" s="105">
        <v>75848.493198216995</v>
      </c>
      <c r="G3243">
        <v>3828.25</v>
      </c>
      <c r="H3243">
        <f t="shared" si="50"/>
        <v>79676.743198216995</v>
      </c>
    </row>
    <row r="3244" spans="1:8" x14ac:dyDescent="0.25">
      <c r="A3244">
        <f>_xlfn.XLOOKUP(B3244,'Données-péréquation'!$B$2:$B$301,'Données-péréquation'!$A$2:$A$301)</f>
        <v>5654</v>
      </c>
      <c r="B3244" s="108" t="s">
        <v>109</v>
      </c>
      <c r="C3244" s="107">
        <v>2020</v>
      </c>
      <c r="D3244" s="105">
        <v>29624.110794558001</v>
      </c>
      <c r="E3244" s="105">
        <v>37807.395580529002</v>
      </c>
      <c r="F3244" s="105">
        <v>76510.866576985994</v>
      </c>
      <c r="G3244">
        <v>247.69</v>
      </c>
      <c r="H3244">
        <f t="shared" si="50"/>
        <v>76758.556576985997</v>
      </c>
    </row>
    <row r="3245" spans="1:8" x14ac:dyDescent="0.25">
      <c r="A3245">
        <f>_xlfn.XLOOKUP(B3245,'Données-péréquation'!$B$2:$B$301,'Données-péréquation'!$A$2:$A$301)</f>
        <v>5654</v>
      </c>
      <c r="B3245" s="108" t="s">
        <v>109</v>
      </c>
      <c r="C3245" s="107">
        <v>2021</v>
      </c>
      <c r="D3245" s="105">
        <v>25955.269804922998</v>
      </c>
      <c r="E3245" s="105">
        <v>36372.652033124003</v>
      </c>
      <c r="F3245" s="105">
        <v>34797.694940656998</v>
      </c>
      <c r="G3245">
        <v>4450.0200000000004</v>
      </c>
      <c r="H3245">
        <f t="shared" si="50"/>
        <v>39247.714940656995</v>
      </c>
    </row>
    <row r="3246" spans="1:8" x14ac:dyDescent="0.25">
      <c r="A3246">
        <f>_xlfn.XLOOKUP(B3246,'Données-péréquation'!$B$2:$B$301,'Données-péréquation'!$A$2:$A$301)</f>
        <v>5654</v>
      </c>
      <c r="B3246" s="108" t="s">
        <v>109</v>
      </c>
      <c r="C3246" s="107">
        <v>2022</v>
      </c>
      <c r="D3246" s="105">
        <v>23984.482275703002</v>
      </c>
      <c r="E3246" s="105">
        <v>34919.296785275998</v>
      </c>
      <c r="F3246" s="105">
        <v>65689.834529161002</v>
      </c>
      <c r="G3246">
        <v>1550.46</v>
      </c>
      <c r="H3246">
        <f t="shared" si="50"/>
        <v>67240.294529161009</v>
      </c>
    </row>
    <row r="3247" spans="1:8" x14ac:dyDescent="0.25">
      <c r="A3247">
        <f>_xlfn.XLOOKUP(B3247,'Données-péréquation'!$B$2:$B$301,'Données-péréquation'!$A$2:$A$301)</f>
        <v>5464</v>
      </c>
      <c r="B3247" s="108" t="s">
        <v>108</v>
      </c>
      <c r="C3247" s="107">
        <v>2012</v>
      </c>
      <c r="D3247" s="107" t="s">
        <v>458</v>
      </c>
      <c r="E3247" s="107" t="s">
        <v>458</v>
      </c>
      <c r="F3247" s="107" t="s">
        <v>458</v>
      </c>
      <c r="G3247">
        <v>0</v>
      </c>
      <c r="H3247" t="e">
        <f t="shared" si="50"/>
        <v>#VALUE!</v>
      </c>
    </row>
    <row r="3248" spans="1:8" x14ac:dyDescent="0.25">
      <c r="A3248">
        <f>_xlfn.XLOOKUP(B3248,'Données-péréquation'!$B$2:$B$301,'Données-péréquation'!$A$2:$A$301)</f>
        <v>5464</v>
      </c>
      <c r="B3248" s="108" t="s">
        <v>108</v>
      </c>
      <c r="C3248" s="107">
        <v>2013</v>
      </c>
      <c r="D3248" s="107" t="s">
        <v>458</v>
      </c>
      <c r="E3248" s="107" t="s">
        <v>458</v>
      </c>
      <c r="F3248" s="107" t="s">
        <v>458</v>
      </c>
      <c r="G3248">
        <v>0</v>
      </c>
      <c r="H3248" t="e">
        <f t="shared" si="50"/>
        <v>#VALUE!</v>
      </c>
    </row>
    <row r="3249" spans="1:8" x14ac:dyDescent="0.25">
      <c r="A3249">
        <f>_xlfn.XLOOKUP(B3249,'Données-péréquation'!$B$2:$B$301,'Données-péréquation'!$A$2:$A$301)</f>
        <v>5464</v>
      </c>
      <c r="B3249" s="108" t="s">
        <v>108</v>
      </c>
      <c r="C3249" s="107">
        <v>2014</v>
      </c>
      <c r="D3249" s="107" t="s">
        <v>458</v>
      </c>
      <c r="E3249" s="107" t="s">
        <v>458</v>
      </c>
      <c r="F3249" s="107" t="s">
        <v>458</v>
      </c>
      <c r="G3249">
        <v>0</v>
      </c>
      <c r="H3249" t="e">
        <f t="shared" si="50"/>
        <v>#VALUE!</v>
      </c>
    </row>
    <row r="3250" spans="1:8" x14ac:dyDescent="0.25">
      <c r="A3250">
        <f>_xlfn.XLOOKUP(B3250,'Données-péréquation'!$B$2:$B$301,'Données-péréquation'!$A$2:$A$301)</f>
        <v>5464</v>
      </c>
      <c r="B3250" s="108" t="s">
        <v>108</v>
      </c>
      <c r="C3250" s="107">
        <v>2015</v>
      </c>
      <c r="D3250" s="107" t="s">
        <v>458</v>
      </c>
      <c r="E3250" s="107" t="s">
        <v>458</v>
      </c>
      <c r="F3250" s="107" t="s">
        <v>458</v>
      </c>
      <c r="G3250">
        <v>0</v>
      </c>
      <c r="H3250" t="e">
        <f t="shared" si="50"/>
        <v>#VALUE!</v>
      </c>
    </row>
    <row r="3251" spans="1:8" x14ac:dyDescent="0.25">
      <c r="A3251">
        <f>_xlfn.XLOOKUP(B3251,'Données-péréquation'!$B$2:$B$301,'Données-péréquation'!$A$2:$A$301)</f>
        <v>5464</v>
      </c>
      <c r="B3251" s="108" t="s">
        <v>108</v>
      </c>
      <c r="C3251" s="107">
        <v>2016</v>
      </c>
      <c r="D3251" s="105">
        <v>3653569.9789754599</v>
      </c>
      <c r="E3251" s="105">
        <v>3888759.0629890002</v>
      </c>
      <c r="F3251" s="107" t="s">
        <v>458</v>
      </c>
      <c r="G3251">
        <v>0</v>
      </c>
      <c r="H3251" t="e">
        <f t="shared" si="50"/>
        <v>#VALUE!</v>
      </c>
    </row>
    <row r="3252" spans="1:8" x14ac:dyDescent="0.25">
      <c r="A3252">
        <f>_xlfn.XLOOKUP(B3252,'Données-péréquation'!$B$2:$B$301,'Données-péréquation'!$A$2:$A$301)</f>
        <v>5464</v>
      </c>
      <c r="B3252" s="108" t="s">
        <v>108</v>
      </c>
      <c r="C3252" s="107">
        <v>2017</v>
      </c>
      <c r="D3252" s="105">
        <v>6839392.7027730597</v>
      </c>
      <c r="E3252" s="106">
        <v>7082478</v>
      </c>
      <c r="F3252" s="105">
        <v>904628.16395089903</v>
      </c>
      <c r="G3252">
        <v>0</v>
      </c>
      <c r="H3252">
        <f t="shared" si="50"/>
        <v>904628.16395089903</v>
      </c>
    </row>
    <row r="3253" spans="1:8" x14ac:dyDescent="0.25">
      <c r="A3253">
        <f>_xlfn.XLOOKUP(B3253,'Données-péréquation'!$B$2:$B$301,'Données-péréquation'!$A$2:$A$301)</f>
        <v>5464</v>
      </c>
      <c r="B3253" s="108" t="s">
        <v>108</v>
      </c>
      <c r="C3253" s="107">
        <v>2018</v>
      </c>
      <c r="D3253" s="105">
        <v>9403935.2636641897</v>
      </c>
      <c r="E3253" s="105">
        <v>9819157.5</v>
      </c>
      <c r="F3253" s="105">
        <v>806596.89106027503</v>
      </c>
      <c r="G3253">
        <v>0</v>
      </c>
      <c r="H3253">
        <f t="shared" si="50"/>
        <v>806596.89106027503</v>
      </c>
    </row>
    <row r="3254" spans="1:8" x14ac:dyDescent="0.25">
      <c r="A3254">
        <f>_xlfn.XLOOKUP(B3254,'Données-péréquation'!$B$2:$B$301,'Données-péréquation'!$A$2:$A$301)</f>
        <v>5464</v>
      </c>
      <c r="B3254" s="108" t="s">
        <v>108</v>
      </c>
      <c r="C3254" s="107">
        <v>2019</v>
      </c>
      <c r="D3254" s="105">
        <v>9747321.2087158803</v>
      </c>
      <c r="E3254" s="105">
        <v>10088896.5</v>
      </c>
      <c r="F3254" s="105">
        <v>775388.54660375998</v>
      </c>
      <c r="G3254">
        <v>10729.95</v>
      </c>
      <c r="H3254">
        <f t="shared" si="50"/>
        <v>786118.49660375994</v>
      </c>
    </row>
    <row r="3255" spans="1:8" x14ac:dyDescent="0.25">
      <c r="A3255">
        <f>_xlfn.XLOOKUP(B3255,'Données-péréquation'!$B$2:$B$301,'Données-péréquation'!$A$2:$A$301)</f>
        <v>5464</v>
      </c>
      <c r="B3255" s="108" t="s">
        <v>108</v>
      </c>
      <c r="C3255" s="107">
        <v>2020</v>
      </c>
      <c r="D3255" s="105">
        <v>9369642.9560519401</v>
      </c>
      <c r="E3255" s="105">
        <v>9981551.5</v>
      </c>
      <c r="F3255" s="105">
        <v>1502562.80119513</v>
      </c>
      <c r="G3255">
        <v>5448.52</v>
      </c>
      <c r="H3255">
        <f t="shared" si="50"/>
        <v>1508011.32119513</v>
      </c>
    </row>
    <row r="3256" spans="1:8" x14ac:dyDescent="0.25">
      <c r="A3256">
        <f>_xlfn.XLOOKUP(B3256,'Données-péréquation'!$B$2:$B$301,'Données-péréquation'!$A$2:$A$301)</f>
        <v>5464</v>
      </c>
      <c r="B3256" s="108" t="s">
        <v>108</v>
      </c>
      <c r="C3256" s="107">
        <v>2021</v>
      </c>
      <c r="D3256" s="105">
        <v>9256964.2531945407</v>
      </c>
      <c r="E3256" s="105">
        <v>9789073.5</v>
      </c>
      <c r="F3256" s="105">
        <v>852968.04402830696</v>
      </c>
      <c r="G3256">
        <v>5371.77</v>
      </c>
      <c r="H3256">
        <f t="shared" si="50"/>
        <v>858339.81402830698</v>
      </c>
    </row>
    <row r="3257" spans="1:8" x14ac:dyDescent="0.25">
      <c r="A3257">
        <f>_xlfn.XLOOKUP(B3257,'Données-péréquation'!$B$2:$B$301,'Données-péréquation'!$A$2:$A$301)</f>
        <v>5464</v>
      </c>
      <c r="B3257" s="108" t="s">
        <v>108</v>
      </c>
      <c r="C3257" s="107">
        <v>2022</v>
      </c>
      <c r="D3257" s="105">
        <v>8739821.0622625295</v>
      </c>
      <c r="E3257" s="106">
        <v>8872572</v>
      </c>
      <c r="F3257" s="105">
        <v>1239462.9240043501</v>
      </c>
      <c r="G3257">
        <v>9253.9599999999991</v>
      </c>
      <c r="H3257">
        <f t="shared" si="50"/>
        <v>1248716.8840043501</v>
      </c>
    </row>
    <row r="3258" spans="1:8" x14ac:dyDescent="0.25">
      <c r="A3258">
        <f>_xlfn.XLOOKUP(B3258,'Données-péréquation'!$B$2:$B$301,'Données-péréquation'!$A$2:$A$301)</f>
        <v>5655</v>
      </c>
      <c r="B3258" s="108" t="s">
        <v>107</v>
      </c>
      <c r="C3258" s="107">
        <v>2012</v>
      </c>
      <c r="D3258" s="107" t="s">
        <v>458</v>
      </c>
      <c r="E3258" s="107" t="s">
        <v>458</v>
      </c>
      <c r="F3258" s="107" t="s">
        <v>458</v>
      </c>
      <c r="G3258">
        <v>0</v>
      </c>
      <c r="H3258" t="e">
        <f t="shared" si="50"/>
        <v>#VALUE!</v>
      </c>
    </row>
    <row r="3259" spans="1:8" x14ac:dyDescent="0.25">
      <c r="A3259">
        <f>_xlfn.XLOOKUP(B3259,'Données-péréquation'!$B$2:$B$301,'Données-péréquation'!$A$2:$A$301)</f>
        <v>5655</v>
      </c>
      <c r="B3259" s="108" t="s">
        <v>107</v>
      </c>
      <c r="C3259" s="107">
        <v>2013</v>
      </c>
      <c r="D3259" s="107" t="s">
        <v>458</v>
      </c>
      <c r="E3259" s="107" t="s">
        <v>458</v>
      </c>
      <c r="F3259" s="107" t="s">
        <v>458</v>
      </c>
      <c r="G3259">
        <v>0</v>
      </c>
      <c r="H3259" t="e">
        <f t="shared" si="50"/>
        <v>#VALUE!</v>
      </c>
    </row>
    <row r="3260" spans="1:8" x14ac:dyDescent="0.25">
      <c r="A3260">
        <f>_xlfn.XLOOKUP(B3260,'Données-péréquation'!$B$2:$B$301,'Données-péréquation'!$A$2:$A$301)</f>
        <v>5655</v>
      </c>
      <c r="B3260" s="108" t="s">
        <v>107</v>
      </c>
      <c r="C3260" s="107">
        <v>2014</v>
      </c>
      <c r="D3260" s="107" t="s">
        <v>458</v>
      </c>
      <c r="E3260" s="107" t="s">
        <v>458</v>
      </c>
      <c r="F3260" s="107" t="s">
        <v>458</v>
      </c>
      <c r="G3260">
        <v>0</v>
      </c>
      <c r="H3260" t="e">
        <f t="shared" si="50"/>
        <v>#VALUE!</v>
      </c>
    </row>
    <row r="3261" spans="1:8" x14ac:dyDescent="0.25">
      <c r="A3261">
        <f>_xlfn.XLOOKUP(B3261,'Données-péréquation'!$B$2:$B$301,'Données-péréquation'!$A$2:$A$301)</f>
        <v>5655</v>
      </c>
      <c r="B3261" s="108" t="s">
        <v>107</v>
      </c>
      <c r="C3261" s="107">
        <v>2015</v>
      </c>
      <c r="D3261" s="107" t="s">
        <v>458</v>
      </c>
      <c r="E3261" s="107" t="s">
        <v>458</v>
      </c>
      <c r="F3261" s="107" t="s">
        <v>458</v>
      </c>
      <c r="G3261">
        <v>0</v>
      </c>
      <c r="H3261" t="e">
        <f t="shared" si="50"/>
        <v>#VALUE!</v>
      </c>
    </row>
    <row r="3262" spans="1:8" x14ac:dyDescent="0.25">
      <c r="A3262">
        <f>_xlfn.XLOOKUP(B3262,'Données-péréquation'!$B$2:$B$301,'Données-péréquation'!$A$2:$A$301)</f>
        <v>5655</v>
      </c>
      <c r="B3262" s="108" t="s">
        <v>107</v>
      </c>
      <c r="C3262" s="107">
        <v>2016</v>
      </c>
      <c r="D3262" s="105">
        <v>53908.815762853999</v>
      </c>
      <c r="E3262" s="105">
        <v>66145.339693108996</v>
      </c>
      <c r="F3262" s="107" t="s">
        <v>458</v>
      </c>
      <c r="G3262">
        <v>0</v>
      </c>
      <c r="H3262" t="e">
        <f t="shared" si="50"/>
        <v>#VALUE!</v>
      </c>
    </row>
    <row r="3263" spans="1:8" x14ac:dyDescent="0.25">
      <c r="A3263">
        <f>_xlfn.XLOOKUP(B3263,'Données-péréquation'!$B$2:$B$301,'Données-péréquation'!$A$2:$A$301)</f>
        <v>5655</v>
      </c>
      <c r="B3263" s="108" t="s">
        <v>107</v>
      </c>
      <c r="C3263" s="107">
        <v>2017</v>
      </c>
      <c r="D3263" s="105">
        <v>44953.543517257</v>
      </c>
      <c r="E3263" s="105">
        <v>57005.899212716002</v>
      </c>
      <c r="F3263" s="105">
        <v>-1237479.59392604</v>
      </c>
      <c r="G3263">
        <v>0</v>
      </c>
      <c r="H3263">
        <f t="shared" si="50"/>
        <v>-1237479.59392604</v>
      </c>
    </row>
    <row r="3264" spans="1:8" x14ac:dyDescent="0.25">
      <c r="A3264">
        <f>_xlfn.XLOOKUP(B3264,'Données-péréquation'!$B$2:$B$301,'Données-péréquation'!$A$2:$A$301)</f>
        <v>5655</v>
      </c>
      <c r="B3264" s="108" t="s">
        <v>107</v>
      </c>
      <c r="C3264" s="107">
        <v>2018</v>
      </c>
      <c r="D3264" s="105">
        <v>46513.877069570997</v>
      </c>
      <c r="E3264" s="105">
        <v>84502.136416584006</v>
      </c>
      <c r="F3264" s="105">
        <v>-1581282.5846337799</v>
      </c>
      <c r="G3264">
        <v>0</v>
      </c>
      <c r="H3264">
        <f t="shared" si="50"/>
        <v>-1581282.5846337799</v>
      </c>
    </row>
    <row r="3265" spans="1:8" x14ac:dyDescent="0.25">
      <c r="A3265">
        <f>_xlfn.XLOOKUP(B3265,'Données-péréquation'!$B$2:$B$301,'Données-péréquation'!$A$2:$A$301)</f>
        <v>5655</v>
      </c>
      <c r="B3265" s="108" t="s">
        <v>107</v>
      </c>
      <c r="C3265" s="107">
        <v>2019</v>
      </c>
      <c r="D3265" s="105">
        <v>37354.465388226999</v>
      </c>
      <c r="E3265" s="105">
        <v>178835.89139429599</v>
      </c>
      <c r="F3265" s="105">
        <v>-1249156.3802068699</v>
      </c>
      <c r="G3265">
        <v>23646.7</v>
      </c>
      <c r="H3265">
        <f t="shared" si="50"/>
        <v>-1225509.68020687</v>
      </c>
    </row>
    <row r="3266" spans="1:8" x14ac:dyDescent="0.25">
      <c r="A3266">
        <f>_xlfn.XLOOKUP(B3266,'Données-péréquation'!$B$2:$B$301,'Données-péréquation'!$A$2:$A$301)</f>
        <v>5655</v>
      </c>
      <c r="B3266" s="108" t="s">
        <v>107</v>
      </c>
      <c r="C3266" s="107">
        <v>2020</v>
      </c>
      <c r="D3266" s="105">
        <v>22750.534827452</v>
      </c>
      <c r="E3266" s="105">
        <v>180725.235705495</v>
      </c>
      <c r="F3266" s="105">
        <v>-1701988.7114655999</v>
      </c>
      <c r="G3266">
        <v>33267.79</v>
      </c>
      <c r="H3266">
        <f t="shared" si="50"/>
        <v>-1668720.9214655999</v>
      </c>
    </row>
    <row r="3267" spans="1:8" x14ac:dyDescent="0.25">
      <c r="A3267">
        <f>_xlfn.XLOOKUP(B3267,'Données-péréquation'!$B$2:$B$301,'Données-péréquation'!$A$2:$A$301)</f>
        <v>5655</v>
      </c>
      <c r="B3267" s="108" t="s">
        <v>107</v>
      </c>
      <c r="C3267" s="107">
        <v>2021</v>
      </c>
      <c r="D3267" s="105">
        <v>9453.6172747510009</v>
      </c>
      <c r="E3267" s="105">
        <v>165436.766605707</v>
      </c>
      <c r="F3267" s="105">
        <v>-611820.64119558805</v>
      </c>
      <c r="G3267">
        <v>-19910.580000000002</v>
      </c>
      <c r="H3267">
        <f t="shared" ref="H3267:H3301" si="51">F3267+G3267</f>
        <v>-631731.221195588</v>
      </c>
    </row>
    <row r="3268" spans="1:8" x14ac:dyDescent="0.25">
      <c r="A3268">
        <f>_xlfn.XLOOKUP(B3268,'Données-péréquation'!$B$2:$B$301,'Données-péréquation'!$A$2:$A$301)</f>
        <v>5655</v>
      </c>
      <c r="B3268" s="108" t="s">
        <v>107</v>
      </c>
      <c r="C3268" s="107">
        <v>2022</v>
      </c>
      <c r="D3268" s="105">
        <v>-1249.6663358559999</v>
      </c>
      <c r="E3268" s="105">
        <v>10592.275047649</v>
      </c>
      <c r="F3268" s="105">
        <v>-1247107.74342715</v>
      </c>
      <c r="G3268">
        <v>6752.24</v>
      </c>
      <c r="H3268">
        <f t="shared" si="51"/>
        <v>-1240355.50342715</v>
      </c>
    </row>
    <row r="3269" spans="1:8" x14ac:dyDescent="0.25">
      <c r="A3269">
        <f>_xlfn.XLOOKUP(B3269,'Données-péréquation'!$B$2:$B$301,'Données-péréquation'!$A$2:$A$301)</f>
        <v>5938</v>
      </c>
      <c r="B3269" s="108" t="s">
        <v>106</v>
      </c>
      <c r="C3269" s="107">
        <v>2012</v>
      </c>
      <c r="D3269" s="107" t="s">
        <v>458</v>
      </c>
      <c r="E3269" s="107" t="s">
        <v>458</v>
      </c>
      <c r="F3269" s="107" t="s">
        <v>458</v>
      </c>
      <c r="G3269">
        <v>0</v>
      </c>
      <c r="H3269" t="e">
        <f t="shared" si="51"/>
        <v>#VALUE!</v>
      </c>
    </row>
    <row r="3270" spans="1:8" x14ac:dyDescent="0.25">
      <c r="A3270">
        <f>_xlfn.XLOOKUP(B3270,'Données-péréquation'!$B$2:$B$301,'Données-péréquation'!$A$2:$A$301)</f>
        <v>5938</v>
      </c>
      <c r="B3270" s="108" t="s">
        <v>106</v>
      </c>
      <c r="C3270" s="107">
        <v>2013</v>
      </c>
      <c r="D3270" s="107" t="s">
        <v>458</v>
      </c>
      <c r="E3270" s="107" t="s">
        <v>458</v>
      </c>
      <c r="F3270" s="107" t="s">
        <v>458</v>
      </c>
      <c r="G3270">
        <v>0</v>
      </c>
      <c r="H3270" t="e">
        <f t="shared" si="51"/>
        <v>#VALUE!</v>
      </c>
    </row>
    <row r="3271" spans="1:8" x14ac:dyDescent="0.25">
      <c r="A3271">
        <f>_xlfn.XLOOKUP(B3271,'Données-péréquation'!$B$2:$B$301,'Données-péréquation'!$A$2:$A$301)</f>
        <v>5938</v>
      </c>
      <c r="B3271" s="108" t="s">
        <v>106</v>
      </c>
      <c r="C3271" s="107">
        <v>2014</v>
      </c>
      <c r="D3271" s="107" t="s">
        <v>458</v>
      </c>
      <c r="E3271" s="107" t="s">
        <v>458</v>
      </c>
      <c r="F3271" s="107" t="s">
        <v>458</v>
      </c>
      <c r="G3271">
        <v>0</v>
      </c>
      <c r="H3271" t="e">
        <f t="shared" si="51"/>
        <v>#VALUE!</v>
      </c>
    </row>
    <row r="3272" spans="1:8" x14ac:dyDescent="0.25">
      <c r="A3272">
        <f>_xlfn.XLOOKUP(B3272,'Données-péréquation'!$B$2:$B$301,'Données-péréquation'!$A$2:$A$301)</f>
        <v>5938</v>
      </c>
      <c r="B3272" s="108" t="s">
        <v>106</v>
      </c>
      <c r="C3272" s="107">
        <v>2015</v>
      </c>
      <c r="D3272" s="107" t="s">
        <v>458</v>
      </c>
      <c r="E3272" s="107" t="s">
        <v>458</v>
      </c>
      <c r="F3272" s="107" t="s">
        <v>458</v>
      </c>
      <c r="G3272">
        <v>0</v>
      </c>
      <c r="H3272" t="e">
        <f t="shared" si="51"/>
        <v>#VALUE!</v>
      </c>
    </row>
    <row r="3273" spans="1:8" x14ac:dyDescent="0.25">
      <c r="A3273">
        <f>_xlfn.XLOOKUP(B3273,'Données-péréquation'!$B$2:$B$301,'Données-péréquation'!$A$2:$A$301)</f>
        <v>5938</v>
      </c>
      <c r="B3273" s="108" t="s">
        <v>106</v>
      </c>
      <c r="C3273" s="107">
        <v>2016</v>
      </c>
      <c r="D3273" s="105">
        <v>-628115.04089565901</v>
      </c>
      <c r="E3273" s="105">
        <v>59880.239634247999</v>
      </c>
      <c r="F3273" s="107" t="s">
        <v>458</v>
      </c>
      <c r="G3273">
        <v>0</v>
      </c>
      <c r="H3273" t="e">
        <f t="shared" si="51"/>
        <v>#VALUE!</v>
      </c>
    </row>
    <row r="3274" spans="1:8" x14ac:dyDescent="0.25">
      <c r="A3274">
        <f>_xlfn.XLOOKUP(B3274,'Données-péréquation'!$B$2:$B$301,'Données-péréquation'!$A$2:$A$301)</f>
        <v>5938</v>
      </c>
      <c r="B3274" s="108" t="s">
        <v>106</v>
      </c>
      <c r="C3274" s="107">
        <v>2017</v>
      </c>
      <c r="D3274" s="105">
        <v>-649600.77841523394</v>
      </c>
      <c r="E3274" s="105">
        <v>59454.995360743997</v>
      </c>
      <c r="F3274" s="105">
        <v>37882489.260759197</v>
      </c>
      <c r="G3274">
        <v>0</v>
      </c>
      <c r="H3274">
        <f t="shared" si="51"/>
        <v>37882489.260759197</v>
      </c>
    </row>
    <row r="3275" spans="1:8" x14ac:dyDescent="0.25">
      <c r="A3275">
        <f>_xlfn.XLOOKUP(B3275,'Données-péréquation'!$B$2:$B$301,'Données-péréquation'!$A$2:$A$301)</f>
        <v>5938</v>
      </c>
      <c r="B3275" s="108" t="s">
        <v>106</v>
      </c>
      <c r="C3275" s="107">
        <v>2018</v>
      </c>
      <c r="D3275" s="105">
        <v>-723254.95175151702</v>
      </c>
      <c r="E3275" s="105">
        <v>59687.545200829001</v>
      </c>
      <c r="F3275" s="105">
        <v>39530518.509559199</v>
      </c>
      <c r="G3275">
        <v>0</v>
      </c>
      <c r="H3275">
        <f t="shared" si="51"/>
        <v>39530518.509559199</v>
      </c>
    </row>
    <row r="3276" spans="1:8" x14ac:dyDescent="0.25">
      <c r="A3276">
        <f>_xlfn.XLOOKUP(B3276,'Données-péréquation'!$B$2:$B$301,'Données-péréquation'!$A$2:$A$301)</f>
        <v>5938</v>
      </c>
      <c r="B3276" s="108" t="s">
        <v>106</v>
      </c>
      <c r="C3276" s="107">
        <v>2019</v>
      </c>
      <c r="D3276" s="105">
        <v>-359004.21774229797</v>
      </c>
      <c r="E3276" s="105">
        <v>308047.13340565597</v>
      </c>
      <c r="F3276" s="105">
        <v>40925266.287611999</v>
      </c>
      <c r="G3276">
        <v>1065681.8999999999</v>
      </c>
      <c r="H3276">
        <f t="shared" si="51"/>
        <v>41990948.187611997</v>
      </c>
    </row>
    <row r="3277" spans="1:8" x14ac:dyDescent="0.25">
      <c r="A3277">
        <f>_xlfn.XLOOKUP(B3277,'Données-péréquation'!$B$2:$B$301,'Données-péréquation'!$A$2:$A$301)</f>
        <v>5938</v>
      </c>
      <c r="B3277" s="108" t="s">
        <v>106</v>
      </c>
      <c r="C3277" s="107">
        <v>2020</v>
      </c>
      <c r="D3277" s="105">
        <v>-317711.91749199701</v>
      </c>
      <c r="E3277" s="105">
        <v>374547.24967231799</v>
      </c>
      <c r="F3277" s="105">
        <v>41541712.597160801</v>
      </c>
      <c r="G3277">
        <v>683845.51</v>
      </c>
      <c r="H3277">
        <f t="shared" si="51"/>
        <v>42225558.107160799</v>
      </c>
    </row>
    <row r="3278" spans="1:8" x14ac:dyDescent="0.25">
      <c r="A3278">
        <f>_xlfn.XLOOKUP(B3278,'Données-péréquation'!$B$2:$B$301,'Données-péréquation'!$A$2:$A$301)</f>
        <v>5938</v>
      </c>
      <c r="B3278" s="108" t="s">
        <v>106</v>
      </c>
      <c r="C3278" s="107">
        <v>2021</v>
      </c>
      <c r="D3278" s="105">
        <v>-487673.34791570698</v>
      </c>
      <c r="E3278" s="105">
        <v>333263.57903906301</v>
      </c>
      <c r="F3278" s="105">
        <v>40895462.512254797</v>
      </c>
      <c r="G3278">
        <v>436312.98</v>
      </c>
      <c r="H3278">
        <f t="shared" si="51"/>
        <v>41331775.492254794</v>
      </c>
    </row>
    <row r="3279" spans="1:8" x14ac:dyDescent="0.25">
      <c r="A3279">
        <f>_xlfn.XLOOKUP(B3279,'Données-péréquation'!$B$2:$B$301,'Données-péréquation'!$A$2:$A$301)</f>
        <v>5938</v>
      </c>
      <c r="B3279" s="108" t="s">
        <v>106</v>
      </c>
      <c r="C3279" s="107">
        <v>2022</v>
      </c>
      <c r="D3279" s="105">
        <v>-86345.639077960004</v>
      </c>
      <c r="E3279" s="105">
        <v>320575.63204010902</v>
      </c>
      <c r="F3279" s="105">
        <v>34049805.117926098</v>
      </c>
      <c r="G3279">
        <v>435331.61</v>
      </c>
      <c r="H3279">
        <f t="shared" si="51"/>
        <v>34485136.727926098</v>
      </c>
    </row>
    <row r="3280" spans="1:8" x14ac:dyDescent="0.25">
      <c r="A3280">
        <f>_xlfn.XLOOKUP(B3280,'Données-péréquation'!$B$2:$B$301,'Données-péréquation'!$A$2:$A$301)</f>
        <v>5939</v>
      </c>
      <c r="B3280" s="108" t="s">
        <v>105</v>
      </c>
      <c r="C3280" s="107">
        <v>2012</v>
      </c>
      <c r="D3280" s="107" t="s">
        <v>458</v>
      </c>
      <c r="E3280" s="107" t="s">
        <v>458</v>
      </c>
      <c r="F3280" s="107" t="s">
        <v>458</v>
      </c>
      <c r="G3280">
        <v>0</v>
      </c>
      <c r="H3280" t="e">
        <f t="shared" si="51"/>
        <v>#VALUE!</v>
      </c>
    </row>
    <row r="3281" spans="1:8" x14ac:dyDescent="0.25">
      <c r="A3281">
        <f>_xlfn.XLOOKUP(B3281,'Données-péréquation'!$B$2:$B$301,'Données-péréquation'!$A$2:$A$301)</f>
        <v>5939</v>
      </c>
      <c r="B3281" s="108" t="s">
        <v>105</v>
      </c>
      <c r="C3281" s="107">
        <v>2013</v>
      </c>
      <c r="D3281" s="107" t="s">
        <v>458</v>
      </c>
      <c r="E3281" s="107" t="s">
        <v>458</v>
      </c>
      <c r="F3281" s="107" t="s">
        <v>458</v>
      </c>
      <c r="G3281">
        <v>0</v>
      </c>
      <c r="H3281" t="e">
        <f t="shared" si="51"/>
        <v>#VALUE!</v>
      </c>
    </row>
    <row r="3282" spans="1:8" x14ac:dyDescent="0.25">
      <c r="A3282">
        <f>_xlfn.XLOOKUP(B3282,'Données-péréquation'!$B$2:$B$301,'Données-péréquation'!$A$2:$A$301)</f>
        <v>5939</v>
      </c>
      <c r="B3282" s="108" t="s">
        <v>105</v>
      </c>
      <c r="C3282" s="107">
        <v>2014</v>
      </c>
      <c r="D3282" s="107" t="s">
        <v>458</v>
      </c>
      <c r="E3282" s="107" t="s">
        <v>458</v>
      </c>
      <c r="F3282" s="107" t="s">
        <v>458</v>
      </c>
      <c r="G3282">
        <v>0</v>
      </c>
      <c r="H3282" t="e">
        <f t="shared" si="51"/>
        <v>#VALUE!</v>
      </c>
    </row>
    <row r="3283" spans="1:8" x14ac:dyDescent="0.25">
      <c r="A3283">
        <f>_xlfn.XLOOKUP(B3283,'Données-péréquation'!$B$2:$B$301,'Données-péréquation'!$A$2:$A$301)</f>
        <v>5939</v>
      </c>
      <c r="B3283" s="108" t="s">
        <v>105</v>
      </c>
      <c r="C3283" s="107">
        <v>2015</v>
      </c>
      <c r="D3283" s="107" t="s">
        <v>458</v>
      </c>
      <c r="E3283" s="107" t="s">
        <v>458</v>
      </c>
      <c r="F3283" s="107" t="s">
        <v>458</v>
      </c>
      <c r="G3283">
        <v>0</v>
      </c>
      <c r="H3283" t="e">
        <f t="shared" si="51"/>
        <v>#VALUE!</v>
      </c>
    </row>
    <row r="3284" spans="1:8" x14ac:dyDescent="0.25">
      <c r="A3284">
        <f>_xlfn.XLOOKUP(B3284,'Données-péréquation'!$B$2:$B$301,'Données-péréquation'!$A$2:$A$301)</f>
        <v>5939</v>
      </c>
      <c r="B3284" s="108" t="s">
        <v>105</v>
      </c>
      <c r="C3284" s="107">
        <v>2016</v>
      </c>
      <c r="D3284" s="105">
        <v>135229.70659784201</v>
      </c>
      <c r="E3284" s="105">
        <v>198450.799186344</v>
      </c>
      <c r="F3284" s="107" t="s">
        <v>458</v>
      </c>
      <c r="G3284">
        <v>0</v>
      </c>
      <c r="H3284" t="e">
        <f t="shared" si="51"/>
        <v>#VALUE!</v>
      </c>
    </row>
    <row r="3285" spans="1:8" x14ac:dyDescent="0.25">
      <c r="A3285">
        <f>_xlfn.XLOOKUP(B3285,'Données-péréquation'!$B$2:$B$301,'Données-péréquation'!$A$2:$A$301)</f>
        <v>5939</v>
      </c>
      <c r="B3285" s="108" t="s">
        <v>105</v>
      </c>
      <c r="C3285" s="107">
        <v>2017</v>
      </c>
      <c r="D3285" s="105">
        <v>81219.990368145998</v>
      </c>
      <c r="E3285" s="105">
        <v>186723.39419282699</v>
      </c>
      <c r="F3285" s="105">
        <v>1662154.4996631099</v>
      </c>
      <c r="G3285">
        <v>0</v>
      </c>
      <c r="H3285">
        <f t="shared" si="51"/>
        <v>1662154.4996631099</v>
      </c>
    </row>
    <row r="3286" spans="1:8" x14ac:dyDescent="0.25">
      <c r="A3286">
        <f>_xlfn.XLOOKUP(B3286,'Données-péréquation'!$B$2:$B$301,'Données-péréquation'!$A$2:$A$301)</f>
        <v>5939</v>
      </c>
      <c r="B3286" s="108" t="s">
        <v>105</v>
      </c>
      <c r="C3286" s="107">
        <v>2018</v>
      </c>
      <c r="D3286" s="105">
        <v>737815.24575143994</v>
      </c>
      <c r="E3286" s="105">
        <v>569212.98220665799</v>
      </c>
      <c r="F3286" s="105">
        <v>2171971.28674509</v>
      </c>
      <c r="G3286">
        <v>0</v>
      </c>
      <c r="H3286">
        <f t="shared" si="51"/>
        <v>2171971.28674509</v>
      </c>
    </row>
    <row r="3287" spans="1:8" x14ac:dyDescent="0.25">
      <c r="A3287">
        <f>_xlfn.XLOOKUP(B3287,'Données-péréquation'!$B$2:$B$301,'Données-péréquation'!$A$2:$A$301)</f>
        <v>5939</v>
      </c>
      <c r="B3287" s="108" t="s">
        <v>105</v>
      </c>
      <c r="C3287" s="107">
        <v>2019</v>
      </c>
      <c r="D3287" s="105">
        <v>772440.27159571694</v>
      </c>
      <c r="E3287" s="105">
        <v>795531.52441469196</v>
      </c>
      <c r="F3287" s="105">
        <v>2017077.70151768</v>
      </c>
      <c r="G3287">
        <v>41522.9</v>
      </c>
      <c r="H3287">
        <f t="shared" si="51"/>
        <v>2058600.6015176799</v>
      </c>
    </row>
    <row r="3288" spans="1:8" x14ac:dyDescent="0.25">
      <c r="A3288">
        <f>_xlfn.XLOOKUP(B3288,'Données-péréquation'!$B$2:$B$301,'Données-péréquation'!$A$2:$A$301)</f>
        <v>5939</v>
      </c>
      <c r="B3288" s="108" t="s">
        <v>105</v>
      </c>
      <c r="C3288" s="107">
        <v>2020</v>
      </c>
      <c r="D3288" s="105">
        <v>638035.57177643897</v>
      </c>
      <c r="E3288" s="105">
        <v>675976.44628796598</v>
      </c>
      <c r="F3288" s="105">
        <v>2765320.5701322998</v>
      </c>
      <c r="G3288">
        <v>24112.44</v>
      </c>
      <c r="H3288">
        <f t="shared" si="51"/>
        <v>2789433.0101322997</v>
      </c>
    </row>
    <row r="3289" spans="1:8" x14ac:dyDescent="0.25">
      <c r="A3289">
        <f>_xlfn.XLOOKUP(B3289,'Données-péréquation'!$B$2:$B$301,'Données-péréquation'!$A$2:$A$301)</f>
        <v>5939</v>
      </c>
      <c r="B3289" s="108" t="s">
        <v>105</v>
      </c>
      <c r="C3289" s="107">
        <v>2021</v>
      </c>
      <c r="D3289" s="105">
        <v>557127.17127166898</v>
      </c>
      <c r="E3289" s="105">
        <v>562778.31756594102</v>
      </c>
      <c r="F3289" s="105">
        <v>2184978.6534804101</v>
      </c>
      <c r="G3289">
        <v>27629.89</v>
      </c>
      <c r="H3289">
        <f t="shared" si="51"/>
        <v>2212608.5434804102</v>
      </c>
    </row>
    <row r="3290" spans="1:8" x14ac:dyDescent="0.25">
      <c r="A3290">
        <f>_xlfn.XLOOKUP(B3290,'Données-péréquation'!$B$2:$B$301,'Données-péréquation'!$A$2:$A$301)</f>
        <v>5939</v>
      </c>
      <c r="B3290" s="108" t="s">
        <v>105</v>
      </c>
      <c r="C3290" s="107">
        <v>2022</v>
      </c>
      <c r="D3290" s="105">
        <v>487754.58923324</v>
      </c>
      <c r="E3290" s="105">
        <v>457295.24735039799</v>
      </c>
      <c r="F3290" s="105">
        <v>2177507.2591699702</v>
      </c>
      <c r="G3290">
        <v>39272.39</v>
      </c>
      <c r="H3290">
        <f t="shared" si="51"/>
        <v>2216779.6491699703</v>
      </c>
    </row>
    <row r="3291" spans="1:8" x14ac:dyDescent="0.25">
      <c r="A3291">
        <f>_xlfn.XLOOKUP(B3291,'Données-péréquation'!$B$2:$B$301,'Données-péréquation'!$A$2:$A$301)</f>
        <v>5415</v>
      </c>
      <c r="B3291" s="108" t="s">
        <v>104</v>
      </c>
      <c r="C3291" s="107">
        <v>2012</v>
      </c>
      <c r="D3291" s="107" t="s">
        <v>458</v>
      </c>
      <c r="E3291" s="107" t="s">
        <v>458</v>
      </c>
      <c r="F3291" s="107" t="s">
        <v>458</v>
      </c>
      <c r="G3291">
        <v>0</v>
      </c>
      <c r="H3291" t="e">
        <f t="shared" si="51"/>
        <v>#VALUE!</v>
      </c>
    </row>
    <row r="3292" spans="1:8" x14ac:dyDescent="0.25">
      <c r="A3292">
        <f>_xlfn.XLOOKUP(B3292,'Données-péréquation'!$B$2:$B$301,'Données-péréquation'!$A$2:$A$301)</f>
        <v>5415</v>
      </c>
      <c r="B3292" s="108" t="s">
        <v>104</v>
      </c>
      <c r="C3292" s="107">
        <v>2013</v>
      </c>
      <c r="D3292" s="107" t="s">
        <v>458</v>
      </c>
      <c r="E3292" s="107" t="s">
        <v>458</v>
      </c>
      <c r="F3292" s="107" t="s">
        <v>458</v>
      </c>
      <c r="G3292">
        <v>0</v>
      </c>
      <c r="H3292" t="e">
        <f t="shared" si="51"/>
        <v>#VALUE!</v>
      </c>
    </row>
    <row r="3293" spans="1:8" x14ac:dyDescent="0.25">
      <c r="A3293">
        <f>_xlfn.XLOOKUP(B3293,'Données-péréquation'!$B$2:$B$301,'Données-péréquation'!$A$2:$A$301)</f>
        <v>5415</v>
      </c>
      <c r="B3293" s="108" t="s">
        <v>104</v>
      </c>
      <c r="C3293" s="107">
        <v>2014</v>
      </c>
      <c r="D3293" s="107" t="s">
        <v>458</v>
      </c>
      <c r="E3293" s="107" t="s">
        <v>458</v>
      </c>
      <c r="F3293" s="107" t="s">
        <v>458</v>
      </c>
      <c r="G3293">
        <v>0</v>
      </c>
      <c r="H3293" t="e">
        <f t="shared" si="51"/>
        <v>#VALUE!</v>
      </c>
    </row>
    <row r="3294" spans="1:8" x14ac:dyDescent="0.25">
      <c r="A3294">
        <f>_xlfn.XLOOKUP(B3294,'Données-péréquation'!$B$2:$B$301,'Données-péréquation'!$A$2:$A$301)</f>
        <v>5415</v>
      </c>
      <c r="B3294" s="108" t="s">
        <v>104</v>
      </c>
      <c r="C3294" s="107">
        <v>2015</v>
      </c>
      <c r="D3294" s="107" t="s">
        <v>458</v>
      </c>
      <c r="E3294" s="107" t="s">
        <v>458</v>
      </c>
      <c r="F3294" s="107" t="s">
        <v>458</v>
      </c>
      <c r="G3294">
        <v>0</v>
      </c>
      <c r="H3294" t="e">
        <f t="shared" si="51"/>
        <v>#VALUE!</v>
      </c>
    </row>
    <row r="3295" spans="1:8" x14ac:dyDescent="0.25">
      <c r="A3295">
        <f>_xlfn.XLOOKUP(B3295,'Données-péréquation'!$B$2:$B$301,'Données-péréquation'!$A$2:$A$301)</f>
        <v>5415</v>
      </c>
      <c r="B3295" s="108" t="s">
        <v>104</v>
      </c>
      <c r="C3295" s="107">
        <v>2016</v>
      </c>
      <c r="D3295" s="105">
        <v>-7821.2514449999999</v>
      </c>
      <c r="E3295" s="106">
        <v>43495</v>
      </c>
      <c r="F3295" s="107" t="s">
        <v>458</v>
      </c>
      <c r="G3295">
        <v>0</v>
      </c>
      <c r="H3295" t="e">
        <f t="shared" si="51"/>
        <v>#VALUE!</v>
      </c>
    </row>
    <row r="3296" spans="1:8" x14ac:dyDescent="0.25">
      <c r="A3296">
        <f>_xlfn.XLOOKUP(B3296,'Données-péréquation'!$B$2:$B$301,'Données-péréquation'!$A$2:$A$301)</f>
        <v>5415</v>
      </c>
      <c r="B3296" s="108" t="s">
        <v>104</v>
      </c>
      <c r="C3296" s="107">
        <v>2017</v>
      </c>
      <c r="D3296" s="105">
        <v>-9844.5007499999992</v>
      </c>
      <c r="E3296" s="106">
        <v>31875</v>
      </c>
      <c r="F3296" s="105">
        <v>98011.166437688997</v>
      </c>
      <c r="G3296">
        <v>0</v>
      </c>
      <c r="H3296">
        <f t="shared" si="51"/>
        <v>98011.166437688997</v>
      </c>
    </row>
    <row r="3297" spans="1:8" x14ac:dyDescent="0.25">
      <c r="A3297">
        <f>_xlfn.XLOOKUP(B3297,'Données-péréquation'!$B$2:$B$301,'Données-péréquation'!$A$2:$A$301)</f>
        <v>5415</v>
      </c>
      <c r="B3297" s="108" t="s">
        <v>104</v>
      </c>
      <c r="C3297" s="107">
        <v>2018</v>
      </c>
      <c r="D3297" s="105">
        <v>-8833.8919119999991</v>
      </c>
      <c r="E3297" s="106">
        <v>27608</v>
      </c>
      <c r="F3297" s="105">
        <v>204567.32200984101</v>
      </c>
      <c r="G3297">
        <v>0</v>
      </c>
      <c r="H3297">
        <f t="shared" si="51"/>
        <v>204567.32200984101</v>
      </c>
    </row>
    <row r="3298" spans="1:8" x14ac:dyDescent="0.25">
      <c r="A3298">
        <f>_xlfn.XLOOKUP(B3298,'Données-péréquation'!$B$2:$B$301,'Données-péréquation'!$A$2:$A$301)</f>
        <v>5415</v>
      </c>
      <c r="B3298" s="108" t="s">
        <v>104</v>
      </c>
      <c r="C3298" s="107">
        <v>2019</v>
      </c>
      <c r="D3298" s="105">
        <v>-18757.429619999999</v>
      </c>
      <c r="E3298" s="106">
        <v>34368</v>
      </c>
      <c r="F3298" s="105">
        <v>-70670.930046430003</v>
      </c>
      <c r="G3298">
        <v>22763.55</v>
      </c>
      <c r="H3298">
        <f t="shared" si="51"/>
        <v>-47907.38004643</v>
      </c>
    </row>
    <row r="3299" spans="1:8" x14ac:dyDescent="0.25">
      <c r="A3299">
        <f>_xlfn.XLOOKUP(B3299,'Données-péréquation'!$B$2:$B$301,'Données-péréquation'!$A$2:$A$301)</f>
        <v>5415</v>
      </c>
      <c r="B3299" s="108" t="s">
        <v>104</v>
      </c>
      <c r="C3299" s="107">
        <v>2020</v>
      </c>
      <c r="D3299" s="105">
        <v>-20921.438526000002</v>
      </c>
      <c r="E3299" s="106">
        <v>23095</v>
      </c>
      <c r="F3299" s="105">
        <v>100887.45114885</v>
      </c>
      <c r="G3299">
        <v>5470.09</v>
      </c>
      <c r="H3299">
        <f t="shared" si="51"/>
        <v>106357.54114885</v>
      </c>
    </row>
    <row r="3300" spans="1:8" x14ac:dyDescent="0.25">
      <c r="A3300">
        <f>_xlfn.XLOOKUP(B3300,'Données-péréquation'!$B$2:$B$301,'Données-péréquation'!$A$2:$A$301)</f>
        <v>5415</v>
      </c>
      <c r="B3300" s="108" t="s">
        <v>104</v>
      </c>
      <c r="C3300" s="107">
        <v>2021</v>
      </c>
      <c r="D3300" s="105">
        <v>-19531.329374000001</v>
      </c>
      <c r="E3300" s="106">
        <v>19930</v>
      </c>
      <c r="F3300" s="105">
        <v>40682.004928289003</v>
      </c>
      <c r="G3300">
        <v>13232.84</v>
      </c>
      <c r="H3300">
        <f t="shared" si="51"/>
        <v>53914.844928289007</v>
      </c>
    </row>
    <row r="3301" spans="1:8" x14ac:dyDescent="0.25">
      <c r="A3301">
        <f>_xlfn.XLOOKUP(B3301,'Données-péréquation'!$B$2:$B$301,'Données-péréquation'!$A$2:$A$301)</f>
        <v>5415</v>
      </c>
      <c r="B3301" s="108" t="s">
        <v>104</v>
      </c>
      <c r="C3301" s="107">
        <v>2022</v>
      </c>
      <c r="D3301" s="105">
        <v>-34313.569308999999</v>
      </c>
      <c r="E3301" s="106">
        <v>4160</v>
      </c>
      <c r="F3301" s="105">
        <v>331690.772465555</v>
      </c>
      <c r="G3301">
        <v>16228.19</v>
      </c>
      <c r="H3301">
        <f t="shared" si="51"/>
        <v>347918.962465555</v>
      </c>
    </row>
    <row r="3302" spans="1:8" x14ac:dyDescent="0.25">
      <c r="B3302" s="113" t="s">
        <v>412</v>
      </c>
      <c r="C3302" s="114">
        <v>2017</v>
      </c>
      <c r="D3302">
        <f>SUMIFS(D$2:D$3301,$C$2:$C$3301,$C3302)</f>
        <v>394135527.16283941</v>
      </c>
      <c r="E3302">
        <f t="shared" ref="E3302:H3307" si="52">SUMIFS(E$2:E$3301,$C$2:$C$3301,$C3302)</f>
        <v>428039545.49647993</v>
      </c>
      <c r="F3302">
        <f t="shared" si="52"/>
        <v>-137702392.12305963</v>
      </c>
      <c r="G3302">
        <f t="shared" si="52"/>
        <v>0</v>
      </c>
      <c r="H3302">
        <f t="shared" si="52"/>
        <v>-137702392.12305963</v>
      </c>
    </row>
    <row r="3303" spans="1:8" x14ac:dyDescent="0.25">
      <c r="B3303" s="113" t="s">
        <v>412</v>
      </c>
      <c r="C3303" s="115">
        <v>2018</v>
      </c>
      <c r="D3303">
        <f t="shared" ref="D3303:D3307" si="53">SUMIFS(D$2:D$3301,$C$2:$C$3301,$C3303)</f>
        <v>424875884.45440483</v>
      </c>
      <c r="E3303">
        <f t="shared" si="52"/>
        <v>463173752.32287484</v>
      </c>
      <c r="F3303">
        <f t="shared" si="52"/>
        <v>-148928437.54619002</v>
      </c>
      <c r="G3303">
        <f t="shared" si="52"/>
        <v>0</v>
      </c>
      <c r="H3303">
        <f t="shared" si="52"/>
        <v>-148928437.54619002</v>
      </c>
    </row>
    <row r="3304" spans="1:8" x14ac:dyDescent="0.25">
      <c r="B3304" s="113" t="s">
        <v>412</v>
      </c>
      <c r="C3304" s="115">
        <v>2019</v>
      </c>
      <c r="D3304">
        <f t="shared" si="53"/>
        <v>427226828.02200282</v>
      </c>
      <c r="E3304">
        <f t="shared" si="52"/>
        <v>477074512.71381974</v>
      </c>
      <c r="F3304">
        <f t="shared" si="52"/>
        <v>-192061235.68211201</v>
      </c>
      <c r="G3304">
        <f t="shared" si="52"/>
        <v>50000000.000000015</v>
      </c>
      <c r="H3304">
        <f t="shared" si="52"/>
        <v>-142061235.6821118</v>
      </c>
    </row>
    <row r="3305" spans="1:8" x14ac:dyDescent="0.25">
      <c r="B3305" s="113" t="s">
        <v>412</v>
      </c>
      <c r="C3305" s="115">
        <v>2020</v>
      </c>
      <c r="D3305">
        <f t="shared" si="53"/>
        <v>441822802.74805009</v>
      </c>
      <c r="E3305">
        <f t="shared" si="52"/>
        <v>482141818.36969984</v>
      </c>
      <c r="F3305">
        <f t="shared" si="52"/>
        <v>-175267699.01716465</v>
      </c>
      <c r="G3305">
        <f t="shared" si="52"/>
        <v>39766209.059999987</v>
      </c>
      <c r="H3305">
        <f t="shared" si="52"/>
        <v>-135501489.95716462</v>
      </c>
    </row>
    <row r="3306" spans="1:8" x14ac:dyDescent="0.25">
      <c r="B3306" s="113" t="s">
        <v>412</v>
      </c>
      <c r="C3306" s="115">
        <v>2021</v>
      </c>
      <c r="D3306">
        <f t="shared" si="53"/>
        <v>451215067.26940405</v>
      </c>
      <c r="E3306">
        <f t="shared" si="52"/>
        <v>493217224.59502864</v>
      </c>
      <c r="F3306">
        <f t="shared" si="52"/>
        <v>-166001870.73232132</v>
      </c>
      <c r="G3306">
        <f t="shared" si="52"/>
        <v>34666818.120000012</v>
      </c>
      <c r="H3306">
        <f t="shared" si="52"/>
        <v>-131335052.61232151</v>
      </c>
    </row>
    <row r="3307" spans="1:8" x14ac:dyDescent="0.25">
      <c r="B3307" s="113" t="s">
        <v>412</v>
      </c>
      <c r="C3307" s="115">
        <v>2022</v>
      </c>
      <c r="D3307">
        <f t="shared" si="53"/>
        <v>441857946.98790628</v>
      </c>
      <c r="E3307">
        <f t="shared" si="52"/>
        <v>488730258.74714011</v>
      </c>
      <c r="F3307">
        <f t="shared" si="52"/>
        <v>-178653620.30441543</v>
      </c>
      <c r="G3307">
        <f t="shared" si="52"/>
        <v>34374977.730000012</v>
      </c>
      <c r="H3307">
        <f t="shared" si="52"/>
        <v>-144278642.57441527</v>
      </c>
    </row>
    <row r="3308" spans="1:8" x14ac:dyDescent="0.25">
      <c r="B3308" s="113" t="s">
        <v>413</v>
      </c>
      <c r="C3308" s="114">
        <v>2017</v>
      </c>
      <c r="D3308">
        <f>D3302-SUMIFS(D$2:D$3301,$C$2:$C$3301,$C3308,$B$2:$B$3301,"Lausanne")</f>
        <v>394250530.67628753</v>
      </c>
      <c r="E3308">
        <f t="shared" ref="E3308:H3308" si="54">E3302-SUMIFS(E$2:E$3301,$C$2:$C$3301,$C3308,$B$2:$B$3301,"Lausanne")</f>
        <v>428039545.49647993</v>
      </c>
      <c r="F3308">
        <f t="shared" si="54"/>
        <v>-184178697.33509994</v>
      </c>
      <c r="G3308">
        <f t="shared" si="54"/>
        <v>0</v>
      </c>
      <c r="H3308">
        <f t="shared" si="54"/>
        <v>-184178697.33509994</v>
      </c>
    </row>
    <row r="3309" spans="1:8" x14ac:dyDescent="0.25">
      <c r="B3309" s="113" t="s">
        <v>413</v>
      </c>
      <c r="C3309" s="115">
        <v>2018</v>
      </c>
      <c r="D3309">
        <f t="shared" ref="D3309:H3313" si="55">D3303-SUMIFS(D$2:D$3301,$C$2:$C$3301,$C3309,$B$2:$B$3301,"Lausanne")</f>
        <v>425018013.02487326</v>
      </c>
      <c r="E3309">
        <f t="shared" si="55"/>
        <v>463173752.32287484</v>
      </c>
      <c r="F3309">
        <f t="shared" si="55"/>
        <v>-210475229.16184813</v>
      </c>
      <c r="G3309">
        <f t="shared" si="55"/>
        <v>0</v>
      </c>
      <c r="H3309">
        <f t="shared" si="55"/>
        <v>-210475229.16184813</v>
      </c>
    </row>
    <row r="3310" spans="1:8" x14ac:dyDescent="0.25">
      <c r="B3310" s="113" t="s">
        <v>413</v>
      </c>
      <c r="C3310" s="115">
        <v>2019</v>
      </c>
      <c r="D3310">
        <f t="shared" si="55"/>
        <v>427427061.19681513</v>
      </c>
      <c r="E3310">
        <f t="shared" si="55"/>
        <v>477074512.71381974</v>
      </c>
      <c r="F3310">
        <f t="shared" si="55"/>
        <v>-260397137.75706679</v>
      </c>
      <c r="G3310">
        <f t="shared" si="55"/>
        <v>34000160.900000013</v>
      </c>
      <c r="H3310">
        <f t="shared" si="55"/>
        <v>-226396976.85706657</v>
      </c>
    </row>
    <row r="3311" spans="1:8" x14ac:dyDescent="0.25">
      <c r="B3311" s="113" t="s">
        <v>413</v>
      </c>
      <c r="C3311" s="115">
        <v>2020</v>
      </c>
      <c r="D3311">
        <f t="shared" si="55"/>
        <v>442018762.21826798</v>
      </c>
      <c r="E3311">
        <f t="shared" si="55"/>
        <v>482141818.36969984</v>
      </c>
      <c r="F3311">
        <f t="shared" si="55"/>
        <v>-245623307.67471945</v>
      </c>
      <c r="G3311">
        <f t="shared" si="55"/>
        <v>30027170.839999989</v>
      </c>
      <c r="H3311">
        <f t="shared" si="55"/>
        <v>-215596136.83471942</v>
      </c>
    </row>
    <row r="3312" spans="1:8" x14ac:dyDescent="0.25">
      <c r="B3312" s="113" t="s">
        <v>413</v>
      </c>
      <c r="C3312" s="115">
        <v>2021</v>
      </c>
      <c r="D3312">
        <f t="shared" si="55"/>
        <v>451361516.98058552</v>
      </c>
      <c r="E3312">
        <f t="shared" si="55"/>
        <v>493217224.59502864</v>
      </c>
      <c r="F3312">
        <f t="shared" si="55"/>
        <v>-224778946.94015983</v>
      </c>
      <c r="G3312">
        <f t="shared" si="55"/>
        <v>25358444.860000014</v>
      </c>
      <c r="H3312">
        <f t="shared" si="55"/>
        <v>-199420502.08016002</v>
      </c>
    </row>
    <row r="3313" spans="2:8" x14ac:dyDescent="0.25">
      <c r="B3313" s="113" t="s">
        <v>413</v>
      </c>
      <c r="C3313" s="115">
        <v>2022</v>
      </c>
      <c r="D3313">
        <f t="shared" si="55"/>
        <v>442006742.96973753</v>
      </c>
      <c r="E3313">
        <f t="shared" si="55"/>
        <v>488730258.74714011</v>
      </c>
      <c r="F3313">
        <f t="shared" si="55"/>
        <v>-233628962.25627354</v>
      </c>
      <c r="G3313">
        <f t="shared" si="55"/>
        <v>23739721.480000012</v>
      </c>
      <c r="H3313">
        <f t="shared" si="55"/>
        <v>-209889240.77627337</v>
      </c>
    </row>
  </sheetData>
  <autoFilter ref="A1:G1" xr:uid="{4104908D-4013-45A8-80E7-D52C511C466D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450DD-9511-407B-ADBB-A5C2AE63852B}">
  <dimension ref="A1:H1801"/>
  <sheetViews>
    <sheetView workbookViewId="0"/>
  </sheetViews>
  <sheetFormatPr baseColWidth="10" defaultRowHeight="15" x14ac:dyDescent="0.25"/>
  <sheetData>
    <row r="1" spans="1:8" x14ac:dyDescent="0.25">
      <c r="A1" t="s">
        <v>467</v>
      </c>
      <c r="B1" t="s">
        <v>417</v>
      </c>
      <c r="C1" t="s">
        <v>402</v>
      </c>
      <c r="D1" t="s">
        <v>425</v>
      </c>
      <c r="E1" t="s">
        <v>468</v>
      </c>
      <c r="F1" t="s">
        <v>469</v>
      </c>
      <c r="G1" t="s">
        <v>466</v>
      </c>
      <c r="H1" t="s">
        <v>465</v>
      </c>
    </row>
    <row r="2" spans="1:8" x14ac:dyDescent="0.25">
      <c r="A2">
        <v>5401</v>
      </c>
      <c r="B2" t="s">
        <v>399</v>
      </c>
      <c r="C2">
        <v>2022</v>
      </c>
      <c r="D2">
        <v>9923977.3577493466</v>
      </c>
      <c r="G2">
        <v>132694.57</v>
      </c>
      <c r="H2">
        <f t="shared" ref="H2:H65" si="0">D2+G2</f>
        <v>10056671.927749347</v>
      </c>
    </row>
    <row r="3" spans="1:8" x14ac:dyDescent="0.25">
      <c r="A3">
        <v>5402</v>
      </c>
      <c r="B3" t="s">
        <v>380</v>
      </c>
      <c r="C3">
        <v>2022</v>
      </c>
      <c r="D3">
        <v>8685194.0019932576</v>
      </c>
      <c r="G3">
        <v>75746.820000000007</v>
      </c>
      <c r="H3">
        <f t="shared" si="0"/>
        <v>8760940.8219932579</v>
      </c>
    </row>
    <row r="4" spans="1:8" x14ac:dyDescent="0.25">
      <c r="A4">
        <v>5403</v>
      </c>
      <c r="B4" t="s">
        <v>340</v>
      </c>
      <c r="C4">
        <v>2022</v>
      </c>
      <c r="D4">
        <v>330841.88725923694</v>
      </c>
      <c r="G4">
        <v>6567.4</v>
      </c>
      <c r="H4">
        <f t="shared" si="0"/>
        <v>337409.28725923697</v>
      </c>
    </row>
    <row r="5" spans="1:8" x14ac:dyDescent="0.25">
      <c r="A5">
        <v>5404</v>
      </c>
      <c r="B5" t="s">
        <v>330</v>
      </c>
      <c r="C5">
        <v>2022</v>
      </c>
      <c r="D5">
        <v>214242.46671521958</v>
      </c>
      <c r="G5">
        <v>628.08000000000004</v>
      </c>
      <c r="H5">
        <f t="shared" si="0"/>
        <v>214870.54671521956</v>
      </c>
    </row>
    <row r="6" spans="1:8" x14ac:dyDescent="0.25">
      <c r="A6">
        <v>5405</v>
      </c>
      <c r="B6" t="s">
        <v>269</v>
      </c>
      <c r="C6">
        <v>2022</v>
      </c>
      <c r="D6">
        <v>-1374200.7910189866</v>
      </c>
      <c r="G6">
        <v>13230.68</v>
      </c>
      <c r="H6">
        <f t="shared" si="0"/>
        <v>-1360970.1110189867</v>
      </c>
    </row>
    <row r="7" spans="1:8" x14ac:dyDescent="0.25">
      <c r="A7">
        <v>5406</v>
      </c>
      <c r="B7" t="s">
        <v>252</v>
      </c>
      <c r="C7">
        <v>2022</v>
      </c>
      <c r="D7">
        <v>707350.62253144744</v>
      </c>
      <c r="G7">
        <v>4565.75</v>
      </c>
      <c r="H7">
        <f t="shared" si="0"/>
        <v>711916.37253144744</v>
      </c>
    </row>
    <row r="8" spans="1:8" x14ac:dyDescent="0.25">
      <c r="A8">
        <v>5407</v>
      </c>
      <c r="B8" t="s">
        <v>245</v>
      </c>
      <c r="C8">
        <v>2022</v>
      </c>
      <c r="D8">
        <v>3704810.0504989941</v>
      </c>
      <c r="G8">
        <v>9188.34</v>
      </c>
      <c r="H8">
        <f t="shared" si="0"/>
        <v>3713998.3904989939</v>
      </c>
    </row>
    <row r="9" spans="1:8" x14ac:dyDescent="0.25">
      <c r="A9">
        <v>5408</v>
      </c>
      <c r="B9" t="s">
        <v>209</v>
      </c>
      <c r="C9">
        <v>2022</v>
      </c>
      <c r="D9">
        <v>188496.31795140298</v>
      </c>
      <c r="G9">
        <v>22812.799999999999</v>
      </c>
      <c r="H9">
        <f t="shared" si="0"/>
        <v>211309.11795140296</v>
      </c>
    </row>
    <row r="10" spans="1:8" x14ac:dyDescent="0.25">
      <c r="A10">
        <v>5409</v>
      </c>
      <c r="B10" t="s">
        <v>206</v>
      </c>
      <c r="C10">
        <v>2022</v>
      </c>
      <c r="D10">
        <v>-4071485.8016339131</v>
      </c>
      <c r="G10">
        <v>69322.66</v>
      </c>
      <c r="H10">
        <f t="shared" si="0"/>
        <v>-4002163.1416339129</v>
      </c>
    </row>
    <row r="11" spans="1:8" x14ac:dyDescent="0.25">
      <c r="A11">
        <v>5410</v>
      </c>
      <c r="B11" t="s">
        <v>201</v>
      </c>
      <c r="C11">
        <v>2022</v>
      </c>
      <c r="D11">
        <v>291514.56450732227</v>
      </c>
      <c r="G11">
        <v>3900.95</v>
      </c>
      <c r="H11">
        <f t="shared" si="0"/>
        <v>295415.51450732228</v>
      </c>
    </row>
    <row r="12" spans="1:8" x14ac:dyDescent="0.25">
      <c r="A12">
        <v>5411</v>
      </c>
      <c r="B12" t="s">
        <v>200</v>
      </c>
      <c r="C12">
        <v>2022</v>
      </c>
      <c r="D12">
        <v>-1443929.6531527191</v>
      </c>
      <c r="G12">
        <v>13664.45</v>
      </c>
      <c r="H12">
        <f t="shared" si="0"/>
        <v>-1430265.2031527192</v>
      </c>
    </row>
    <row r="13" spans="1:8" x14ac:dyDescent="0.25">
      <c r="A13">
        <v>5412</v>
      </c>
      <c r="B13" t="s">
        <v>175</v>
      </c>
      <c r="C13">
        <v>2022</v>
      </c>
      <c r="D13">
        <v>-191113.90008643607</v>
      </c>
      <c r="G13">
        <v>32120.15</v>
      </c>
      <c r="H13">
        <f t="shared" si="0"/>
        <v>-158993.75008643608</v>
      </c>
    </row>
    <row r="14" spans="1:8" x14ac:dyDescent="0.25">
      <c r="A14">
        <v>5413</v>
      </c>
      <c r="B14" t="s">
        <v>173</v>
      </c>
      <c r="C14">
        <v>2022</v>
      </c>
      <c r="D14">
        <v>1508709.9590528416</v>
      </c>
      <c r="G14">
        <v>40706.29</v>
      </c>
      <c r="H14">
        <f t="shared" si="0"/>
        <v>1549416.2490528417</v>
      </c>
    </row>
    <row r="15" spans="1:8" x14ac:dyDescent="0.25">
      <c r="A15">
        <v>5414</v>
      </c>
      <c r="B15" t="s">
        <v>118</v>
      </c>
      <c r="C15">
        <v>2022</v>
      </c>
      <c r="D15">
        <v>4146518.1574810259</v>
      </c>
      <c r="G15">
        <v>94486.66</v>
      </c>
      <c r="H15">
        <f t="shared" si="0"/>
        <v>4241004.8174810261</v>
      </c>
    </row>
    <row r="16" spans="1:8" x14ac:dyDescent="0.25">
      <c r="A16">
        <v>5415</v>
      </c>
      <c r="B16" t="s">
        <v>104</v>
      </c>
      <c r="C16">
        <v>2022</v>
      </c>
      <c r="D16">
        <v>331690.77246555529</v>
      </c>
      <c r="G16">
        <v>16228.19</v>
      </c>
      <c r="H16">
        <f t="shared" si="0"/>
        <v>347918.96246555529</v>
      </c>
    </row>
    <row r="17" spans="1:8" x14ac:dyDescent="0.25">
      <c r="A17">
        <v>5422</v>
      </c>
      <c r="B17" t="s">
        <v>393</v>
      </c>
      <c r="C17">
        <v>2022</v>
      </c>
      <c r="D17">
        <v>-8172976.7560841674</v>
      </c>
      <c r="G17">
        <v>661731.16</v>
      </c>
      <c r="H17">
        <f t="shared" si="0"/>
        <v>-7511245.5960841672</v>
      </c>
    </row>
    <row r="18" spans="1:8" x14ac:dyDescent="0.25">
      <c r="A18">
        <v>5423</v>
      </c>
      <c r="B18" t="s">
        <v>390</v>
      </c>
      <c r="C18">
        <v>2022</v>
      </c>
      <c r="D18">
        <v>217441.0831978574</v>
      </c>
      <c r="G18">
        <v>2835.4</v>
      </c>
      <c r="H18">
        <f t="shared" si="0"/>
        <v>220276.48319785739</v>
      </c>
    </row>
    <row r="19" spans="1:8" x14ac:dyDescent="0.25">
      <c r="A19">
        <v>5424</v>
      </c>
      <c r="B19" t="s">
        <v>382</v>
      </c>
      <c r="C19">
        <v>2022</v>
      </c>
      <c r="D19">
        <v>67447.499056238841</v>
      </c>
      <c r="G19">
        <v>183.96</v>
      </c>
      <c r="H19">
        <f t="shared" si="0"/>
        <v>67631.459056238848</v>
      </c>
    </row>
    <row r="20" spans="1:8" x14ac:dyDescent="0.25">
      <c r="A20">
        <v>5425</v>
      </c>
      <c r="B20" t="s">
        <v>379</v>
      </c>
      <c r="C20">
        <v>2022</v>
      </c>
      <c r="D20">
        <v>1271871.4240938327</v>
      </c>
      <c r="G20">
        <v>11248.55</v>
      </c>
      <c r="H20">
        <f t="shared" si="0"/>
        <v>1283119.9740938328</v>
      </c>
    </row>
    <row r="21" spans="1:8" x14ac:dyDescent="0.25">
      <c r="A21">
        <v>5426</v>
      </c>
      <c r="B21" t="s">
        <v>372</v>
      </c>
      <c r="C21">
        <v>2022</v>
      </c>
      <c r="D21">
        <v>-2666978.0673105288</v>
      </c>
      <c r="G21">
        <v>2609.1999999999998</v>
      </c>
      <c r="H21">
        <f t="shared" si="0"/>
        <v>-2664368.8673105286</v>
      </c>
    </row>
    <row r="22" spans="1:8" x14ac:dyDescent="0.25">
      <c r="A22">
        <v>5427</v>
      </c>
      <c r="B22" t="s">
        <v>291</v>
      </c>
      <c r="C22">
        <v>2022</v>
      </c>
      <c r="D22">
        <v>-2941685.6203222489</v>
      </c>
      <c r="G22">
        <v>5442.23</v>
      </c>
      <c r="H22">
        <f t="shared" si="0"/>
        <v>-2936243.3903222489</v>
      </c>
    </row>
    <row r="23" spans="1:8" x14ac:dyDescent="0.25">
      <c r="A23">
        <v>5428</v>
      </c>
      <c r="B23" t="s">
        <v>280</v>
      </c>
      <c r="C23">
        <v>2022</v>
      </c>
      <c r="D23">
        <v>1255224.3180382191</v>
      </c>
      <c r="G23">
        <v>4563.57</v>
      </c>
      <c r="H23">
        <f t="shared" si="0"/>
        <v>1259787.8880382192</v>
      </c>
    </row>
    <row r="24" spans="1:8" x14ac:dyDescent="0.25">
      <c r="A24">
        <v>5429</v>
      </c>
      <c r="B24" t="s">
        <v>242</v>
      </c>
      <c r="C24">
        <v>2022</v>
      </c>
      <c r="D24">
        <v>202977.39823746911</v>
      </c>
      <c r="G24">
        <v>3918.79</v>
      </c>
      <c r="H24">
        <f t="shared" si="0"/>
        <v>206896.18823746912</v>
      </c>
    </row>
    <row r="25" spans="1:8" x14ac:dyDescent="0.25">
      <c r="A25">
        <v>5430</v>
      </c>
      <c r="B25" t="s">
        <v>233</v>
      </c>
      <c r="C25">
        <v>2022</v>
      </c>
      <c r="D25">
        <v>110815.02052130396</v>
      </c>
      <c r="G25">
        <v>123.01</v>
      </c>
      <c r="H25">
        <f t="shared" si="0"/>
        <v>110938.03052130395</v>
      </c>
    </row>
    <row r="26" spans="1:8" x14ac:dyDescent="0.25">
      <c r="A26">
        <v>5431</v>
      </c>
      <c r="B26" t="s">
        <v>225</v>
      </c>
      <c r="C26">
        <v>2022</v>
      </c>
      <c r="D26">
        <v>158965.86697818001</v>
      </c>
      <c r="G26">
        <v>-12.63</v>
      </c>
      <c r="H26">
        <f t="shared" si="0"/>
        <v>158953.23697818001</v>
      </c>
    </row>
    <row r="27" spans="1:8" x14ac:dyDescent="0.25">
      <c r="A27">
        <v>5434</v>
      </c>
      <c r="B27" t="s">
        <v>160</v>
      </c>
      <c r="C27">
        <v>2022</v>
      </c>
      <c r="D27">
        <v>-239383.58577552234</v>
      </c>
      <c r="G27">
        <v>233.06</v>
      </c>
      <c r="H27">
        <f t="shared" si="0"/>
        <v>-239150.52577552234</v>
      </c>
    </row>
    <row r="28" spans="1:8" x14ac:dyDescent="0.25">
      <c r="A28">
        <v>5435</v>
      </c>
      <c r="B28" t="s">
        <v>159</v>
      </c>
      <c r="C28">
        <v>2022</v>
      </c>
      <c r="D28">
        <v>-67468.329567545326</v>
      </c>
      <c r="G28">
        <v>1874.46</v>
      </c>
      <c r="H28">
        <f t="shared" si="0"/>
        <v>-65593.86956754532</v>
      </c>
    </row>
    <row r="29" spans="1:8" x14ac:dyDescent="0.25">
      <c r="A29">
        <v>5436</v>
      </c>
      <c r="B29" t="s">
        <v>158</v>
      </c>
      <c r="C29">
        <v>2022</v>
      </c>
      <c r="D29">
        <v>97308.296709196497</v>
      </c>
      <c r="G29">
        <v>650.94000000000005</v>
      </c>
      <c r="H29">
        <f t="shared" si="0"/>
        <v>97959.236709196499</v>
      </c>
    </row>
    <row r="30" spans="1:8" x14ac:dyDescent="0.25">
      <c r="A30">
        <v>5437</v>
      </c>
      <c r="B30" t="s">
        <v>154</v>
      </c>
      <c r="C30">
        <v>2022</v>
      </c>
      <c r="D30">
        <v>264312.24823012075</v>
      </c>
      <c r="G30">
        <v>-259.86</v>
      </c>
      <c r="H30">
        <f t="shared" si="0"/>
        <v>264052.38823012076</v>
      </c>
    </row>
    <row r="31" spans="1:8" x14ac:dyDescent="0.25">
      <c r="A31">
        <v>5451</v>
      </c>
      <c r="B31" t="s">
        <v>392</v>
      </c>
      <c r="C31">
        <v>2022</v>
      </c>
      <c r="D31">
        <v>2607950.6385779479</v>
      </c>
      <c r="G31">
        <v>232155</v>
      </c>
      <c r="H31">
        <f t="shared" si="0"/>
        <v>2840105.6385779479</v>
      </c>
    </row>
    <row r="32" spans="1:8" x14ac:dyDescent="0.25">
      <c r="A32">
        <v>5456</v>
      </c>
      <c r="B32" t="s">
        <v>316</v>
      </c>
      <c r="C32">
        <v>2022</v>
      </c>
      <c r="D32">
        <v>269999.79236128181</v>
      </c>
      <c r="G32">
        <v>6686.23</v>
      </c>
      <c r="H32">
        <f t="shared" si="0"/>
        <v>276686.02236128179</v>
      </c>
    </row>
    <row r="33" spans="1:8" x14ac:dyDescent="0.25">
      <c r="A33">
        <v>5458</v>
      </c>
      <c r="B33" t="s">
        <v>292</v>
      </c>
      <c r="C33">
        <v>2022</v>
      </c>
      <c r="D33">
        <v>59557.488135573047</v>
      </c>
      <c r="G33">
        <v>2399.75</v>
      </c>
      <c r="H33">
        <f t="shared" si="0"/>
        <v>61957.238135573047</v>
      </c>
    </row>
    <row r="34" spans="1:8" x14ac:dyDescent="0.25">
      <c r="A34">
        <v>5464</v>
      </c>
      <c r="B34" t="s">
        <v>108</v>
      </c>
      <c r="C34">
        <v>2022</v>
      </c>
      <c r="D34">
        <v>1239462.9240043522</v>
      </c>
      <c r="G34">
        <v>9253.9599999999991</v>
      </c>
      <c r="H34">
        <f t="shared" si="0"/>
        <v>1248716.8840043521</v>
      </c>
    </row>
    <row r="35" spans="1:8" x14ac:dyDescent="0.25">
      <c r="A35">
        <v>5471</v>
      </c>
      <c r="B35" t="s">
        <v>381</v>
      </c>
      <c r="C35">
        <v>2022</v>
      </c>
      <c r="D35">
        <v>124720.42305539659</v>
      </c>
      <c r="G35">
        <v>2313.3000000000002</v>
      </c>
      <c r="H35">
        <f t="shared" si="0"/>
        <v>127033.72305539659</v>
      </c>
    </row>
    <row r="36" spans="1:8" x14ac:dyDescent="0.25">
      <c r="A36">
        <v>5472</v>
      </c>
      <c r="B36" t="s">
        <v>369</v>
      </c>
      <c r="C36">
        <v>2022</v>
      </c>
      <c r="D36">
        <v>-50278.430292569683</v>
      </c>
      <c r="G36">
        <v>173.45</v>
      </c>
      <c r="H36">
        <f t="shared" si="0"/>
        <v>-50104.980292569686</v>
      </c>
    </row>
    <row r="37" spans="1:8" x14ac:dyDescent="0.25">
      <c r="A37">
        <v>5473</v>
      </c>
      <c r="B37" t="s">
        <v>368</v>
      </c>
      <c r="C37">
        <v>2022</v>
      </c>
      <c r="D37">
        <v>-117489.48585744307</v>
      </c>
      <c r="G37">
        <v>3911.43</v>
      </c>
      <c r="H37">
        <f t="shared" si="0"/>
        <v>-113578.05585744308</v>
      </c>
    </row>
    <row r="38" spans="1:8" x14ac:dyDescent="0.25">
      <c r="A38">
        <v>5474</v>
      </c>
      <c r="B38" t="s">
        <v>258</v>
      </c>
      <c r="C38">
        <v>2022</v>
      </c>
      <c r="D38">
        <v>105562.557837353</v>
      </c>
      <c r="G38">
        <v>1300.0899999999999</v>
      </c>
      <c r="H38">
        <f t="shared" si="0"/>
        <v>106862.647837353</v>
      </c>
    </row>
    <row r="39" spans="1:8" x14ac:dyDescent="0.25">
      <c r="A39">
        <v>5475</v>
      </c>
      <c r="B39" t="s">
        <v>348</v>
      </c>
      <c r="C39">
        <v>2022</v>
      </c>
      <c r="D39">
        <v>110379.46361078521</v>
      </c>
      <c r="G39">
        <v>496.91</v>
      </c>
      <c r="H39">
        <f t="shared" si="0"/>
        <v>110876.37361078522</v>
      </c>
    </row>
    <row r="40" spans="1:8" x14ac:dyDescent="0.25">
      <c r="A40">
        <v>5476</v>
      </c>
      <c r="B40" t="s">
        <v>339</v>
      </c>
      <c r="C40">
        <v>2022</v>
      </c>
      <c r="D40">
        <v>-43498.501872007269</v>
      </c>
      <c r="G40">
        <v>41.37</v>
      </c>
      <c r="H40">
        <f t="shared" si="0"/>
        <v>-43457.131872007267</v>
      </c>
    </row>
    <row r="41" spans="1:8" x14ac:dyDescent="0.25">
      <c r="A41">
        <v>5477</v>
      </c>
      <c r="B41" t="s">
        <v>324</v>
      </c>
      <c r="C41">
        <v>2022</v>
      </c>
      <c r="D41">
        <v>1355537.3101749641</v>
      </c>
      <c r="G41">
        <v>46295.199999999997</v>
      </c>
      <c r="H41">
        <f t="shared" si="0"/>
        <v>1401832.5101749641</v>
      </c>
    </row>
    <row r="42" spans="1:8" x14ac:dyDescent="0.25">
      <c r="A42">
        <v>5479</v>
      </c>
      <c r="B42" t="s">
        <v>318</v>
      </c>
      <c r="C42">
        <v>2022</v>
      </c>
      <c r="D42">
        <v>364839.07020279288</v>
      </c>
      <c r="G42">
        <v>2800.86</v>
      </c>
      <c r="H42">
        <f t="shared" si="0"/>
        <v>367639.93020279286</v>
      </c>
    </row>
    <row r="43" spans="1:8" x14ac:dyDescent="0.25">
      <c r="A43">
        <v>5480</v>
      </c>
      <c r="B43" t="s">
        <v>313</v>
      </c>
      <c r="C43">
        <v>2022</v>
      </c>
      <c r="D43">
        <v>-473724.45669370249</v>
      </c>
      <c r="G43">
        <v>-1373.7</v>
      </c>
      <c r="H43">
        <f t="shared" si="0"/>
        <v>-475098.15669370251</v>
      </c>
    </row>
    <row r="44" spans="1:8" x14ac:dyDescent="0.25">
      <c r="A44">
        <v>5481</v>
      </c>
      <c r="B44" t="s">
        <v>309</v>
      </c>
      <c r="C44">
        <v>2022</v>
      </c>
      <c r="D44">
        <v>21671.437991798914</v>
      </c>
      <c r="G44">
        <v>6453.24</v>
      </c>
      <c r="H44">
        <f t="shared" si="0"/>
        <v>28124.677991798912</v>
      </c>
    </row>
    <row r="45" spans="1:8" x14ac:dyDescent="0.25">
      <c r="A45">
        <v>5482</v>
      </c>
      <c r="B45" t="s">
        <v>301</v>
      </c>
      <c r="C45">
        <v>2022</v>
      </c>
      <c r="D45">
        <v>-307292.44683675736</v>
      </c>
      <c r="G45">
        <v>16252.85</v>
      </c>
      <c r="H45">
        <f t="shared" si="0"/>
        <v>-291039.59683675738</v>
      </c>
    </row>
    <row r="46" spans="1:8" x14ac:dyDescent="0.25">
      <c r="A46">
        <v>5483</v>
      </c>
      <c r="B46" t="s">
        <v>290</v>
      </c>
      <c r="C46">
        <v>2022</v>
      </c>
      <c r="D46">
        <v>111369.46563589686</v>
      </c>
      <c r="G46">
        <v>828.27</v>
      </c>
      <c r="H46">
        <f t="shared" si="0"/>
        <v>112197.73563589687</v>
      </c>
    </row>
    <row r="47" spans="1:8" x14ac:dyDescent="0.25">
      <c r="A47">
        <v>5484</v>
      </c>
      <c r="B47" t="s">
        <v>276</v>
      </c>
      <c r="C47">
        <v>2022</v>
      </c>
      <c r="D47">
        <v>370337.28026396205</v>
      </c>
      <c r="G47">
        <v>5066.34</v>
      </c>
      <c r="H47">
        <f t="shared" si="0"/>
        <v>375403.62026396208</v>
      </c>
    </row>
    <row r="48" spans="1:8" x14ac:dyDescent="0.25">
      <c r="A48">
        <v>5485</v>
      </c>
      <c r="B48" t="s">
        <v>274</v>
      </c>
      <c r="C48">
        <v>2022</v>
      </c>
      <c r="D48">
        <v>-13509.791153995844</v>
      </c>
      <c r="G48">
        <v>2807.4</v>
      </c>
      <c r="H48">
        <f t="shared" si="0"/>
        <v>-10702.391153995844</v>
      </c>
    </row>
    <row r="49" spans="1:8" x14ac:dyDescent="0.25">
      <c r="A49">
        <v>5486</v>
      </c>
      <c r="B49" t="s">
        <v>259</v>
      </c>
      <c r="C49">
        <v>2022</v>
      </c>
      <c r="D49">
        <v>343196.03858690313</v>
      </c>
      <c r="G49">
        <v>6686.47</v>
      </c>
      <c r="H49">
        <f t="shared" si="0"/>
        <v>349882.5085869031</v>
      </c>
    </row>
    <row r="50" spans="1:8" x14ac:dyDescent="0.25">
      <c r="A50">
        <v>5487</v>
      </c>
      <c r="B50" t="s">
        <v>237</v>
      </c>
      <c r="C50">
        <v>2022</v>
      </c>
      <c r="D50">
        <v>352486.23371823854</v>
      </c>
      <c r="G50">
        <v>370.53</v>
      </c>
      <c r="H50">
        <f t="shared" si="0"/>
        <v>352856.76371823857</v>
      </c>
    </row>
    <row r="51" spans="1:8" x14ac:dyDescent="0.25">
      <c r="A51">
        <v>5488</v>
      </c>
      <c r="B51" t="s">
        <v>230</v>
      </c>
      <c r="C51">
        <v>2022</v>
      </c>
      <c r="D51">
        <v>7996.0047646902749</v>
      </c>
      <c r="G51">
        <v>10.36</v>
      </c>
      <c r="H51">
        <f t="shared" si="0"/>
        <v>8006.3647646902746</v>
      </c>
    </row>
    <row r="52" spans="1:8" x14ac:dyDescent="0.25">
      <c r="A52">
        <v>5489</v>
      </c>
      <c r="B52" t="s">
        <v>229</v>
      </c>
      <c r="C52">
        <v>2022</v>
      </c>
      <c r="D52">
        <v>-1566066.2517564045</v>
      </c>
      <c r="G52">
        <v>51933.33</v>
      </c>
      <c r="H52">
        <f t="shared" si="0"/>
        <v>-1514132.9217564045</v>
      </c>
    </row>
    <row r="53" spans="1:8" x14ac:dyDescent="0.25">
      <c r="A53">
        <v>5490</v>
      </c>
      <c r="B53" t="s">
        <v>226</v>
      </c>
      <c r="C53">
        <v>2022</v>
      </c>
      <c r="D53">
        <v>182824.90976278926</v>
      </c>
      <c r="G53">
        <v>109.67</v>
      </c>
      <c r="H53">
        <f t="shared" si="0"/>
        <v>182934.57976278928</v>
      </c>
    </row>
    <row r="54" spans="1:8" x14ac:dyDescent="0.25">
      <c r="A54">
        <v>5491</v>
      </c>
      <c r="B54" t="s">
        <v>223</v>
      </c>
      <c r="C54">
        <v>2022</v>
      </c>
      <c r="D54">
        <v>279168.76597610314</v>
      </c>
      <c r="G54">
        <v>3135.17</v>
      </c>
      <c r="H54">
        <f t="shared" si="0"/>
        <v>282303.93597610312</v>
      </c>
    </row>
    <row r="55" spans="1:8" x14ac:dyDescent="0.25">
      <c r="A55">
        <v>5492</v>
      </c>
      <c r="B55" t="s">
        <v>215</v>
      </c>
      <c r="C55">
        <v>2022</v>
      </c>
      <c r="D55">
        <v>-6445404.0975928176</v>
      </c>
      <c r="G55">
        <v>7964.17</v>
      </c>
      <c r="H55">
        <f t="shared" si="0"/>
        <v>-6437439.9275928177</v>
      </c>
    </row>
    <row r="56" spans="1:8" x14ac:dyDescent="0.25">
      <c r="A56">
        <v>5493</v>
      </c>
      <c r="B56" t="s">
        <v>199</v>
      </c>
      <c r="C56">
        <v>2022</v>
      </c>
      <c r="D56">
        <v>195130.74843568707</v>
      </c>
      <c r="G56">
        <v>1007.71</v>
      </c>
      <c r="H56">
        <f t="shared" si="0"/>
        <v>196138.45843568706</v>
      </c>
    </row>
    <row r="57" spans="1:8" x14ac:dyDescent="0.25">
      <c r="A57">
        <v>5495</v>
      </c>
      <c r="B57" t="s">
        <v>192</v>
      </c>
      <c r="C57">
        <v>2022</v>
      </c>
      <c r="D57">
        <v>831352.80604957603</v>
      </c>
      <c r="G57">
        <v>25980.59</v>
      </c>
      <c r="H57">
        <f t="shared" si="0"/>
        <v>857333.396049576</v>
      </c>
    </row>
    <row r="58" spans="1:8" x14ac:dyDescent="0.25">
      <c r="A58">
        <v>5496</v>
      </c>
      <c r="B58" t="s">
        <v>191</v>
      </c>
      <c r="C58">
        <v>2022</v>
      </c>
      <c r="D58">
        <v>806032.38585106737</v>
      </c>
      <c r="G58">
        <v>16376.84</v>
      </c>
      <c r="H58">
        <f t="shared" si="0"/>
        <v>822409.22585106734</v>
      </c>
    </row>
    <row r="59" spans="1:8" x14ac:dyDescent="0.25">
      <c r="A59">
        <v>5497</v>
      </c>
      <c r="B59" t="s">
        <v>187</v>
      </c>
      <c r="C59">
        <v>2022</v>
      </c>
      <c r="D59">
        <v>425886.08960159763</v>
      </c>
      <c r="G59">
        <v>2155.02</v>
      </c>
      <c r="H59">
        <f t="shared" si="0"/>
        <v>428041.10960159765</v>
      </c>
    </row>
    <row r="60" spans="1:8" x14ac:dyDescent="0.25">
      <c r="A60">
        <v>5498</v>
      </c>
      <c r="B60" t="s">
        <v>255</v>
      </c>
      <c r="C60">
        <v>2022</v>
      </c>
      <c r="D60">
        <v>1630726.1544166182</v>
      </c>
      <c r="G60">
        <v>11119.95</v>
      </c>
      <c r="H60">
        <f t="shared" si="0"/>
        <v>1641846.1044166181</v>
      </c>
    </row>
    <row r="61" spans="1:8" x14ac:dyDescent="0.25">
      <c r="A61">
        <v>5499</v>
      </c>
      <c r="B61" t="s">
        <v>152</v>
      </c>
      <c r="C61">
        <v>2022</v>
      </c>
      <c r="D61">
        <v>-87347.761606532993</v>
      </c>
      <c r="G61">
        <v>1822.04</v>
      </c>
      <c r="H61">
        <f t="shared" si="0"/>
        <v>-85525.721606532999</v>
      </c>
    </row>
    <row r="62" spans="1:8" x14ac:dyDescent="0.25">
      <c r="A62">
        <v>5501</v>
      </c>
      <c r="B62" t="s">
        <v>146</v>
      </c>
      <c r="C62">
        <v>2022</v>
      </c>
      <c r="D62">
        <v>-615921.79493171722</v>
      </c>
      <c r="G62">
        <v>12674.11</v>
      </c>
      <c r="H62">
        <f t="shared" si="0"/>
        <v>-603247.68493171723</v>
      </c>
    </row>
    <row r="63" spans="1:8" x14ac:dyDescent="0.25">
      <c r="A63">
        <v>5503</v>
      </c>
      <c r="B63" t="s">
        <v>114</v>
      </c>
      <c r="C63">
        <v>2022</v>
      </c>
      <c r="D63">
        <v>-1106966.3155725414</v>
      </c>
      <c r="G63">
        <v>50641.31</v>
      </c>
      <c r="H63">
        <f t="shared" si="0"/>
        <v>-1056325.0055725414</v>
      </c>
    </row>
    <row r="64" spans="1:8" x14ac:dyDescent="0.25">
      <c r="A64">
        <v>5511</v>
      </c>
      <c r="B64" t="s">
        <v>394</v>
      </c>
      <c r="C64">
        <v>2022</v>
      </c>
      <c r="D64">
        <v>-319087.37814957113</v>
      </c>
      <c r="G64">
        <v>55386.78</v>
      </c>
      <c r="H64">
        <f t="shared" si="0"/>
        <v>-263700.5981495711</v>
      </c>
    </row>
    <row r="65" spans="1:8" x14ac:dyDescent="0.25">
      <c r="A65">
        <v>5512</v>
      </c>
      <c r="B65" t="s">
        <v>383</v>
      </c>
      <c r="C65">
        <v>2022</v>
      </c>
      <c r="D65">
        <v>753242.4774047446</v>
      </c>
      <c r="G65">
        <v>7164.8</v>
      </c>
      <c r="H65">
        <f t="shared" si="0"/>
        <v>760407.27740474464</v>
      </c>
    </row>
    <row r="66" spans="1:8" x14ac:dyDescent="0.25">
      <c r="A66">
        <v>5514</v>
      </c>
      <c r="B66" t="s">
        <v>373</v>
      </c>
      <c r="C66">
        <v>2022</v>
      </c>
      <c r="D66">
        <v>430084.88652806461</v>
      </c>
      <c r="G66">
        <v>5242.3599999999997</v>
      </c>
      <c r="H66">
        <f t="shared" ref="H66:H129" si="1">D66+G66</f>
        <v>435327.2465280646</v>
      </c>
    </row>
    <row r="67" spans="1:8" x14ac:dyDescent="0.25">
      <c r="A67">
        <v>5515</v>
      </c>
      <c r="B67" t="s">
        <v>366</v>
      </c>
      <c r="C67">
        <v>2022</v>
      </c>
      <c r="D67">
        <v>303937.99100234377</v>
      </c>
      <c r="G67">
        <v>4515.32</v>
      </c>
      <c r="H67">
        <f t="shared" si="1"/>
        <v>308453.31100234378</v>
      </c>
    </row>
    <row r="68" spans="1:8" x14ac:dyDescent="0.25">
      <c r="A68">
        <v>5516</v>
      </c>
      <c r="B68" t="s">
        <v>315</v>
      </c>
      <c r="C68">
        <v>2022</v>
      </c>
      <c r="D68">
        <v>20735.554205046734</v>
      </c>
      <c r="G68">
        <v>36493.31</v>
      </c>
      <c r="H68">
        <f t="shared" si="1"/>
        <v>57228.864205046732</v>
      </c>
    </row>
    <row r="69" spans="1:8" x14ac:dyDescent="0.25">
      <c r="A69">
        <v>5518</v>
      </c>
      <c r="B69" t="s">
        <v>304</v>
      </c>
      <c r="C69">
        <v>2022</v>
      </c>
      <c r="D69">
        <v>3093255.7621093383</v>
      </c>
      <c r="G69">
        <v>86912.66</v>
      </c>
      <c r="H69">
        <f t="shared" si="1"/>
        <v>3180168.4221093385</v>
      </c>
    </row>
    <row r="70" spans="1:8" x14ac:dyDescent="0.25">
      <c r="A70">
        <v>5520</v>
      </c>
      <c r="B70" t="s">
        <v>296</v>
      </c>
      <c r="C70">
        <v>2022</v>
      </c>
      <c r="D70">
        <v>525937.91109742783</v>
      </c>
      <c r="G70">
        <v>3786.41</v>
      </c>
      <c r="H70">
        <f t="shared" si="1"/>
        <v>529724.32109742786</v>
      </c>
    </row>
    <row r="71" spans="1:8" x14ac:dyDescent="0.25">
      <c r="A71">
        <v>5521</v>
      </c>
      <c r="B71" t="s">
        <v>295</v>
      </c>
      <c r="C71">
        <v>2022</v>
      </c>
      <c r="D71">
        <v>-377745.83140374441</v>
      </c>
      <c r="G71">
        <v>23827.29</v>
      </c>
      <c r="H71">
        <f t="shared" si="1"/>
        <v>-353918.54140374443</v>
      </c>
    </row>
    <row r="72" spans="1:8" x14ac:dyDescent="0.25">
      <c r="A72">
        <v>5522</v>
      </c>
      <c r="B72" t="s">
        <v>289</v>
      </c>
      <c r="C72">
        <v>2022</v>
      </c>
      <c r="D72">
        <v>220938.88145542788</v>
      </c>
      <c r="G72">
        <v>7136.66</v>
      </c>
      <c r="H72">
        <f t="shared" si="1"/>
        <v>228075.54145542788</v>
      </c>
    </row>
    <row r="73" spans="1:8" x14ac:dyDescent="0.25">
      <c r="A73">
        <v>5523</v>
      </c>
      <c r="B73" t="s">
        <v>284</v>
      </c>
      <c r="C73">
        <v>2022</v>
      </c>
      <c r="D73">
        <v>901728.75093074248</v>
      </c>
      <c r="G73">
        <v>6698.51</v>
      </c>
      <c r="H73">
        <f t="shared" si="1"/>
        <v>908427.26093074249</v>
      </c>
    </row>
    <row r="74" spans="1:8" x14ac:dyDescent="0.25">
      <c r="A74">
        <v>5527</v>
      </c>
      <c r="B74" t="s">
        <v>213</v>
      </c>
      <c r="C74">
        <v>2022</v>
      </c>
      <c r="D74">
        <v>237567.64300982855</v>
      </c>
      <c r="G74">
        <v>2590.2800000000002</v>
      </c>
      <c r="H74">
        <f t="shared" si="1"/>
        <v>240157.92300982855</v>
      </c>
    </row>
    <row r="75" spans="1:8" x14ac:dyDescent="0.25">
      <c r="A75">
        <v>5529</v>
      </c>
      <c r="B75" t="s">
        <v>196</v>
      </c>
      <c r="C75">
        <v>2022</v>
      </c>
      <c r="D75">
        <v>73063.665466938692</v>
      </c>
      <c r="G75">
        <v>2857.9</v>
      </c>
      <c r="H75">
        <f t="shared" si="1"/>
        <v>75921.565466938686</v>
      </c>
    </row>
    <row r="76" spans="1:8" x14ac:dyDescent="0.25">
      <c r="A76">
        <v>5530</v>
      </c>
      <c r="B76" t="s">
        <v>195</v>
      </c>
      <c r="C76">
        <v>2022</v>
      </c>
      <c r="D76">
        <v>-136243.28565942333</v>
      </c>
      <c r="G76">
        <v>5422.29</v>
      </c>
      <c r="H76">
        <f t="shared" si="1"/>
        <v>-130820.99565942334</v>
      </c>
    </row>
    <row r="77" spans="1:8" x14ac:dyDescent="0.25">
      <c r="A77">
        <v>5531</v>
      </c>
      <c r="B77" t="s">
        <v>190</v>
      </c>
      <c r="C77">
        <v>2022</v>
      </c>
      <c r="D77">
        <v>-16657.342633853958</v>
      </c>
      <c r="G77">
        <v>355.7</v>
      </c>
      <c r="H77">
        <f t="shared" si="1"/>
        <v>-16301.642633853957</v>
      </c>
    </row>
    <row r="78" spans="1:8" x14ac:dyDescent="0.25">
      <c r="A78">
        <v>5533</v>
      </c>
      <c r="B78" t="s">
        <v>188</v>
      </c>
      <c r="C78">
        <v>2022</v>
      </c>
      <c r="D78">
        <v>255763.83827649691</v>
      </c>
      <c r="G78">
        <v>8399.2900000000009</v>
      </c>
      <c r="H78">
        <f t="shared" si="1"/>
        <v>264163.12827649689</v>
      </c>
    </row>
    <row r="79" spans="1:8" x14ac:dyDescent="0.25">
      <c r="A79">
        <v>5534</v>
      </c>
      <c r="B79" t="s">
        <v>163</v>
      </c>
      <c r="C79">
        <v>2022</v>
      </c>
      <c r="D79">
        <v>-172456.39853209848</v>
      </c>
      <c r="G79">
        <v>21493.279999999999</v>
      </c>
      <c r="H79">
        <f t="shared" si="1"/>
        <v>-150963.11853209848</v>
      </c>
    </row>
    <row r="80" spans="1:8" x14ac:dyDescent="0.25">
      <c r="A80">
        <v>5535</v>
      </c>
      <c r="B80" t="s">
        <v>162</v>
      </c>
      <c r="C80">
        <v>2022</v>
      </c>
      <c r="D80">
        <v>308319.17116106366</v>
      </c>
      <c r="G80">
        <v>2574.3000000000002</v>
      </c>
      <c r="H80">
        <f t="shared" si="1"/>
        <v>310893.47116106364</v>
      </c>
    </row>
    <row r="81" spans="1:8" x14ac:dyDescent="0.25">
      <c r="A81">
        <v>5537</v>
      </c>
      <c r="B81" t="s">
        <v>122</v>
      </c>
      <c r="C81">
        <v>2022</v>
      </c>
      <c r="D81">
        <v>747003.32981823804</v>
      </c>
      <c r="G81">
        <v>6322.34</v>
      </c>
      <c r="H81">
        <f t="shared" si="1"/>
        <v>753325.66981823801</v>
      </c>
    </row>
    <row r="82" spans="1:8" x14ac:dyDescent="0.25">
      <c r="A82">
        <v>5539</v>
      </c>
      <c r="B82" t="s">
        <v>116</v>
      </c>
      <c r="C82">
        <v>2022</v>
      </c>
      <c r="D82">
        <v>444105.26283709606</v>
      </c>
      <c r="G82">
        <v>1396.27</v>
      </c>
      <c r="H82">
        <f t="shared" si="1"/>
        <v>445501.53283709608</v>
      </c>
    </row>
    <row r="83" spans="1:8" x14ac:dyDescent="0.25">
      <c r="A83">
        <v>5540</v>
      </c>
      <c r="B83" t="s">
        <v>218</v>
      </c>
      <c r="C83">
        <v>2022</v>
      </c>
      <c r="D83">
        <v>532039.02267048671</v>
      </c>
      <c r="G83">
        <v>16587.21</v>
      </c>
      <c r="H83">
        <f t="shared" si="1"/>
        <v>548626.23267048667</v>
      </c>
    </row>
    <row r="84" spans="1:8" x14ac:dyDescent="0.25">
      <c r="A84">
        <v>5541</v>
      </c>
      <c r="B84" t="s">
        <v>275</v>
      </c>
      <c r="C84">
        <v>2022</v>
      </c>
      <c r="D84">
        <v>210838.31139512407</v>
      </c>
      <c r="G84">
        <v>3398.26</v>
      </c>
      <c r="H84">
        <f t="shared" si="1"/>
        <v>214236.57139512408</v>
      </c>
    </row>
    <row r="85" spans="1:8" x14ac:dyDescent="0.25">
      <c r="A85">
        <v>5551</v>
      </c>
      <c r="B85" t="s">
        <v>375</v>
      </c>
      <c r="C85">
        <v>2022</v>
      </c>
      <c r="D85">
        <v>-145812.56981319064</v>
      </c>
      <c r="G85">
        <v>4084.2</v>
      </c>
      <c r="H85">
        <f t="shared" si="1"/>
        <v>-141728.36981319063</v>
      </c>
    </row>
    <row r="86" spans="1:8" x14ac:dyDescent="0.25">
      <c r="A86">
        <v>5552</v>
      </c>
      <c r="B86" t="s">
        <v>363</v>
      </c>
      <c r="C86">
        <v>2022</v>
      </c>
      <c r="D86">
        <v>278400.63788219483</v>
      </c>
      <c r="G86">
        <v>4100.84</v>
      </c>
      <c r="H86">
        <f t="shared" si="1"/>
        <v>282501.47788219486</v>
      </c>
    </row>
    <row r="87" spans="1:8" x14ac:dyDescent="0.25">
      <c r="A87">
        <v>5553</v>
      </c>
      <c r="B87" t="s">
        <v>356</v>
      </c>
      <c r="C87">
        <v>2022</v>
      </c>
      <c r="D87">
        <v>88013.252090280643</v>
      </c>
      <c r="G87">
        <v>21364.62</v>
      </c>
      <c r="H87">
        <f t="shared" si="1"/>
        <v>109377.87209028064</v>
      </c>
    </row>
    <row r="88" spans="1:8" x14ac:dyDescent="0.25">
      <c r="A88">
        <v>5554</v>
      </c>
      <c r="B88" t="s">
        <v>332</v>
      </c>
      <c r="C88">
        <v>2022</v>
      </c>
      <c r="D88">
        <v>214693.07950437616</v>
      </c>
      <c r="G88">
        <v>2291.15</v>
      </c>
      <c r="H88">
        <f t="shared" si="1"/>
        <v>216984.22950437616</v>
      </c>
    </row>
    <row r="89" spans="1:8" x14ac:dyDescent="0.25">
      <c r="A89">
        <v>5555</v>
      </c>
      <c r="B89" t="s">
        <v>328</v>
      </c>
      <c r="C89">
        <v>2022</v>
      </c>
      <c r="D89">
        <v>132470.5215770542</v>
      </c>
      <c r="G89">
        <v>558.54999999999995</v>
      </c>
      <c r="H89">
        <f t="shared" si="1"/>
        <v>133029.07157705419</v>
      </c>
    </row>
    <row r="90" spans="1:8" x14ac:dyDescent="0.25">
      <c r="A90">
        <v>5556</v>
      </c>
      <c r="B90" t="s">
        <v>288</v>
      </c>
      <c r="C90">
        <v>2022</v>
      </c>
      <c r="D90">
        <v>139921.94082594587</v>
      </c>
      <c r="G90">
        <v>521.36</v>
      </c>
      <c r="H90">
        <f t="shared" si="1"/>
        <v>140443.30082594586</v>
      </c>
    </row>
    <row r="91" spans="1:8" x14ac:dyDescent="0.25">
      <c r="A91">
        <v>5557</v>
      </c>
      <c r="B91" t="s">
        <v>287</v>
      </c>
      <c r="C91">
        <v>2022</v>
      </c>
      <c r="D91">
        <v>161332.88646038517</v>
      </c>
      <c r="G91">
        <v>569.08000000000004</v>
      </c>
      <c r="H91">
        <f t="shared" si="1"/>
        <v>161901.96646038516</v>
      </c>
    </row>
    <row r="92" spans="1:8" x14ac:dyDescent="0.25">
      <c r="A92">
        <v>5559</v>
      </c>
      <c r="B92" t="s">
        <v>282</v>
      </c>
      <c r="C92">
        <v>2022</v>
      </c>
      <c r="D92">
        <v>-217727.11373168859</v>
      </c>
      <c r="G92">
        <v>11463.78</v>
      </c>
      <c r="H92">
        <f t="shared" si="1"/>
        <v>-206263.33373168859</v>
      </c>
    </row>
    <row r="93" spans="1:8" x14ac:dyDescent="0.25">
      <c r="A93">
        <v>5560</v>
      </c>
      <c r="B93" t="s">
        <v>272</v>
      </c>
      <c r="C93">
        <v>2022</v>
      </c>
      <c r="D93">
        <v>-2174.7642776641151</v>
      </c>
      <c r="G93">
        <v>361.36</v>
      </c>
      <c r="H93">
        <f t="shared" si="1"/>
        <v>-1813.4042776641149</v>
      </c>
    </row>
    <row r="94" spans="1:8" x14ac:dyDescent="0.25">
      <c r="A94">
        <v>5561</v>
      </c>
      <c r="B94" t="s">
        <v>271</v>
      </c>
      <c r="C94">
        <v>2022</v>
      </c>
      <c r="D94">
        <v>223970.65365285263</v>
      </c>
      <c r="G94">
        <v>24328.75</v>
      </c>
      <c r="H94">
        <f t="shared" si="1"/>
        <v>248299.40365285263</v>
      </c>
    </row>
    <row r="95" spans="1:8" x14ac:dyDescent="0.25">
      <c r="A95">
        <v>5562</v>
      </c>
      <c r="B95" t="s">
        <v>231</v>
      </c>
      <c r="C95">
        <v>2022</v>
      </c>
      <c r="D95">
        <v>43548.773251295024</v>
      </c>
      <c r="G95">
        <v>317.67</v>
      </c>
      <c r="H95">
        <f t="shared" si="1"/>
        <v>43866.443251295022</v>
      </c>
    </row>
    <row r="96" spans="1:8" x14ac:dyDescent="0.25">
      <c r="A96">
        <v>5563</v>
      </c>
      <c r="B96" t="s">
        <v>211</v>
      </c>
      <c r="C96">
        <v>2022</v>
      </c>
      <c r="D96">
        <v>158784.95230542228</v>
      </c>
      <c r="G96">
        <v>62.03</v>
      </c>
      <c r="H96">
        <f t="shared" si="1"/>
        <v>158846.98230542228</v>
      </c>
    </row>
    <row r="97" spans="1:8" x14ac:dyDescent="0.25">
      <c r="A97">
        <v>5564</v>
      </c>
      <c r="B97" t="s">
        <v>210</v>
      </c>
      <c r="C97">
        <v>2022</v>
      </c>
      <c r="D97">
        <v>78399.114583781717</v>
      </c>
      <c r="G97">
        <v>4.17</v>
      </c>
      <c r="H97">
        <f t="shared" si="1"/>
        <v>78403.284583781715</v>
      </c>
    </row>
    <row r="98" spans="1:8" x14ac:dyDescent="0.25">
      <c r="A98">
        <v>5565</v>
      </c>
      <c r="B98" t="s">
        <v>205</v>
      </c>
      <c r="C98">
        <v>2022</v>
      </c>
      <c r="D98">
        <v>327699.59180717799</v>
      </c>
      <c r="G98">
        <v>-23405.72</v>
      </c>
      <c r="H98">
        <f t="shared" si="1"/>
        <v>304293.87180717802</v>
      </c>
    </row>
    <row r="99" spans="1:8" x14ac:dyDescent="0.25">
      <c r="A99">
        <v>5566</v>
      </c>
      <c r="B99" t="s">
        <v>180</v>
      </c>
      <c r="C99">
        <v>2022</v>
      </c>
      <c r="D99">
        <v>414200.85815194395</v>
      </c>
      <c r="G99">
        <v>1494.02</v>
      </c>
      <c r="H99">
        <f t="shared" si="1"/>
        <v>415694.87815194397</v>
      </c>
    </row>
    <row r="100" spans="1:8" x14ac:dyDescent="0.25">
      <c r="A100">
        <v>5568</v>
      </c>
      <c r="B100" t="s">
        <v>155</v>
      </c>
      <c r="C100">
        <v>2022</v>
      </c>
      <c r="D100">
        <v>4554595.6054918645</v>
      </c>
      <c r="G100">
        <v>15823.82</v>
      </c>
      <c r="H100">
        <f t="shared" si="1"/>
        <v>4570419.4254918648</v>
      </c>
    </row>
    <row r="101" spans="1:8" x14ac:dyDescent="0.25">
      <c r="A101">
        <v>5571</v>
      </c>
      <c r="B101" t="s">
        <v>141</v>
      </c>
      <c r="C101">
        <v>2022</v>
      </c>
      <c r="D101">
        <v>393984.66768264922</v>
      </c>
      <c r="G101">
        <v>716.61</v>
      </c>
      <c r="H101">
        <f t="shared" si="1"/>
        <v>394701.2776826492</v>
      </c>
    </row>
    <row r="102" spans="1:8" x14ac:dyDescent="0.25">
      <c r="A102">
        <v>5581</v>
      </c>
      <c r="B102" t="s">
        <v>385</v>
      </c>
      <c r="C102">
        <v>2022</v>
      </c>
      <c r="D102">
        <v>-3723868.7264575032</v>
      </c>
      <c r="G102">
        <v>33120.44</v>
      </c>
      <c r="H102">
        <f t="shared" si="1"/>
        <v>-3690748.2864575032</v>
      </c>
    </row>
    <row r="103" spans="1:8" x14ac:dyDescent="0.25">
      <c r="A103">
        <v>5582</v>
      </c>
      <c r="B103" t="s">
        <v>342</v>
      </c>
      <c r="C103">
        <v>2022</v>
      </c>
      <c r="D103">
        <v>1200265.3382015754</v>
      </c>
      <c r="G103">
        <v>62467.14</v>
      </c>
      <c r="H103">
        <f t="shared" si="1"/>
        <v>1262732.4782015753</v>
      </c>
    </row>
    <row r="104" spans="1:8" x14ac:dyDescent="0.25">
      <c r="A104">
        <v>5583</v>
      </c>
      <c r="B104" t="s">
        <v>321</v>
      </c>
      <c r="C104">
        <v>2022</v>
      </c>
      <c r="D104">
        <v>2009053.3506125896</v>
      </c>
      <c r="G104">
        <v>347608.38</v>
      </c>
      <c r="H104">
        <f t="shared" si="1"/>
        <v>2356661.7306125895</v>
      </c>
    </row>
    <row r="105" spans="1:8" x14ac:dyDescent="0.25">
      <c r="A105">
        <v>5584</v>
      </c>
      <c r="B105" t="s">
        <v>299</v>
      </c>
      <c r="C105">
        <v>2022</v>
      </c>
      <c r="D105">
        <v>-3477836.7594379745</v>
      </c>
      <c r="G105">
        <v>176938.91</v>
      </c>
      <c r="H105">
        <f t="shared" si="1"/>
        <v>-3300897.8494379744</v>
      </c>
    </row>
    <row r="106" spans="1:8" x14ac:dyDescent="0.25">
      <c r="A106">
        <v>5585</v>
      </c>
      <c r="B106" t="s">
        <v>263</v>
      </c>
      <c r="C106">
        <v>2022</v>
      </c>
      <c r="D106">
        <v>-11143125.828541445</v>
      </c>
      <c r="G106">
        <v>7105.65</v>
      </c>
      <c r="H106">
        <f t="shared" si="1"/>
        <v>-11136020.178541444</v>
      </c>
    </row>
    <row r="107" spans="1:8" x14ac:dyDescent="0.25">
      <c r="A107">
        <v>5586</v>
      </c>
      <c r="B107" t="s">
        <v>253</v>
      </c>
      <c r="C107">
        <v>2022</v>
      </c>
      <c r="D107">
        <v>54975341.951858081</v>
      </c>
      <c r="G107">
        <v>10635256.25</v>
      </c>
      <c r="H107">
        <f t="shared" si="1"/>
        <v>65610598.201858081</v>
      </c>
    </row>
    <row r="108" spans="1:8" x14ac:dyDescent="0.25">
      <c r="A108">
        <v>5587</v>
      </c>
      <c r="B108" t="s">
        <v>248</v>
      </c>
      <c r="C108">
        <v>2022</v>
      </c>
      <c r="D108">
        <v>-4462455.3123352788</v>
      </c>
      <c r="G108">
        <v>240700.4</v>
      </c>
      <c r="H108">
        <f t="shared" si="1"/>
        <v>-4221754.9123352785</v>
      </c>
    </row>
    <row r="109" spans="1:8" x14ac:dyDescent="0.25">
      <c r="A109">
        <v>5588</v>
      </c>
      <c r="B109" t="s">
        <v>194</v>
      </c>
      <c r="C109">
        <v>2022</v>
      </c>
      <c r="D109">
        <v>-4068029.6496361746</v>
      </c>
      <c r="G109">
        <v>92022.06</v>
      </c>
      <c r="H109">
        <f t="shared" si="1"/>
        <v>-3976007.5896361745</v>
      </c>
    </row>
    <row r="110" spans="1:8" x14ac:dyDescent="0.25">
      <c r="A110">
        <v>5589</v>
      </c>
      <c r="B110" t="s">
        <v>181</v>
      </c>
      <c r="C110">
        <v>2022</v>
      </c>
      <c r="D110">
        <v>8651604.266079668</v>
      </c>
      <c r="G110">
        <v>395877.84</v>
      </c>
      <c r="H110">
        <f t="shared" si="1"/>
        <v>9047482.1060796678</v>
      </c>
    </row>
    <row r="111" spans="1:8" x14ac:dyDescent="0.25">
      <c r="A111">
        <v>5590</v>
      </c>
      <c r="B111" t="s">
        <v>178</v>
      </c>
      <c r="C111">
        <v>2022</v>
      </c>
      <c r="D111">
        <v>-22969156.853211164</v>
      </c>
      <c r="G111">
        <v>453697.55</v>
      </c>
      <c r="H111">
        <f t="shared" si="1"/>
        <v>-22515459.303211164</v>
      </c>
    </row>
    <row r="112" spans="1:8" x14ac:dyDescent="0.25">
      <c r="A112">
        <v>5591</v>
      </c>
      <c r="B112" t="s">
        <v>176</v>
      </c>
      <c r="C112">
        <v>2022</v>
      </c>
      <c r="D112">
        <v>24394879.62226741</v>
      </c>
      <c r="G112">
        <v>638609.26</v>
      </c>
      <c r="H112">
        <f t="shared" si="1"/>
        <v>25033488.882267412</v>
      </c>
    </row>
    <row r="113" spans="1:8" x14ac:dyDescent="0.25">
      <c r="A113">
        <v>5592</v>
      </c>
      <c r="B113" t="s">
        <v>170</v>
      </c>
      <c r="C113">
        <v>2022</v>
      </c>
      <c r="D113">
        <v>1917931.3133134081</v>
      </c>
      <c r="G113">
        <v>35949.46</v>
      </c>
      <c r="H113">
        <f t="shared" si="1"/>
        <v>1953880.773313408</v>
      </c>
    </row>
    <row r="114" spans="1:8" x14ac:dyDescent="0.25">
      <c r="A114">
        <v>5601</v>
      </c>
      <c r="B114" t="s">
        <v>337</v>
      </c>
      <c r="C114">
        <v>2022</v>
      </c>
      <c r="D114">
        <v>-1092485.496078792</v>
      </c>
      <c r="G114">
        <v>8872.48</v>
      </c>
      <c r="H114">
        <f t="shared" si="1"/>
        <v>-1083613.016078792</v>
      </c>
    </row>
    <row r="115" spans="1:8" x14ac:dyDescent="0.25">
      <c r="A115">
        <v>5604</v>
      </c>
      <c r="B115" t="s">
        <v>286</v>
      </c>
      <c r="C115">
        <v>2022</v>
      </c>
      <c r="D115">
        <v>581987.62177837559</v>
      </c>
      <c r="G115">
        <v>25096.07</v>
      </c>
      <c r="H115">
        <f t="shared" si="1"/>
        <v>607083.69177837553</v>
      </c>
    </row>
    <row r="116" spans="1:8" x14ac:dyDescent="0.25">
      <c r="A116">
        <v>5606</v>
      </c>
      <c r="B116" t="s">
        <v>235</v>
      </c>
      <c r="C116">
        <v>2022</v>
      </c>
      <c r="D116">
        <v>-38638120.979981065</v>
      </c>
      <c r="G116">
        <v>1540290.63</v>
      </c>
      <c r="H116">
        <f t="shared" si="1"/>
        <v>-37097830.349981062</v>
      </c>
    </row>
    <row r="117" spans="1:8" x14ac:dyDescent="0.25">
      <c r="A117">
        <v>5607</v>
      </c>
      <c r="B117" t="s">
        <v>179</v>
      </c>
      <c r="C117">
        <v>2022</v>
      </c>
      <c r="D117">
        <v>-145789.35032846802</v>
      </c>
      <c r="G117">
        <v>58232.42</v>
      </c>
      <c r="H117">
        <f t="shared" si="1"/>
        <v>-87556.930328468021</v>
      </c>
    </row>
    <row r="118" spans="1:8" x14ac:dyDescent="0.25">
      <c r="A118">
        <v>5609</v>
      </c>
      <c r="B118" t="s">
        <v>174</v>
      </c>
      <c r="C118">
        <v>2022</v>
      </c>
      <c r="D118">
        <v>-160413.17265195257</v>
      </c>
      <c r="G118">
        <v>932.32</v>
      </c>
      <c r="H118">
        <f t="shared" si="1"/>
        <v>-159480.85265195256</v>
      </c>
    </row>
    <row r="119" spans="1:8" x14ac:dyDescent="0.25">
      <c r="A119">
        <v>5610</v>
      </c>
      <c r="B119" t="s">
        <v>148</v>
      </c>
      <c r="C119">
        <v>2022</v>
      </c>
      <c r="D119">
        <v>-294382.75391523988</v>
      </c>
      <c r="G119">
        <v>2676.76</v>
      </c>
      <c r="H119">
        <f t="shared" si="1"/>
        <v>-291705.99391523987</v>
      </c>
    </row>
    <row r="120" spans="1:8" x14ac:dyDescent="0.25">
      <c r="A120">
        <v>5611</v>
      </c>
      <c r="B120" t="s">
        <v>153</v>
      </c>
      <c r="C120">
        <v>2022</v>
      </c>
      <c r="D120">
        <v>-2619.007881004829</v>
      </c>
      <c r="G120">
        <v>31349.48</v>
      </c>
      <c r="H120">
        <f t="shared" si="1"/>
        <v>28730.472118995171</v>
      </c>
    </row>
    <row r="121" spans="1:8" x14ac:dyDescent="0.25">
      <c r="A121">
        <v>5613</v>
      </c>
      <c r="B121" t="s">
        <v>370</v>
      </c>
      <c r="C121">
        <v>2022</v>
      </c>
      <c r="D121">
        <v>-7563194.307259799</v>
      </c>
      <c r="G121">
        <v>17704.88</v>
      </c>
      <c r="H121">
        <f t="shared" si="1"/>
        <v>-7545489.4272597991</v>
      </c>
    </row>
    <row r="122" spans="1:8" x14ac:dyDescent="0.25">
      <c r="A122">
        <v>5621</v>
      </c>
      <c r="B122" t="s">
        <v>401</v>
      </c>
      <c r="C122">
        <v>2022</v>
      </c>
      <c r="D122">
        <v>-980800.26002094848</v>
      </c>
      <c r="G122">
        <v>59146.559999999998</v>
      </c>
      <c r="H122">
        <f t="shared" si="1"/>
        <v>-921653.70002094842</v>
      </c>
    </row>
    <row r="123" spans="1:8" x14ac:dyDescent="0.25">
      <c r="A123">
        <v>5622</v>
      </c>
      <c r="B123" t="s">
        <v>367</v>
      </c>
      <c r="C123">
        <v>2022</v>
      </c>
      <c r="D123">
        <v>-488884.95937515807</v>
      </c>
      <c r="G123">
        <v>6951.26</v>
      </c>
      <c r="H123">
        <f t="shared" si="1"/>
        <v>-481933.69937515806</v>
      </c>
    </row>
    <row r="124" spans="1:8" x14ac:dyDescent="0.25">
      <c r="A124">
        <v>5623</v>
      </c>
      <c r="B124" t="s">
        <v>364</v>
      </c>
      <c r="C124">
        <v>2022</v>
      </c>
      <c r="D124">
        <v>-3268360.6226359499</v>
      </c>
      <c r="G124">
        <v>15248.33</v>
      </c>
      <c r="H124">
        <f t="shared" si="1"/>
        <v>-3253112.2926359498</v>
      </c>
    </row>
    <row r="125" spans="1:8" x14ac:dyDescent="0.25">
      <c r="A125">
        <v>5624</v>
      </c>
      <c r="B125" t="s">
        <v>359</v>
      </c>
      <c r="C125">
        <v>2022</v>
      </c>
      <c r="D125">
        <v>-2593657.8708684742</v>
      </c>
      <c r="G125">
        <v>1079950.6399999999</v>
      </c>
      <c r="H125">
        <f t="shared" si="1"/>
        <v>-1513707.2308684743</v>
      </c>
    </row>
    <row r="126" spans="1:8" x14ac:dyDescent="0.25">
      <c r="A126">
        <v>5627</v>
      </c>
      <c r="B126" t="s">
        <v>347</v>
      </c>
      <c r="C126">
        <v>2022</v>
      </c>
      <c r="D126">
        <v>9629452.3952546641</v>
      </c>
      <c r="G126">
        <v>116061.92</v>
      </c>
      <c r="H126">
        <f t="shared" si="1"/>
        <v>9745514.315254664</v>
      </c>
    </row>
    <row r="127" spans="1:8" x14ac:dyDescent="0.25">
      <c r="A127">
        <v>5628</v>
      </c>
      <c r="B127" t="s">
        <v>336</v>
      </c>
      <c r="C127">
        <v>2022</v>
      </c>
      <c r="D127">
        <v>-616054.77298852825</v>
      </c>
      <c r="G127">
        <v>977.13</v>
      </c>
      <c r="H127">
        <f t="shared" si="1"/>
        <v>-615077.64298852824</v>
      </c>
    </row>
    <row r="128" spans="1:8" x14ac:dyDescent="0.25">
      <c r="A128">
        <v>5629</v>
      </c>
      <c r="B128" t="s">
        <v>335</v>
      </c>
      <c r="C128">
        <v>2022</v>
      </c>
      <c r="D128">
        <v>-89580.74326832901</v>
      </c>
      <c r="G128">
        <v>2005.1</v>
      </c>
      <c r="H128">
        <f t="shared" si="1"/>
        <v>-87575.643268329004</v>
      </c>
    </row>
    <row r="129" spans="1:8" x14ac:dyDescent="0.25">
      <c r="A129">
        <v>5631</v>
      </c>
      <c r="B129" t="s">
        <v>311</v>
      </c>
      <c r="C129">
        <v>2022</v>
      </c>
      <c r="D129">
        <v>-761643.20208687731</v>
      </c>
      <c r="G129">
        <v>-1341.16</v>
      </c>
      <c r="H129">
        <f t="shared" si="1"/>
        <v>-762984.36208687734</v>
      </c>
    </row>
    <row r="130" spans="1:8" x14ac:dyDescent="0.25">
      <c r="A130">
        <v>5632</v>
      </c>
      <c r="B130" t="s">
        <v>310</v>
      </c>
      <c r="C130">
        <v>2022</v>
      </c>
      <c r="D130">
        <v>-717523.46040729852</v>
      </c>
      <c r="G130">
        <v>25943.8</v>
      </c>
      <c r="H130">
        <f t="shared" ref="H130:H193" si="2">D130+G130</f>
        <v>-691579.66040729848</v>
      </c>
    </row>
    <row r="131" spans="1:8" x14ac:dyDescent="0.25">
      <c r="A131">
        <v>5633</v>
      </c>
      <c r="B131" t="s">
        <v>303</v>
      </c>
      <c r="C131">
        <v>2022</v>
      </c>
      <c r="D131">
        <v>-1781551.9391962639</v>
      </c>
      <c r="G131">
        <v>51637.32</v>
      </c>
      <c r="H131">
        <f t="shared" si="2"/>
        <v>-1729914.6191962638</v>
      </c>
    </row>
    <row r="132" spans="1:8" x14ac:dyDescent="0.25">
      <c r="A132">
        <v>5634</v>
      </c>
      <c r="B132" t="s">
        <v>302</v>
      </c>
      <c r="C132">
        <v>2022</v>
      </c>
      <c r="D132">
        <v>-2971194.6168045364</v>
      </c>
      <c r="G132">
        <v>8016.59</v>
      </c>
      <c r="H132">
        <f t="shared" si="2"/>
        <v>-2963178.0268045366</v>
      </c>
    </row>
    <row r="133" spans="1:8" x14ac:dyDescent="0.25">
      <c r="A133">
        <v>5635</v>
      </c>
      <c r="B133" t="s">
        <v>300</v>
      </c>
      <c r="C133">
        <v>2022</v>
      </c>
      <c r="D133">
        <v>4080792.8716403143</v>
      </c>
      <c r="G133">
        <v>496094.93</v>
      </c>
      <c r="H133">
        <f t="shared" si="2"/>
        <v>4576887.8016403141</v>
      </c>
    </row>
    <row r="134" spans="1:8" x14ac:dyDescent="0.25">
      <c r="A134">
        <v>5636</v>
      </c>
      <c r="B134" t="s">
        <v>294</v>
      </c>
      <c r="C134">
        <v>2022</v>
      </c>
      <c r="D134">
        <v>-3867976.7619565437</v>
      </c>
      <c r="G134">
        <v>226508.67</v>
      </c>
      <c r="H134">
        <f t="shared" si="2"/>
        <v>-3641468.0919565437</v>
      </c>
    </row>
    <row r="135" spans="1:8" x14ac:dyDescent="0.25">
      <c r="A135">
        <v>5637</v>
      </c>
      <c r="B135" t="s">
        <v>251</v>
      </c>
      <c r="C135">
        <v>2022</v>
      </c>
      <c r="D135">
        <v>97419.618397130398</v>
      </c>
      <c r="G135">
        <v>4828.84</v>
      </c>
      <c r="H135">
        <f t="shared" si="2"/>
        <v>102248.45839713039</v>
      </c>
    </row>
    <row r="136" spans="1:8" x14ac:dyDescent="0.25">
      <c r="A136">
        <v>5638</v>
      </c>
      <c r="B136" t="s">
        <v>243</v>
      </c>
      <c r="C136">
        <v>2022</v>
      </c>
      <c r="D136">
        <v>-4926601.2126895189</v>
      </c>
      <c r="G136">
        <v>54384.05</v>
      </c>
      <c r="H136">
        <f t="shared" si="2"/>
        <v>-4872217.1626895191</v>
      </c>
    </row>
    <row r="137" spans="1:8" x14ac:dyDescent="0.25">
      <c r="A137">
        <v>5639</v>
      </c>
      <c r="B137" t="s">
        <v>238</v>
      </c>
      <c r="C137">
        <v>2022</v>
      </c>
      <c r="D137">
        <v>-1026052.2299387917</v>
      </c>
      <c r="G137">
        <v>6807.52</v>
      </c>
      <c r="H137">
        <f t="shared" si="2"/>
        <v>-1019244.7099387917</v>
      </c>
    </row>
    <row r="138" spans="1:8" x14ac:dyDescent="0.25">
      <c r="A138">
        <v>5640</v>
      </c>
      <c r="B138" t="s">
        <v>236</v>
      </c>
      <c r="C138">
        <v>2022</v>
      </c>
      <c r="D138">
        <v>-3569463.0473004105</v>
      </c>
      <c r="G138">
        <v>7249.32</v>
      </c>
      <c r="H138">
        <f t="shared" si="2"/>
        <v>-3562213.7273004106</v>
      </c>
    </row>
    <row r="139" spans="1:8" x14ac:dyDescent="0.25">
      <c r="A139">
        <v>5642</v>
      </c>
      <c r="B139" t="s">
        <v>214</v>
      </c>
      <c r="C139">
        <v>2022</v>
      </c>
      <c r="D139">
        <v>-6324292.406351367</v>
      </c>
      <c r="G139">
        <v>1245783.3999999999</v>
      </c>
      <c r="H139">
        <f t="shared" si="2"/>
        <v>-5078509.0063513666</v>
      </c>
    </row>
    <row r="140" spans="1:8" x14ac:dyDescent="0.25">
      <c r="A140">
        <v>5643</v>
      </c>
      <c r="B140" t="s">
        <v>183</v>
      </c>
      <c r="C140">
        <v>2022</v>
      </c>
      <c r="D140">
        <v>-1536394.9023989923</v>
      </c>
      <c r="G140">
        <v>46217.04</v>
      </c>
      <c r="H140">
        <f t="shared" si="2"/>
        <v>-1490177.8623989923</v>
      </c>
    </row>
    <row r="141" spans="1:8" x14ac:dyDescent="0.25">
      <c r="A141">
        <v>5645</v>
      </c>
      <c r="B141" t="s">
        <v>169</v>
      </c>
      <c r="C141">
        <v>2022</v>
      </c>
      <c r="D141">
        <v>-325187.63955369953</v>
      </c>
      <c r="G141">
        <v>7725.16</v>
      </c>
      <c r="H141">
        <f t="shared" si="2"/>
        <v>-317462.47955369955</v>
      </c>
    </row>
    <row r="142" spans="1:8" x14ac:dyDescent="0.25">
      <c r="A142">
        <v>5646</v>
      </c>
      <c r="B142" t="s">
        <v>157</v>
      </c>
      <c r="C142">
        <v>2022</v>
      </c>
      <c r="D142">
        <v>-14652624.267208377</v>
      </c>
      <c r="G142">
        <v>969278.17</v>
      </c>
      <c r="H142">
        <f t="shared" si="2"/>
        <v>-13683346.097208377</v>
      </c>
    </row>
    <row r="143" spans="1:8" x14ac:dyDescent="0.25">
      <c r="A143">
        <v>5648</v>
      </c>
      <c r="B143" t="s">
        <v>156</v>
      </c>
      <c r="C143">
        <v>2022</v>
      </c>
      <c r="D143">
        <v>-9983612.5703150444</v>
      </c>
      <c r="G143">
        <v>88694.54</v>
      </c>
      <c r="H143">
        <f t="shared" si="2"/>
        <v>-9894918.0303150453</v>
      </c>
    </row>
    <row r="144" spans="1:8" x14ac:dyDescent="0.25">
      <c r="A144">
        <v>5649</v>
      </c>
      <c r="B144" t="s">
        <v>140</v>
      </c>
      <c r="C144">
        <v>2022</v>
      </c>
      <c r="D144">
        <v>-5318870.1837698855</v>
      </c>
      <c r="G144">
        <v>518453.53</v>
      </c>
      <c r="H144">
        <f t="shared" si="2"/>
        <v>-4800416.6537698852</v>
      </c>
    </row>
    <row r="145" spans="1:8" x14ac:dyDescent="0.25">
      <c r="A145">
        <v>5650</v>
      </c>
      <c r="B145" t="s">
        <v>128</v>
      </c>
      <c r="C145">
        <v>2022</v>
      </c>
      <c r="D145">
        <v>-4183674.8103826665</v>
      </c>
      <c r="G145">
        <v>875.93</v>
      </c>
      <c r="H145">
        <f t="shared" si="2"/>
        <v>-4182798.8803826664</v>
      </c>
    </row>
    <row r="146" spans="1:8" x14ac:dyDescent="0.25">
      <c r="A146">
        <v>5651</v>
      </c>
      <c r="B146" t="s">
        <v>121</v>
      </c>
      <c r="C146">
        <v>2022</v>
      </c>
      <c r="D146">
        <v>-1003663.9147485071</v>
      </c>
      <c r="G146">
        <v>58097.32</v>
      </c>
      <c r="H146">
        <f t="shared" si="2"/>
        <v>-945566.59474850714</v>
      </c>
    </row>
    <row r="147" spans="1:8" x14ac:dyDescent="0.25">
      <c r="A147">
        <v>5652</v>
      </c>
      <c r="B147" t="s">
        <v>120</v>
      </c>
      <c r="C147">
        <v>2022</v>
      </c>
      <c r="D147">
        <v>-303889.16460206872</v>
      </c>
      <c r="G147">
        <v>865.69</v>
      </c>
      <c r="H147">
        <f t="shared" si="2"/>
        <v>-303023.47460206872</v>
      </c>
    </row>
    <row r="148" spans="1:8" x14ac:dyDescent="0.25">
      <c r="A148">
        <v>5653</v>
      </c>
      <c r="B148" t="s">
        <v>113</v>
      </c>
      <c r="C148">
        <v>2022</v>
      </c>
      <c r="D148">
        <v>-1931853.2235995252</v>
      </c>
      <c r="G148">
        <v>3359.86</v>
      </c>
      <c r="H148">
        <f t="shared" si="2"/>
        <v>-1928493.3635995251</v>
      </c>
    </row>
    <row r="149" spans="1:8" x14ac:dyDescent="0.25">
      <c r="A149">
        <v>5654</v>
      </c>
      <c r="B149" t="s">
        <v>109</v>
      </c>
      <c r="C149">
        <v>2022</v>
      </c>
      <c r="D149">
        <v>65689.834529161046</v>
      </c>
      <c r="G149">
        <v>1550.46</v>
      </c>
      <c r="H149">
        <f t="shared" si="2"/>
        <v>67240.294529161052</v>
      </c>
    </row>
    <row r="150" spans="1:8" x14ac:dyDescent="0.25">
      <c r="A150">
        <v>5655</v>
      </c>
      <c r="B150" t="s">
        <v>107</v>
      </c>
      <c r="C150">
        <v>2022</v>
      </c>
      <c r="D150">
        <v>-1247107.7434271502</v>
      </c>
      <c r="G150">
        <v>6752.24</v>
      </c>
      <c r="H150">
        <f t="shared" si="2"/>
        <v>-1240355.5034271502</v>
      </c>
    </row>
    <row r="151" spans="1:8" x14ac:dyDescent="0.25">
      <c r="A151">
        <v>5656</v>
      </c>
      <c r="B151" t="s">
        <v>419</v>
      </c>
      <c r="C151">
        <v>2022</v>
      </c>
      <c r="D151">
        <v>441496.48909617506</v>
      </c>
      <c r="G151">
        <v>31029.86</v>
      </c>
      <c r="H151">
        <f t="shared" si="2"/>
        <v>472526.34909617505</v>
      </c>
    </row>
    <row r="152" spans="1:8" x14ac:dyDescent="0.25">
      <c r="A152">
        <v>5661</v>
      </c>
      <c r="B152" t="s">
        <v>371</v>
      </c>
      <c r="C152">
        <v>2022</v>
      </c>
      <c r="D152">
        <v>208031.11356097792</v>
      </c>
      <c r="G152">
        <v>958.65</v>
      </c>
      <c r="H152">
        <f t="shared" si="2"/>
        <v>208989.76356097791</v>
      </c>
    </row>
    <row r="153" spans="1:8" x14ac:dyDescent="0.25">
      <c r="A153">
        <v>5663</v>
      </c>
      <c r="B153" t="s">
        <v>358</v>
      </c>
      <c r="C153">
        <v>2022</v>
      </c>
      <c r="D153">
        <v>175750.69975807803</v>
      </c>
      <c r="G153">
        <v>-233.08</v>
      </c>
      <c r="H153">
        <f t="shared" si="2"/>
        <v>175517.61975807804</v>
      </c>
    </row>
    <row r="154" spans="1:8" x14ac:dyDescent="0.25">
      <c r="A154">
        <v>5665</v>
      </c>
      <c r="B154" t="s">
        <v>346</v>
      </c>
      <c r="C154">
        <v>2022</v>
      </c>
      <c r="D154">
        <v>120284.83859933296</v>
      </c>
      <c r="G154">
        <v>347.71</v>
      </c>
      <c r="H154">
        <f t="shared" si="2"/>
        <v>120632.54859933296</v>
      </c>
    </row>
    <row r="155" spans="1:8" x14ac:dyDescent="0.25">
      <c r="A155">
        <v>5669</v>
      </c>
      <c r="B155" t="s">
        <v>314</v>
      </c>
      <c r="C155">
        <v>2022</v>
      </c>
      <c r="D155">
        <v>170996.88129836277</v>
      </c>
      <c r="G155">
        <v>35.58</v>
      </c>
      <c r="H155">
        <f t="shared" si="2"/>
        <v>171032.46129836276</v>
      </c>
    </row>
    <row r="156" spans="1:8" x14ac:dyDescent="0.25">
      <c r="A156">
        <v>5671</v>
      </c>
      <c r="B156" t="s">
        <v>308</v>
      </c>
      <c r="C156">
        <v>2022</v>
      </c>
      <c r="D156">
        <v>173895.51684272851</v>
      </c>
      <c r="G156">
        <v>646.52</v>
      </c>
      <c r="H156">
        <f t="shared" si="2"/>
        <v>174542.0368427285</v>
      </c>
    </row>
    <row r="157" spans="1:8" x14ac:dyDescent="0.25">
      <c r="A157">
        <v>5673</v>
      </c>
      <c r="B157" t="s">
        <v>267</v>
      </c>
      <c r="C157">
        <v>2022</v>
      </c>
      <c r="D157">
        <v>248033.12600523653</v>
      </c>
      <c r="G157">
        <v>495.96</v>
      </c>
      <c r="H157">
        <f t="shared" si="2"/>
        <v>248529.08600523652</v>
      </c>
    </row>
    <row r="158" spans="1:8" x14ac:dyDescent="0.25">
      <c r="A158">
        <v>5674</v>
      </c>
      <c r="B158" t="s">
        <v>241</v>
      </c>
      <c r="C158">
        <v>2022</v>
      </c>
      <c r="D158">
        <v>99909.896993371018</v>
      </c>
      <c r="G158">
        <v>35.92</v>
      </c>
      <c r="H158">
        <f t="shared" si="2"/>
        <v>99945.816993371016</v>
      </c>
    </row>
    <row r="159" spans="1:8" x14ac:dyDescent="0.25">
      <c r="A159">
        <v>5675</v>
      </c>
      <c r="B159" t="s">
        <v>240</v>
      </c>
      <c r="C159">
        <v>2022</v>
      </c>
      <c r="D159">
        <v>4794496.3455580138</v>
      </c>
      <c r="G159">
        <v>34984.89</v>
      </c>
      <c r="H159">
        <f t="shared" si="2"/>
        <v>4829481.2355580134</v>
      </c>
    </row>
    <row r="160" spans="1:8" x14ac:dyDescent="0.25">
      <c r="A160">
        <v>5678</v>
      </c>
      <c r="B160" t="s">
        <v>212</v>
      </c>
      <c r="C160">
        <v>2022</v>
      </c>
      <c r="D160">
        <v>6752155.3192602498</v>
      </c>
      <c r="G160">
        <v>84243.17</v>
      </c>
      <c r="H160">
        <f t="shared" si="2"/>
        <v>6836398.4892602498</v>
      </c>
    </row>
    <row r="161" spans="1:8" x14ac:dyDescent="0.25">
      <c r="A161">
        <v>5680</v>
      </c>
      <c r="B161" t="s">
        <v>207</v>
      </c>
      <c r="C161">
        <v>2022</v>
      </c>
      <c r="D161">
        <v>94230.270813345414</v>
      </c>
      <c r="G161">
        <v>10453.16</v>
      </c>
      <c r="H161">
        <f t="shared" si="2"/>
        <v>104683.43081334542</v>
      </c>
    </row>
    <row r="162" spans="1:8" x14ac:dyDescent="0.25">
      <c r="A162">
        <v>5683</v>
      </c>
      <c r="B162" t="s">
        <v>182</v>
      </c>
      <c r="C162">
        <v>2022</v>
      </c>
      <c r="D162">
        <v>183265.90220361896</v>
      </c>
      <c r="G162">
        <v>516.97</v>
      </c>
      <c r="H162">
        <f t="shared" si="2"/>
        <v>183782.87220361896</v>
      </c>
    </row>
    <row r="163" spans="1:8" x14ac:dyDescent="0.25">
      <c r="A163">
        <v>5684</v>
      </c>
      <c r="B163" t="s">
        <v>167</v>
      </c>
      <c r="C163">
        <v>2022</v>
      </c>
      <c r="D163">
        <v>-176470.93279771373</v>
      </c>
      <c r="G163">
        <v>118.53</v>
      </c>
      <c r="H163">
        <f t="shared" si="2"/>
        <v>-176352.40279771373</v>
      </c>
    </row>
    <row r="164" spans="1:8" x14ac:dyDescent="0.25">
      <c r="A164">
        <v>5688</v>
      </c>
      <c r="B164" t="s">
        <v>144</v>
      </c>
      <c r="C164">
        <v>2022</v>
      </c>
      <c r="D164">
        <v>43488.290579276254</v>
      </c>
      <c r="G164">
        <v>674.78</v>
      </c>
      <c r="H164">
        <f t="shared" si="2"/>
        <v>44163.070579276253</v>
      </c>
    </row>
    <row r="165" spans="1:8" x14ac:dyDescent="0.25">
      <c r="A165">
        <v>5690</v>
      </c>
      <c r="B165" t="s">
        <v>123</v>
      </c>
      <c r="C165">
        <v>2022</v>
      </c>
      <c r="D165">
        <v>41923.11254282741</v>
      </c>
      <c r="G165">
        <v>155.85</v>
      </c>
      <c r="H165">
        <f t="shared" si="2"/>
        <v>42078.962542827408</v>
      </c>
    </row>
    <row r="166" spans="1:8" x14ac:dyDescent="0.25">
      <c r="A166">
        <v>5692</v>
      </c>
      <c r="B166" t="s">
        <v>115</v>
      </c>
      <c r="C166">
        <v>2022</v>
      </c>
      <c r="D166">
        <v>283392.10986901616</v>
      </c>
      <c r="G166">
        <v>982.67</v>
      </c>
      <c r="H166">
        <f t="shared" si="2"/>
        <v>284374.77986901614</v>
      </c>
    </row>
    <row r="167" spans="1:8" x14ac:dyDescent="0.25">
      <c r="A167">
        <v>5693</v>
      </c>
      <c r="B167" t="s">
        <v>220</v>
      </c>
      <c r="C167">
        <v>2022</v>
      </c>
      <c r="D167">
        <v>1834800.5520848599</v>
      </c>
      <c r="G167">
        <v>15339.97</v>
      </c>
      <c r="H167">
        <f t="shared" si="2"/>
        <v>1850140.5220848599</v>
      </c>
    </row>
    <row r="168" spans="1:8" x14ac:dyDescent="0.25">
      <c r="A168">
        <v>5701</v>
      </c>
      <c r="B168" t="s">
        <v>397</v>
      </c>
      <c r="C168">
        <v>2022</v>
      </c>
      <c r="D168">
        <v>-370933.76445435209</v>
      </c>
      <c r="G168">
        <v>404.76</v>
      </c>
      <c r="H168">
        <f t="shared" si="2"/>
        <v>-370529.00445435208</v>
      </c>
    </row>
    <row r="169" spans="1:8" x14ac:dyDescent="0.25">
      <c r="A169">
        <v>5702</v>
      </c>
      <c r="B169" t="s">
        <v>395</v>
      </c>
      <c r="C169">
        <v>2022</v>
      </c>
      <c r="D169">
        <v>-3721577.081794641</v>
      </c>
      <c r="G169">
        <v>13612.98</v>
      </c>
      <c r="H169">
        <f t="shared" si="2"/>
        <v>-3707964.101794641</v>
      </c>
    </row>
    <row r="170" spans="1:8" x14ac:dyDescent="0.25">
      <c r="A170">
        <v>5703</v>
      </c>
      <c r="B170" t="s">
        <v>389</v>
      </c>
      <c r="C170">
        <v>2022</v>
      </c>
      <c r="D170">
        <v>-445947.10144938668</v>
      </c>
      <c r="G170">
        <v>4932.3900000000003</v>
      </c>
      <c r="H170">
        <f t="shared" si="2"/>
        <v>-441014.71144938667</v>
      </c>
    </row>
    <row r="171" spans="1:8" x14ac:dyDescent="0.25">
      <c r="A171">
        <v>5704</v>
      </c>
      <c r="B171" t="s">
        <v>386</v>
      </c>
      <c r="C171">
        <v>2022</v>
      </c>
      <c r="D171">
        <v>-3590301.0732039921</v>
      </c>
      <c r="G171">
        <v>-2294.5700000000002</v>
      </c>
      <c r="H171">
        <f t="shared" si="2"/>
        <v>-3592595.6432039919</v>
      </c>
    </row>
    <row r="172" spans="1:8" x14ac:dyDescent="0.25">
      <c r="A172">
        <v>5705</v>
      </c>
      <c r="B172" t="s">
        <v>376</v>
      </c>
      <c r="C172">
        <v>2022</v>
      </c>
      <c r="D172">
        <v>-1033711.0649896199</v>
      </c>
      <c r="G172">
        <v>5140.04</v>
      </c>
      <c r="H172">
        <f t="shared" si="2"/>
        <v>-1028571.0249896199</v>
      </c>
    </row>
    <row r="173" spans="1:8" x14ac:dyDescent="0.25">
      <c r="A173">
        <v>5706</v>
      </c>
      <c r="B173" t="s">
        <v>374</v>
      </c>
      <c r="C173">
        <v>2022</v>
      </c>
      <c r="D173">
        <v>-6172654.6507962523</v>
      </c>
      <c r="G173">
        <v>3017.49</v>
      </c>
      <c r="H173">
        <f t="shared" si="2"/>
        <v>-6169637.1607962521</v>
      </c>
    </row>
    <row r="174" spans="1:8" x14ac:dyDescent="0.25">
      <c r="A174">
        <v>5707</v>
      </c>
      <c r="B174" t="s">
        <v>351</v>
      </c>
      <c r="C174">
        <v>2022</v>
      </c>
      <c r="D174">
        <v>-2061674.3040369526</v>
      </c>
      <c r="G174">
        <v>62683.65</v>
      </c>
      <c r="H174">
        <f t="shared" si="2"/>
        <v>-1998990.6540369526</v>
      </c>
    </row>
    <row r="175" spans="1:8" x14ac:dyDescent="0.25">
      <c r="A175">
        <v>5708</v>
      </c>
      <c r="B175" t="s">
        <v>350</v>
      </c>
      <c r="C175">
        <v>2022</v>
      </c>
      <c r="D175">
        <v>-1486198.9143338613</v>
      </c>
      <c r="G175">
        <v>10368.450000000001</v>
      </c>
      <c r="H175">
        <f t="shared" si="2"/>
        <v>-1475830.4643338614</v>
      </c>
    </row>
    <row r="176" spans="1:8" x14ac:dyDescent="0.25">
      <c r="A176">
        <v>5709</v>
      </c>
      <c r="B176" t="s">
        <v>341</v>
      </c>
      <c r="C176">
        <v>2022</v>
      </c>
      <c r="D176">
        <v>-2152087.786103081</v>
      </c>
      <c r="G176">
        <v>3061.9</v>
      </c>
      <c r="H176">
        <f t="shared" si="2"/>
        <v>-2149025.8861030811</v>
      </c>
    </row>
    <row r="177" spans="1:8" x14ac:dyDescent="0.25">
      <c r="A177">
        <v>5710</v>
      </c>
      <c r="B177" t="s">
        <v>334</v>
      </c>
      <c r="C177">
        <v>2022</v>
      </c>
      <c r="D177">
        <v>-729985.90824267268</v>
      </c>
      <c r="G177">
        <v>17204.87</v>
      </c>
      <c r="H177">
        <f t="shared" si="2"/>
        <v>-712781.03824267269</v>
      </c>
    </row>
    <row r="178" spans="1:8" x14ac:dyDescent="0.25">
      <c r="A178">
        <v>5711</v>
      </c>
      <c r="B178" t="s">
        <v>333</v>
      </c>
      <c r="C178">
        <v>2022</v>
      </c>
      <c r="D178">
        <v>-10153543.723291177</v>
      </c>
      <c r="G178">
        <v>6416.22</v>
      </c>
      <c r="H178">
        <f t="shared" si="2"/>
        <v>-10147127.503291177</v>
      </c>
    </row>
    <row r="179" spans="1:8" x14ac:dyDescent="0.25">
      <c r="A179">
        <v>5712</v>
      </c>
      <c r="B179" t="s">
        <v>331</v>
      </c>
      <c r="C179">
        <v>2022</v>
      </c>
      <c r="D179">
        <v>-16346749.941027209</v>
      </c>
      <c r="G179">
        <v>41561.01</v>
      </c>
      <c r="H179">
        <f t="shared" si="2"/>
        <v>-16305188.931027209</v>
      </c>
    </row>
    <row r="180" spans="1:8" x14ac:dyDescent="0.25">
      <c r="A180">
        <v>5713</v>
      </c>
      <c r="B180" t="s">
        <v>323</v>
      </c>
      <c r="C180">
        <v>2022</v>
      </c>
      <c r="D180">
        <v>-10651871.399636898</v>
      </c>
      <c r="G180">
        <v>6665.81</v>
      </c>
      <c r="H180">
        <f t="shared" si="2"/>
        <v>-10645205.589636898</v>
      </c>
    </row>
    <row r="181" spans="1:8" x14ac:dyDescent="0.25">
      <c r="A181">
        <v>5714</v>
      </c>
      <c r="B181" t="s">
        <v>322</v>
      </c>
      <c r="C181">
        <v>2022</v>
      </c>
      <c r="D181">
        <v>-871647.35644737619</v>
      </c>
      <c r="G181">
        <v>3764.29</v>
      </c>
      <c r="H181">
        <f t="shared" si="2"/>
        <v>-867883.06644737616</v>
      </c>
    </row>
    <row r="182" spans="1:8" x14ac:dyDescent="0.25">
      <c r="A182">
        <v>5715</v>
      </c>
      <c r="B182" t="s">
        <v>306</v>
      </c>
      <c r="C182">
        <v>2022</v>
      </c>
      <c r="D182">
        <v>-958992.45016326092</v>
      </c>
      <c r="G182">
        <v>4773.01</v>
      </c>
      <c r="H182">
        <f t="shared" si="2"/>
        <v>-954219.44016326091</v>
      </c>
    </row>
    <row r="183" spans="1:8" x14ac:dyDescent="0.25">
      <c r="A183">
        <v>5716</v>
      </c>
      <c r="B183" t="s">
        <v>293</v>
      </c>
      <c r="C183">
        <v>2022</v>
      </c>
      <c r="D183">
        <v>-9041465.7644813024</v>
      </c>
      <c r="G183">
        <v>759172.41</v>
      </c>
      <c r="H183">
        <f t="shared" si="2"/>
        <v>-8282293.3544813022</v>
      </c>
    </row>
    <row r="184" spans="1:8" x14ac:dyDescent="0.25">
      <c r="A184">
        <v>5717</v>
      </c>
      <c r="B184" t="s">
        <v>285</v>
      </c>
      <c r="C184">
        <v>2022</v>
      </c>
      <c r="D184">
        <v>-11610595.36125607</v>
      </c>
      <c r="G184">
        <v>15962.92</v>
      </c>
      <c r="H184">
        <f t="shared" si="2"/>
        <v>-11594632.441256071</v>
      </c>
    </row>
    <row r="185" spans="1:8" x14ac:dyDescent="0.25">
      <c r="A185">
        <v>5718</v>
      </c>
      <c r="B185" t="s">
        <v>283</v>
      </c>
      <c r="C185">
        <v>2022</v>
      </c>
      <c r="D185">
        <v>-7032724.0405011419</v>
      </c>
      <c r="G185">
        <v>58670.98</v>
      </c>
      <c r="H185">
        <f t="shared" si="2"/>
        <v>-6974053.0605011415</v>
      </c>
    </row>
    <row r="186" spans="1:8" x14ac:dyDescent="0.25">
      <c r="A186">
        <v>5719</v>
      </c>
      <c r="B186" t="s">
        <v>279</v>
      </c>
      <c r="C186">
        <v>2022</v>
      </c>
      <c r="D186">
        <v>-4015890.7734782393</v>
      </c>
      <c r="G186">
        <v>5980.24</v>
      </c>
      <c r="H186">
        <f t="shared" si="2"/>
        <v>-4009910.5334782391</v>
      </c>
    </row>
    <row r="187" spans="1:8" x14ac:dyDescent="0.25">
      <c r="A187">
        <v>5720</v>
      </c>
      <c r="B187" t="s">
        <v>278</v>
      </c>
      <c r="C187">
        <v>2022</v>
      </c>
      <c r="D187">
        <v>-2452889.3262898391</v>
      </c>
      <c r="G187">
        <v>10055.280000000001</v>
      </c>
      <c r="H187">
        <f t="shared" si="2"/>
        <v>-2442834.0462898393</v>
      </c>
    </row>
    <row r="188" spans="1:8" x14ac:dyDescent="0.25">
      <c r="A188">
        <v>5721</v>
      </c>
      <c r="B188" t="s">
        <v>277</v>
      </c>
      <c r="C188">
        <v>2022</v>
      </c>
      <c r="D188">
        <v>-2585100.4931233451</v>
      </c>
      <c r="G188">
        <v>579154.79</v>
      </c>
      <c r="H188">
        <f t="shared" si="2"/>
        <v>-2005945.703123345</v>
      </c>
    </row>
    <row r="189" spans="1:8" x14ac:dyDescent="0.25">
      <c r="A189">
        <v>5722</v>
      </c>
      <c r="B189" t="s">
        <v>270</v>
      </c>
      <c r="C189">
        <v>2022</v>
      </c>
      <c r="D189">
        <v>-352556.79951653193</v>
      </c>
      <c r="G189">
        <v>897.21</v>
      </c>
      <c r="H189">
        <f t="shared" si="2"/>
        <v>-351659.58951653191</v>
      </c>
    </row>
    <row r="190" spans="1:8" x14ac:dyDescent="0.25">
      <c r="A190">
        <v>5723</v>
      </c>
      <c r="B190" t="s">
        <v>228</v>
      </c>
      <c r="C190">
        <v>2022</v>
      </c>
      <c r="D190">
        <v>-9060492.5434246846</v>
      </c>
      <c r="G190">
        <v>19251.89</v>
      </c>
      <c r="H190">
        <f t="shared" si="2"/>
        <v>-9041240.653424684</v>
      </c>
    </row>
    <row r="191" spans="1:8" x14ac:dyDescent="0.25">
      <c r="A191">
        <v>5724</v>
      </c>
      <c r="B191" t="s">
        <v>208</v>
      </c>
      <c r="C191">
        <v>2022</v>
      </c>
      <c r="D191">
        <v>-20064413.471816309</v>
      </c>
      <c r="G191">
        <v>1168085.95</v>
      </c>
      <c r="H191">
        <f t="shared" si="2"/>
        <v>-18896327.52181631</v>
      </c>
    </row>
    <row r="192" spans="1:8" x14ac:dyDescent="0.25">
      <c r="A192">
        <v>5725</v>
      </c>
      <c r="B192" t="s">
        <v>185</v>
      </c>
      <c r="C192">
        <v>2022</v>
      </c>
      <c r="D192">
        <v>-10794736.886159889</v>
      </c>
      <c r="G192">
        <v>340652.69</v>
      </c>
      <c r="H192">
        <f t="shared" si="2"/>
        <v>-10454084.19615989</v>
      </c>
    </row>
    <row r="193" spans="1:8" x14ac:dyDescent="0.25">
      <c r="A193">
        <v>5726</v>
      </c>
      <c r="B193" t="s">
        <v>256</v>
      </c>
      <c r="C193">
        <v>2022</v>
      </c>
      <c r="D193">
        <v>-1196903.8819040016</v>
      </c>
      <c r="G193">
        <v>5842.44</v>
      </c>
      <c r="H193">
        <f t="shared" si="2"/>
        <v>-1191061.4419040016</v>
      </c>
    </row>
    <row r="194" spans="1:8" x14ac:dyDescent="0.25">
      <c r="A194">
        <v>5727</v>
      </c>
      <c r="B194" t="s">
        <v>161</v>
      </c>
      <c r="C194">
        <v>2022</v>
      </c>
      <c r="D194">
        <v>-201488.6029265495</v>
      </c>
      <c r="G194">
        <v>9019.18</v>
      </c>
      <c r="H194">
        <f t="shared" ref="H194:H257" si="3">D194+G194</f>
        <v>-192469.42292654951</v>
      </c>
    </row>
    <row r="195" spans="1:8" x14ac:dyDescent="0.25">
      <c r="A195">
        <v>5728</v>
      </c>
      <c r="B195" t="s">
        <v>149</v>
      </c>
      <c r="C195">
        <v>2022</v>
      </c>
      <c r="D195">
        <v>-2394893.9527927688</v>
      </c>
      <c r="G195">
        <v>178231.12</v>
      </c>
      <c r="H195">
        <f t="shared" si="3"/>
        <v>-2216662.8327927687</v>
      </c>
    </row>
    <row r="196" spans="1:8" x14ac:dyDescent="0.25">
      <c r="A196">
        <v>5729</v>
      </c>
      <c r="B196" t="s">
        <v>143</v>
      </c>
      <c r="C196">
        <v>2022</v>
      </c>
      <c r="D196">
        <v>-7079587.9228049023</v>
      </c>
      <c r="G196">
        <v>14380.47</v>
      </c>
      <c r="H196">
        <f t="shared" si="3"/>
        <v>-7065207.4528049026</v>
      </c>
    </row>
    <row r="197" spans="1:8" x14ac:dyDescent="0.25">
      <c r="A197">
        <v>5730</v>
      </c>
      <c r="B197" t="s">
        <v>139</v>
      </c>
      <c r="C197">
        <v>2022</v>
      </c>
      <c r="D197">
        <v>-3569210.9868904026</v>
      </c>
      <c r="G197">
        <v>4995.8999999999996</v>
      </c>
      <c r="H197">
        <f t="shared" si="3"/>
        <v>-3564215.0868904027</v>
      </c>
    </row>
    <row r="198" spans="1:8" x14ac:dyDescent="0.25">
      <c r="A198">
        <v>5731</v>
      </c>
      <c r="B198" t="s">
        <v>247</v>
      </c>
      <c r="C198">
        <v>2022</v>
      </c>
      <c r="D198">
        <v>-694326.01932414819</v>
      </c>
      <c r="G198">
        <v>2426.4899999999998</v>
      </c>
      <c r="H198">
        <f t="shared" si="3"/>
        <v>-691899.5293241482</v>
      </c>
    </row>
    <row r="199" spans="1:8" x14ac:dyDescent="0.25">
      <c r="A199">
        <v>5732</v>
      </c>
      <c r="B199" t="s">
        <v>125</v>
      </c>
      <c r="C199">
        <v>2022</v>
      </c>
      <c r="D199">
        <v>-1751223.9062765208</v>
      </c>
      <c r="G199">
        <v>15092.54</v>
      </c>
      <c r="H199">
        <f t="shared" si="3"/>
        <v>-1736131.3662765208</v>
      </c>
    </row>
    <row r="200" spans="1:8" x14ac:dyDescent="0.25">
      <c r="A200">
        <v>5741</v>
      </c>
      <c r="B200" t="s">
        <v>260</v>
      </c>
      <c r="C200">
        <v>2022</v>
      </c>
      <c r="D200">
        <v>-29701.781863079086</v>
      </c>
      <c r="G200">
        <v>1296.73</v>
      </c>
      <c r="H200">
        <f t="shared" si="3"/>
        <v>-28405.051863079087</v>
      </c>
    </row>
    <row r="201" spans="1:8" x14ac:dyDescent="0.25">
      <c r="A201">
        <v>5742</v>
      </c>
      <c r="B201" t="s">
        <v>400</v>
      </c>
      <c r="C201">
        <v>2022</v>
      </c>
      <c r="D201">
        <v>341759.83200196218</v>
      </c>
      <c r="G201">
        <v>148.15</v>
      </c>
      <c r="H201">
        <f t="shared" si="3"/>
        <v>341907.9820019622</v>
      </c>
    </row>
    <row r="202" spans="1:8" x14ac:dyDescent="0.25">
      <c r="A202">
        <v>5743</v>
      </c>
      <c r="B202" t="s">
        <v>396</v>
      </c>
      <c r="C202">
        <v>2022</v>
      </c>
      <c r="D202">
        <v>330972.45962047478</v>
      </c>
      <c r="G202">
        <v>925.34</v>
      </c>
      <c r="H202">
        <f t="shared" si="3"/>
        <v>331897.79962047481</v>
      </c>
    </row>
    <row r="203" spans="1:8" x14ac:dyDescent="0.25">
      <c r="A203">
        <v>5744</v>
      </c>
      <c r="B203" t="s">
        <v>391</v>
      </c>
      <c r="C203">
        <v>2022</v>
      </c>
      <c r="D203">
        <v>-957042.15552147222</v>
      </c>
      <c r="G203">
        <v>164739.15</v>
      </c>
      <c r="H203">
        <f t="shared" si="3"/>
        <v>-792303.00552147219</v>
      </c>
    </row>
    <row r="204" spans="1:8" x14ac:dyDescent="0.25">
      <c r="A204">
        <v>5745</v>
      </c>
      <c r="B204" t="s">
        <v>388</v>
      </c>
      <c r="C204">
        <v>2022</v>
      </c>
      <c r="D204">
        <v>876224.71598842845</v>
      </c>
      <c r="G204">
        <v>4392.9399999999996</v>
      </c>
      <c r="H204">
        <f t="shared" si="3"/>
        <v>880617.65598842839</v>
      </c>
    </row>
    <row r="205" spans="1:8" x14ac:dyDescent="0.25">
      <c r="A205">
        <v>5746</v>
      </c>
      <c r="B205" t="s">
        <v>387</v>
      </c>
      <c r="C205">
        <v>2022</v>
      </c>
      <c r="D205">
        <v>437652.50435960875</v>
      </c>
      <c r="G205">
        <v>4465.58</v>
      </c>
      <c r="H205">
        <f t="shared" si="3"/>
        <v>442118.08435960877</v>
      </c>
    </row>
    <row r="206" spans="1:8" x14ac:dyDescent="0.25">
      <c r="A206">
        <v>5747</v>
      </c>
      <c r="B206" t="s">
        <v>377</v>
      </c>
      <c r="C206">
        <v>2022</v>
      </c>
      <c r="D206">
        <v>76906.951102705614</v>
      </c>
      <c r="G206">
        <v>621.16</v>
      </c>
      <c r="H206">
        <f t="shared" si="3"/>
        <v>77528.111102705618</v>
      </c>
    </row>
    <row r="207" spans="1:8" x14ac:dyDescent="0.25">
      <c r="A207">
        <v>5748</v>
      </c>
      <c r="B207" t="s">
        <v>365</v>
      </c>
      <c r="C207">
        <v>2022</v>
      </c>
      <c r="D207">
        <v>171492.23920826282</v>
      </c>
      <c r="G207">
        <v>288.24</v>
      </c>
      <c r="H207">
        <f t="shared" si="3"/>
        <v>171780.47920826281</v>
      </c>
    </row>
    <row r="208" spans="1:8" x14ac:dyDescent="0.25">
      <c r="A208">
        <v>5749</v>
      </c>
      <c r="B208" t="s">
        <v>345</v>
      </c>
      <c r="C208">
        <v>2022</v>
      </c>
      <c r="D208">
        <v>4610959.1387050208</v>
      </c>
      <c r="G208">
        <v>32972.65</v>
      </c>
      <c r="H208">
        <f t="shared" si="3"/>
        <v>4643931.7887050211</v>
      </c>
    </row>
    <row r="209" spans="1:8" x14ac:dyDescent="0.25">
      <c r="A209">
        <v>5750</v>
      </c>
      <c r="B209" t="s">
        <v>246</v>
      </c>
      <c r="C209">
        <v>2022</v>
      </c>
      <c r="D209">
        <v>89093.452744310125</v>
      </c>
      <c r="G209">
        <v>65.17</v>
      </c>
      <c r="H209">
        <f t="shared" si="3"/>
        <v>89158.622744310123</v>
      </c>
    </row>
    <row r="210" spans="1:8" x14ac:dyDescent="0.25">
      <c r="A210">
        <v>5752</v>
      </c>
      <c r="B210" t="s">
        <v>319</v>
      </c>
      <c r="C210">
        <v>2022</v>
      </c>
      <c r="D210">
        <v>255519.20149495587</v>
      </c>
      <c r="G210">
        <v>427.71</v>
      </c>
      <c r="H210">
        <f t="shared" si="3"/>
        <v>255946.91149495586</v>
      </c>
    </row>
    <row r="211" spans="1:8" x14ac:dyDescent="0.25">
      <c r="A211">
        <v>5754</v>
      </c>
      <c r="B211" t="s">
        <v>262</v>
      </c>
      <c r="C211">
        <v>2022</v>
      </c>
      <c r="D211">
        <v>141376.55976171856</v>
      </c>
      <c r="G211">
        <v>248.97</v>
      </c>
      <c r="H211">
        <f t="shared" si="3"/>
        <v>141625.52976171856</v>
      </c>
    </row>
    <row r="212" spans="1:8" x14ac:dyDescent="0.25">
      <c r="A212">
        <v>5755</v>
      </c>
      <c r="B212" t="s">
        <v>244</v>
      </c>
      <c r="C212">
        <v>2022</v>
      </c>
      <c r="D212">
        <v>350426.52944972634</v>
      </c>
      <c r="G212">
        <v>1582.59</v>
      </c>
      <c r="H212">
        <f t="shared" si="3"/>
        <v>352009.11944972636</v>
      </c>
    </row>
    <row r="213" spans="1:8" x14ac:dyDescent="0.25">
      <c r="A213">
        <v>5756</v>
      </c>
      <c r="B213" t="s">
        <v>219</v>
      </c>
      <c r="C213">
        <v>2022</v>
      </c>
      <c r="D213">
        <v>109167.37633945674</v>
      </c>
      <c r="G213">
        <v>3295.35</v>
      </c>
      <c r="H213">
        <f t="shared" si="3"/>
        <v>112462.72633945674</v>
      </c>
    </row>
    <row r="214" spans="1:8" x14ac:dyDescent="0.25">
      <c r="A214">
        <v>5757</v>
      </c>
      <c r="B214" t="s">
        <v>203</v>
      </c>
      <c r="C214">
        <v>2022</v>
      </c>
      <c r="D214">
        <v>5578071.2493775282</v>
      </c>
      <c r="G214">
        <v>142259.65</v>
      </c>
      <c r="H214">
        <f t="shared" si="3"/>
        <v>5720330.8993775286</v>
      </c>
    </row>
    <row r="215" spans="1:8" x14ac:dyDescent="0.25">
      <c r="A215">
        <v>5758</v>
      </c>
      <c r="B215" t="s">
        <v>257</v>
      </c>
      <c r="C215">
        <v>2022</v>
      </c>
      <c r="D215">
        <v>174517.00458179478</v>
      </c>
      <c r="G215">
        <v>291.70999999999998</v>
      </c>
      <c r="H215">
        <f t="shared" si="3"/>
        <v>174808.71458179477</v>
      </c>
    </row>
    <row r="216" spans="1:8" x14ac:dyDescent="0.25">
      <c r="A216">
        <v>5759</v>
      </c>
      <c r="B216" t="s">
        <v>184</v>
      </c>
      <c r="C216">
        <v>2022</v>
      </c>
      <c r="D216">
        <v>199530.23221939421</v>
      </c>
      <c r="G216">
        <v>182.49</v>
      </c>
      <c r="H216">
        <f t="shared" si="3"/>
        <v>199712.7222193942</v>
      </c>
    </row>
    <row r="217" spans="1:8" x14ac:dyDescent="0.25">
      <c r="A217">
        <v>5760</v>
      </c>
      <c r="B217" t="s">
        <v>177</v>
      </c>
      <c r="C217">
        <v>2022</v>
      </c>
      <c r="D217">
        <v>188435.35708701212</v>
      </c>
      <c r="G217">
        <v>620.91</v>
      </c>
      <c r="H217">
        <f t="shared" si="3"/>
        <v>189056.26708701212</v>
      </c>
    </row>
    <row r="218" spans="1:8" x14ac:dyDescent="0.25">
      <c r="A218">
        <v>5761</v>
      </c>
      <c r="B218" t="s">
        <v>171</v>
      </c>
      <c r="C218">
        <v>2022</v>
      </c>
      <c r="D218">
        <v>433652.45932037896</v>
      </c>
      <c r="G218">
        <v>327.26</v>
      </c>
      <c r="H218">
        <f t="shared" si="3"/>
        <v>433979.71932037896</v>
      </c>
    </row>
    <row r="219" spans="1:8" x14ac:dyDescent="0.25">
      <c r="A219">
        <v>5762</v>
      </c>
      <c r="B219" t="s">
        <v>151</v>
      </c>
      <c r="C219">
        <v>2022</v>
      </c>
      <c r="D219">
        <v>100563.61851643375</v>
      </c>
      <c r="G219">
        <v>494.86</v>
      </c>
      <c r="H219">
        <f t="shared" si="3"/>
        <v>101058.47851643375</v>
      </c>
    </row>
    <row r="220" spans="1:8" x14ac:dyDescent="0.25">
      <c r="A220">
        <v>5763</v>
      </c>
      <c r="B220" t="s">
        <v>132</v>
      </c>
      <c r="C220">
        <v>2022</v>
      </c>
      <c r="D220">
        <v>78496.998843842128</v>
      </c>
      <c r="G220">
        <v>3402.01</v>
      </c>
      <c r="H220">
        <f t="shared" si="3"/>
        <v>81899.008843842123</v>
      </c>
    </row>
    <row r="221" spans="1:8" x14ac:dyDescent="0.25">
      <c r="A221">
        <v>5764</v>
      </c>
      <c r="B221" t="s">
        <v>130</v>
      </c>
      <c r="C221">
        <v>2022</v>
      </c>
      <c r="D221">
        <v>3675448.9058218445</v>
      </c>
      <c r="G221">
        <v>24235.7</v>
      </c>
      <c r="H221">
        <f t="shared" si="3"/>
        <v>3699684.6058218447</v>
      </c>
    </row>
    <row r="222" spans="1:8" x14ac:dyDescent="0.25">
      <c r="A222">
        <v>5765</v>
      </c>
      <c r="B222" t="s">
        <v>129</v>
      </c>
      <c r="C222">
        <v>2022</v>
      </c>
      <c r="D222">
        <v>526528.63641100784</v>
      </c>
      <c r="G222">
        <v>2227.2600000000002</v>
      </c>
      <c r="H222">
        <f t="shared" si="3"/>
        <v>528755.89641100785</v>
      </c>
    </row>
    <row r="223" spans="1:8" x14ac:dyDescent="0.25">
      <c r="A223">
        <v>5766</v>
      </c>
      <c r="B223" t="s">
        <v>111</v>
      </c>
      <c r="C223">
        <v>2022</v>
      </c>
      <c r="D223">
        <v>355781.7919715842</v>
      </c>
      <c r="G223">
        <v>5606.84</v>
      </c>
      <c r="H223">
        <f t="shared" si="3"/>
        <v>361388.63197158423</v>
      </c>
    </row>
    <row r="224" spans="1:8" x14ac:dyDescent="0.25">
      <c r="A224">
        <v>5785</v>
      </c>
      <c r="B224" t="s">
        <v>329</v>
      </c>
      <c r="C224">
        <v>2022</v>
      </c>
      <c r="D224">
        <v>200833.79534031771</v>
      </c>
      <c r="G224">
        <v>1556.48</v>
      </c>
      <c r="H224">
        <f t="shared" si="3"/>
        <v>202390.27534031772</v>
      </c>
    </row>
    <row r="225" spans="1:8" x14ac:dyDescent="0.25">
      <c r="A225">
        <v>5790</v>
      </c>
      <c r="B225" t="s">
        <v>234</v>
      </c>
      <c r="C225">
        <v>2022</v>
      </c>
      <c r="D225">
        <v>283547.50538635754</v>
      </c>
      <c r="G225">
        <v>3277.45</v>
      </c>
      <c r="H225">
        <f t="shared" si="3"/>
        <v>286824.95538635756</v>
      </c>
    </row>
    <row r="226" spans="1:8" x14ac:dyDescent="0.25">
      <c r="A226">
        <v>5792</v>
      </c>
      <c r="B226" t="s">
        <v>217</v>
      </c>
      <c r="C226">
        <v>2022</v>
      </c>
      <c r="D226">
        <v>373791.59256151505</v>
      </c>
      <c r="G226">
        <v>1418.8</v>
      </c>
      <c r="H226">
        <f t="shared" si="3"/>
        <v>375210.39256151504</v>
      </c>
    </row>
    <row r="227" spans="1:8" x14ac:dyDescent="0.25">
      <c r="A227">
        <v>5798</v>
      </c>
      <c r="B227" t="s">
        <v>168</v>
      </c>
      <c r="C227">
        <v>2022</v>
      </c>
      <c r="D227">
        <v>249924.09801789472</v>
      </c>
      <c r="G227">
        <v>2349.1</v>
      </c>
      <c r="H227">
        <f t="shared" si="3"/>
        <v>252273.19801789473</v>
      </c>
    </row>
    <row r="228" spans="1:8" x14ac:dyDescent="0.25">
      <c r="A228">
        <v>5799</v>
      </c>
      <c r="B228" t="s">
        <v>150</v>
      </c>
      <c r="C228">
        <v>2022</v>
      </c>
      <c r="D228">
        <v>430914.02517748019</v>
      </c>
      <c r="G228">
        <v>5821.38</v>
      </c>
      <c r="H228">
        <f t="shared" si="3"/>
        <v>436735.40517748019</v>
      </c>
    </row>
    <row r="229" spans="1:8" x14ac:dyDescent="0.25">
      <c r="A229">
        <v>5803</v>
      </c>
      <c r="B229" t="s">
        <v>110</v>
      </c>
      <c r="C229">
        <v>2022</v>
      </c>
      <c r="D229">
        <v>399055.40164702677</v>
      </c>
      <c r="G229">
        <v>687.37</v>
      </c>
      <c r="H229">
        <f t="shared" si="3"/>
        <v>399742.77164702676</v>
      </c>
    </row>
    <row r="230" spans="1:8" x14ac:dyDescent="0.25">
      <c r="A230">
        <v>5804</v>
      </c>
      <c r="B230" t="s">
        <v>265</v>
      </c>
      <c r="C230">
        <v>2022</v>
      </c>
      <c r="D230">
        <v>907109.26553632948</v>
      </c>
      <c r="G230">
        <v>2086.4699999999998</v>
      </c>
      <c r="H230">
        <f t="shared" si="3"/>
        <v>909195.73553632945</v>
      </c>
    </row>
    <row r="231" spans="1:8" x14ac:dyDescent="0.25">
      <c r="A231">
        <v>5805</v>
      </c>
      <c r="B231" t="s">
        <v>198</v>
      </c>
      <c r="C231">
        <v>2022</v>
      </c>
      <c r="D231">
        <v>4726670.0750350878</v>
      </c>
      <c r="G231">
        <v>50242.879999999997</v>
      </c>
      <c r="H231">
        <f t="shared" si="3"/>
        <v>4776912.9550350877</v>
      </c>
    </row>
    <row r="232" spans="1:8" x14ac:dyDescent="0.25">
      <c r="A232">
        <v>5806</v>
      </c>
      <c r="B232" t="s">
        <v>264</v>
      </c>
      <c r="C232">
        <v>2022</v>
      </c>
      <c r="D232">
        <v>1278801.3214466148</v>
      </c>
      <c r="G232">
        <v>11032.22</v>
      </c>
      <c r="H232">
        <f t="shared" si="3"/>
        <v>1289833.5414466148</v>
      </c>
    </row>
    <row r="233" spans="1:8" x14ac:dyDescent="0.25">
      <c r="A233">
        <v>5812</v>
      </c>
      <c r="B233" t="s">
        <v>355</v>
      </c>
      <c r="C233">
        <v>2022</v>
      </c>
      <c r="D233">
        <v>150745.26576628632</v>
      </c>
      <c r="G233">
        <v>184.79</v>
      </c>
      <c r="H233">
        <f t="shared" si="3"/>
        <v>150930.05576628633</v>
      </c>
    </row>
    <row r="234" spans="1:8" x14ac:dyDescent="0.25">
      <c r="A234">
        <v>5813</v>
      </c>
      <c r="B234" t="s">
        <v>338</v>
      </c>
      <c r="C234">
        <v>2022</v>
      </c>
      <c r="D234">
        <v>79157.567430656054</v>
      </c>
      <c r="G234">
        <v>10403.209999999999</v>
      </c>
      <c r="H234">
        <f t="shared" si="3"/>
        <v>89560.777430656046</v>
      </c>
    </row>
    <row r="235" spans="1:8" x14ac:dyDescent="0.25">
      <c r="A235">
        <v>5816</v>
      </c>
      <c r="B235" t="s">
        <v>327</v>
      </c>
      <c r="C235">
        <v>2022</v>
      </c>
      <c r="D235">
        <v>2583509.6670722854</v>
      </c>
      <c r="G235">
        <v>17847.98</v>
      </c>
      <c r="H235">
        <f t="shared" si="3"/>
        <v>2601357.6470722854</v>
      </c>
    </row>
    <row r="236" spans="1:8" x14ac:dyDescent="0.25">
      <c r="A236">
        <v>5817</v>
      </c>
      <c r="B236" t="s">
        <v>273</v>
      </c>
      <c r="C236">
        <v>2022</v>
      </c>
      <c r="D236">
        <v>652093.15758476581</v>
      </c>
      <c r="G236">
        <v>3167.63</v>
      </c>
      <c r="H236">
        <f t="shared" si="3"/>
        <v>655260.78758476581</v>
      </c>
    </row>
    <row r="237" spans="1:8" x14ac:dyDescent="0.25">
      <c r="A237">
        <v>5819</v>
      </c>
      <c r="B237" t="s">
        <v>268</v>
      </c>
      <c r="C237">
        <v>2022</v>
      </c>
      <c r="D237">
        <v>217820.48725030528</v>
      </c>
      <c r="G237">
        <v>2217.79</v>
      </c>
      <c r="H237">
        <f t="shared" si="3"/>
        <v>220038.27725030528</v>
      </c>
    </row>
    <row r="238" spans="1:8" x14ac:dyDescent="0.25">
      <c r="A238">
        <v>5821</v>
      </c>
      <c r="B238" t="s">
        <v>227</v>
      </c>
      <c r="C238">
        <v>2022</v>
      </c>
      <c r="D238">
        <v>327152.6224296689</v>
      </c>
      <c r="G238">
        <v>521.84</v>
      </c>
      <c r="H238">
        <f t="shared" si="3"/>
        <v>327674.46242966893</v>
      </c>
    </row>
    <row r="239" spans="1:8" x14ac:dyDescent="0.25">
      <c r="A239">
        <v>5822</v>
      </c>
      <c r="B239" t="s">
        <v>193</v>
      </c>
      <c r="C239">
        <v>2022</v>
      </c>
      <c r="D239">
        <v>11467461.983944509</v>
      </c>
      <c r="G239">
        <v>128831.1</v>
      </c>
      <c r="H239">
        <f t="shared" si="3"/>
        <v>11596293.083944509</v>
      </c>
    </row>
    <row r="240" spans="1:8" x14ac:dyDescent="0.25">
      <c r="A240">
        <v>5827</v>
      </c>
      <c r="B240" t="s">
        <v>138</v>
      </c>
      <c r="C240">
        <v>2022</v>
      </c>
      <c r="D240">
        <v>226278.94407366897</v>
      </c>
      <c r="G240">
        <v>2623.85</v>
      </c>
      <c r="H240">
        <f t="shared" si="3"/>
        <v>228902.79407366898</v>
      </c>
    </row>
    <row r="241" spans="1:8" x14ac:dyDescent="0.25">
      <c r="A241">
        <v>5828</v>
      </c>
      <c r="B241" t="s">
        <v>464</v>
      </c>
      <c r="C241">
        <v>2022</v>
      </c>
      <c r="D241">
        <v>71208.900818781389</v>
      </c>
      <c r="G241">
        <v>26.94</v>
      </c>
      <c r="H241">
        <f t="shared" si="3"/>
        <v>71235.840818781391</v>
      </c>
    </row>
    <row r="242" spans="1:8" x14ac:dyDescent="0.25">
      <c r="A242">
        <v>5830</v>
      </c>
      <c r="B242" t="s">
        <v>119</v>
      </c>
      <c r="C242">
        <v>2022</v>
      </c>
      <c r="D242">
        <v>348449.82353317866</v>
      </c>
      <c r="G242">
        <v>1017.83</v>
      </c>
      <c r="H242">
        <f t="shared" si="3"/>
        <v>349467.65353317867</v>
      </c>
    </row>
    <row r="243" spans="1:8" x14ac:dyDescent="0.25">
      <c r="A243">
        <v>5831</v>
      </c>
      <c r="B243" t="s">
        <v>134</v>
      </c>
      <c r="C243">
        <v>2022</v>
      </c>
      <c r="D243">
        <v>2255824.1721848361</v>
      </c>
      <c r="G243">
        <v>45684.480000000003</v>
      </c>
      <c r="H243">
        <f t="shared" si="3"/>
        <v>2301508.6521848361</v>
      </c>
    </row>
    <row r="244" spans="1:8" x14ac:dyDescent="0.25">
      <c r="A244">
        <v>5841</v>
      </c>
      <c r="B244" t="s">
        <v>352</v>
      </c>
      <c r="C244">
        <v>2022</v>
      </c>
      <c r="D244">
        <v>841071.99899570784</v>
      </c>
      <c r="G244">
        <v>28888.67</v>
      </c>
      <c r="H244">
        <f t="shared" si="3"/>
        <v>869960.66899570788</v>
      </c>
    </row>
    <row r="245" spans="1:8" x14ac:dyDescent="0.25">
      <c r="A245">
        <v>5842</v>
      </c>
      <c r="B245" t="s">
        <v>166</v>
      </c>
      <c r="C245">
        <v>2022</v>
      </c>
      <c r="D245">
        <v>255219.14330727194</v>
      </c>
      <c r="G245">
        <v>10653.3</v>
      </c>
      <c r="H245">
        <f t="shared" si="3"/>
        <v>265872.44330727193</v>
      </c>
    </row>
    <row r="246" spans="1:8" x14ac:dyDescent="0.25">
      <c r="A246">
        <v>5843</v>
      </c>
      <c r="B246" t="s">
        <v>165</v>
      </c>
      <c r="C246">
        <v>2022</v>
      </c>
      <c r="D246">
        <v>-4259866.2542667147</v>
      </c>
      <c r="G246">
        <v>14816.02</v>
      </c>
      <c r="H246">
        <f t="shared" si="3"/>
        <v>-4245050.2342667151</v>
      </c>
    </row>
    <row r="247" spans="1:8" x14ac:dyDescent="0.25">
      <c r="A247">
        <v>5851</v>
      </c>
      <c r="B247" t="s">
        <v>398</v>
      </c>
      <c r="C247">
        <v>2022</v>
      </c>
      <c r="D247">
        <v>-678016.21424550307</v>
      </c>
      <c r="G247">
        <v>11667.68</v>
      </c>
      <c r="H247">
        <f t="shared" si="3"/>
        <v>-666348.53424550302</v>
      </c>
    </row>
    <row r="248" spans="1:8" x14ac:dyDescent="0.25">
      <c r="A248">
        <v>5852</v>
      </c>
      <c r="B248" t="s">
        <v>362</v>
      </c>
      <c r="C248">
        <v>2022</v>
      </c>
      <c r="D248">
        <v>-858303.54501232202</v>
      </c>
      <c r="G248">
        <v>4612.6499999999996</v>
      </c>
      <c r="H248">
        <f t="shared" si="3"/>
        <v>-853690.895012322</v>
      </c>
    </row>
    <row r="249" spans="1:8" x14ac:dyDescent="0.25">
      <c r="A249">
        <v>5853</v>
      </c>
      <c r="B249" t="s">
        <v>361</v>
      </c>
      <c r="C249">
        <v>2022</v>
      </c>
      <c r="D249">
        <v>-1212279.8898653588</v>
      </c>
      <c r="G249">
        <v>4359.33</v>
      </c>
      <c r="H249">
        <f t="shared" si="3"/>
        <v>-1207920.5598653588</v>
      </c>
    </row>
    <row r="250" spans="1:8" x14ac:dyDescent="0.25">
      <c r="A250">
        <v>5854</v>
      </c>
      <c r="B250" t="s">
        <v>360</v>
      </c>
      <c r="C250">
        <v>2022</v>
      </c>
      <c r="D250">
        <v>30768.066561130589</v>
      </c>
      <c r="G250">
        <v>524.24</v>
      </c>
      <c r="H250">
        <f t="shared" si="3"/>
        <v>31292.30656113059</v>
      </c>
    </row>
    <row r="251" spans="1:8" x14ac:dyDescent="0.25">
      <c r="A251">
        <v>5855</v>
      </c>
      <c r="B251" t="s">
        <v>305</v>
      </c>
      <c r="C251">
        <v>2022</v>
      </c>
      <c r="D251">
        <v>-3657673.3681156095</v>
      </c>
      <c r="G251">
        <v>3600.31</v>
      </c>
      <c r="H251">
        <f t="shared" si="3"/>
        <v>-3654073.0581156095</v>
      </c>
    </row>
    <row r="252" spans="1:8" x14ac:dyDescent="0.25">
      <c r="A252">
        <v>5856</v>
      </c>
      <c r="B252" t="s">
        <v>297</v>
      </c>
      <c r="C252">
        <v>2022</v>
      </c>
      <c r="D252">
        <v>-436176.73671640165</v>
      </c>
      <c r="G252">
        <v>606.23</v>
      </c>
      <c r="H252">
        <f t="shared" si="3"/>
        <v>-435570.50671640167</v>
      </c>
    </row>
    <row r="253" spans="1:8" x14ac:dyDescent="0.25">
      <c r="A253">
        <v>5857</v>
      </c>
      <c r="B253" t="s">
        <v>281</v>
      </c>
      <c r="C253">
        <v>2022</v>
      </c>
      <c r="D253">
        <v>-1521139.611143511</v>
      </c>
      <c r="G253">
        <v>-12135.9</v>
      </c>
      <c r="H253">
        <f t="shared" si="3"/>
        <v>-1533275.5111435109</v>
      </c>
    </row>
    <row r="254" spans="1:8" x14ac:dyDescent="0.25">
      <c r="A254">
        <v>5858</v>
      </c>
      <c r="B254" t="s">
        <v>239</v>
      </c>
      <c r="C254">
        <v>2022</v>
      </c>
      <c r="D254">
        <v>-963943.6202572888</v>
      </c>
      <c r="G254">
        <v>-12.38</v>
      </c>
      <c r="H254">
        <f t="shared" si="3"/>
        <v>-963956.0002572888</v>
      </c>
    </row>
    <row r="255" spans="1:8" x14ac:dyDescent="0.25">
      <c r="A255">
        <v>5859</v>
      </c>
      <c r="B255" t="s">
        <v>222</v>
      </c>
      <c r="C255">
        <v>2022</v>
      </c>
      <c r="D255">
        <v>-2562398.8368978328</v>
      </c>
      <c r="G255">
        <v>29682.73</v>
      </c>
      <c r="H255">
        <f t="shared" si="3"/>
        <v>-2532716.1068978328</v>
      </c>
    </row>
    <row r="256" spans="1:8" x14ac:dyDescent="0.25">
      <c r="A256">
        <v>5860</v>
      </c>
      <c r="B256" t="s">
        <v>189</v>
      </c>
      <c r="C256">
        <v>2022</v>
      </c>
      <c r="D256">
        <v>-3750844.4294517357</v>
      </c>
      <c r="G256">
        <v>14041.72</v>
      </c>
      <c r="H256">
        <f t="shared" si="3"/>
        <v>-3736802.7094517355</v>
      </c>
    </row>
    <row r="257" spans="1:8" x14ac:dyDescent="0.25">
      <c r="A257">
        <v>5861</v>
      </c>
      <c r="B257" t="s">
        <v>172</v>
      </c>
      <c r="C257">
        <v>2022</v>
      </c>
      <c r="D257">
        <v>-34549129.439342134</v>
      </c>
      <c r="G257">
        <v>2964682.74</v>
      </c>
      <c r="H257">
        <f t="shared" si="3"/>
        <v>-31584446.699342132</v>
      </c>
    </row>
    <row r="258" spans="1:8" x14ac:dyDescent="0.25">
      <c r="A258">
        <v>5862</v>
      </c>
      <c r="B258" t="s">
        <v>142</v>
      </c>
      <c r="C258">
        <v>2022</v>
      </c>
      <c r="D258">
        <v>-95725.917871232785</v>
      </c>
      <c r="G258">
        <v>1042.96</v>
      </c>
      <c r="H258">
        <f t="shared" ref="H258:H321" si="4">D258+G258</f>
        <v>-94682.957871232778</v>
      </c>
    </row>
    <row r="259" spans="1:8" x14ac:dyDescent="0.25">
      <c r="A259">
        <v>5863</v>
      </c>
      <c r="B259" t="s">
        <v>117</v>
      </c>
      <c r="C259">
        <v>2022</v>
      </c>
      <c r="D259">
        <v>-495602.45834779262</v>
      </c>
      <c r="G259">
        <v>8479.73</v>
      </c>
      <c r="H259">
        <f t="shared" si="4"/>
        <v>-487122.72834779264</v>
      </c>
    </row>
    <row r="260" spans="1:8" x14ac:dyDescent="0.25">
      <c r="A260">
        <v>5871</v>
      </c>
      <c r="B260" t="s">
        <v>261</v>
      </c>
      <c r="C260">
        <v>2022</v>
      </c>
      <c r="D260">
        <v>383434.46352591738</v>
      </c>
      <c r="G260">
        <v>8607.86</v>
      </c>
      <c r="H260">
        <f t="shared" si="4"/>
        <v>392042.32352591737</v>
      </c>
    </row>
    <row r="261" spans="1:8" x14ac:dyDescent="0.25">
      <c r="A261">
        <v>5872</v>
      </c>
      <c r="B261" t="s">
        <v>250</v>
      </c>
      <c r="C261">
        <v>2022</v>
      </c>
      <c r="D261">
        <v>-8109077.100147754</v>
      </c>
      <c r="G261">
        <v>1147216.6100000001</v>
      </c>
      <c r="H261">
        <f t="shared" si="4"/>
        <v>-6961860.4901477536</v>
      </c>
    </row>
    <row r="262" spans="1:8" x14ac:dyDescent="0.25">
      <c r="A262">
        <v>5873</v>
      </c>
      <c r="B262" t="s">
        <v>249</v>
      </c>
      <c r="C262">
        <v>2022</v>
      </c>
      <c r="D262">
        <v>-380745.18131045182</v>
      </c>
      <c r="G262">
        <v>29511.439999999999</v>
      </c>
      <c r="H262">
        <f t="shared" si="4"/>
        <v>-351233.74131045182</v>
      </c>
    </row>
    <row r="263" spans="1:8" x14ac:dyDescent="0.25">
      <c r="A263">
        <v>5882</v>
      </c>
      <c r="B263" t="s">
        <v>353</v>
      </c>
      <c r="C263">
        <v>2022</v>
      </c>
      <c r="D263">
        <v>-4604750.3937437776</v>
      </c>
      <c r="G263">
        <v>14098.51</v>
      </c>
      <c r="H263">
        <f t="shared" si="4"/>
        <v>-4590651.8837437779</v>
      </c>
    </row>
    <row r="264" spans="1:8" x14ac:dyDescent="0.25">
      <c r="A264">
        <v>5883</v>
      </c>
      <c r="B264" t="s">
        <v>326</v>
      </c>
      <c r="C264">
        <v>2022</v>
      </c>
      <c r="D264">
        <v>-4905002.5101858424</v>
      </c>
      <c r="G264">
        <v>8664.19</v>
      </c>
      <c r="H264">
        <f t="shared" si="4"/>
        <v>-4896338.320185842</v>
      </c>
    </row>
    <row r="265" spans="1:8" x14ac:dyDescent="0.25">
      <c r="A265">
        <v>5884</v>
      </c>
      <c r="B265" t="s">
        <v>325</v>
      </c>
      <c r="C265">
        <v>2022</v>
      </c>
      <c r="D265">
        <v>128992.39207809465</v>
      </c>
      <c r="G265">
        <v>85677.6</v>
      </c>
      <c r="H265">
        <f t="shared" si="4"/>
        <v>214669.99207809466</v>
      </c>
    </row>
    <row r="266" spans="1:8" x14ac:dyDescent="0.25">
      <c r="A266">
        <v>5885</v>
      </c>
      <c r="B266" t="s">
        <v>266</v>
      </c>
      <c r="C266">
        <v>2022</v>
      </c>
      <c r="D266">
        <v>-1558197.6191078816</v>
      </c>
      <c r="G266">
        <v>21919.35</v>
      </c>
      <c r="H266">
        <f t="shared" si="4"/>
        <v>-1536278.2691078815</v>
      </c>
    </row>
    <row r="267" spans="1:8" x14ac:dyDescent="0.25">
      <c r="A267">
        <v>5886</v>
      </c>
      <c r="B267" t="s">
        <v>216</v>
      </c>
      <c r="C267">
        <v>2022</v>
      </c>
      <c r="D267">
        <v>1106173.7804563073</v>
      </c>
      <c r="G267">
        <v>418713.65</v>
      </c>
      <c r="H267">
        <f t="shared" si="4"/>
        <v>1524887.4304563073</v>
      </c>
    </row>
    <row r="268" spans="1:8" x14ac:dyDescent="0.25">
      <c r="A268">
        <v>5889</v>
      </c>
      <c r="B268" t="s">
        <v>254</v>
      </c>
      <c r="C268">
        <v>2022</v>
      </c>
      <c r="D268">
        <v>-6546037.2143817004</v>
      </c>
      <c r="G268">
        <v>693984.51</v>
      </c>
      <c r="H268">
        <f t="shared" si="4"/>
        <v>-5852052.7043817006</v>
      </c>
    </row>
    <row r="269" spans="1:8" x14ac:dyDescent="0.25">
      <c r="A269">
        <v>5890</v>
      </c>
      <c r="B269" t="s">
        <v>127</v>
      </c>
      <c r="C269">
        <v>2022</v>
      </c>
      <c r="D269">
        <v>1273087.7856186605</v>
      </c>
      <c r="G269">
        <v>1894771.17</v>
      </c>
      <c r="H269">
        <f t="shared" si="4"/>
        <v>3167858.9556186604</v>
      </c>
    </row>
    <row r="270" spans="1:8" x14ac:dyDescent="0.25">
      <c r="A270">
        <v>5891</v>
      </c>
      <c r="B270" t="s">
        <v>126</v>
      </c>
      <c r="C270">
        <v>2022</v>
      </c>
      <c r="D270">
        <v>-421491.96602472593</v>
      </c>
      <c r="G270">
        <v>4964.9799999999996</v>
      </c>
      <c r="H270">
        <f t="shared" si="4"/>
        <v>-416526.98602472595</v>
      </c>
    </row>
    <row r="271" spans="1:8" x14ac:dyDescent="0.25">
      <c r="A271">
        <v>5892</v>
      </c>
      <c r="B271" t="s">
        <v>463</v>
      </c>
      <c r="C271">
        <v>2022</v>
      </c>
      <c r="D271">
        <v>-10618452.354868835</v>
      </c>
      <c r="G271">
        <v>108896.9</v>
      </c>
      <c r="H271">
        <f t="shared" si="4"/>
        <v>-10509555.454868834</v>
      </c>
    </row>
    <row r="272" spans="1:8" x14ac:dyDescent="0.25">
      <c r="A272">
        <v>5902</v>
      </c>
      <c r="B272" t="s">
        <v>384</v>
      </c>
      <c r="C272">
        <v>2022</v>
      </c>
      <c r="D272">
        <v>230607.40537399278</v>
      </c>
      <c r="G272">
        <v>2557.12</v>
      </c>
      <c r="H272">
        <f t="shared" si="4"/>
        <v>233164.52537399277</v>
      </c>
    </row>
    <row r="273" spans="1:8" x14ac:dyDescent="0.25">
      <c r="A273">
        <v>5903</v>
      </c>
      <c r="B273" t="s">
        <v>378</v>
      </c>
      <c r="C273">
        <v>2022</v>
      </c>
      <c r="D273">
        <v>166875.75156670975</v>
      </c>
      <c r="G273">
        <v>539.48</v>
      </c>
      <c r="H273">
        <f t="shared" si="4"/>
        <v>167415.23156670976</v>
      </c>
    </row>
    <row r="274" spans="1:8" x14ac:dyDescent="0.25">
      <c r="A274">
        <v>5904</v>
      </c>
      <c r="B274" t="s">
        <v>357</v>
      </c>
      <c r="C274">
        <v>2022</v>
      </c>
      <c r="D274">
        <v>98465.831803396781</v>
      </c>
      <c r="G274">
        <v>2648.75</v>
      </c>
      <c r="H274">
        <f t="shared" si="4"/>
        <v>101114.58180339678</v>
      </c>
    </row>
    <row r="275" spans="1:8" x14ac:dyDescent="0.25">
      <c r="A275">
        <v>5905</v>
      </c>
      <c r="B275" t="s">
        <v>354</v>
      </c>
      <c r="C275">
        <v>2022</v>
      </c>
      <c r="D275">
        <v>286851.69849500054</v>
      </c>
      <c r="G275">
        <v>12805.29</v>
      </c>
      <c r="H275">
        <f t="shared" si="4"/>
        <v>299656.98849500052</v>
      </c>
    </row>
    <row r="276" spans="1:8" x14ac:dyDescent="0.25">
      <c r="A276">
        <v>5907</v>
      </c>
      <c r="B276" t="s">
        <v>349</v>
      </c>
      <c r="C276">
        <v>2022</v>
      </c>
      <c r="D276">
        <v>194695.32322093786</v>
      </c>
      <c r="G276">
        <v>185.76</v>
      </c>
      <c r="H276">
        <f t="shared" si="4"/>
        <v>194881.08322093787</v>
      </c>
    </row>
    <row r="277" spans="1:8" x14ac:dyDescent="0.25">
      <c r="A277">
        <v>5908</v>
      </c>
      <c r="B277" t="s">
        <v>344</v>
      </c>
      <c r="C277">
        <v>2022</v>
      </c>
      <c r="D277">
        <v>76257.161820341265</v>
      </c>
      <c r="G277">
        <v>1413.24</v>
      </c>
      <c r="H277">
        <f t="shared" si="4"/>
        <v>77670.401820341271</v>
      </c>
    </row>
    <row r="278" spans="1:8" x14ac:dyDescent="0.25">
      <c r="A278">
        <v>5909</v>
      </c>
      <c r="B278" t="s">
        <v>343</v>
      </c>
      <c r="C278">
        <v>2022</v>
      </c>
      <c r="D278">
        <v>-356244.70615203399</v>
      </c>
      <c r="G278">
        <v>-324.02999999999997</v>
      </c>
      <c r="H278">
        <f t="shared" si="4"/>
        <v>-356568.73615203402</v>
      </c>
    </row>
    <row r="279" spans="1:8" x14ac:dyDescent="0.25">
      <c r="A279">
        <v>5910</v>
      </c>
      <c r="B279" t="s">
        <v>320</v>
      </c>
      <c r="C279">
        <v>2022</v>
      </c>
      <c r="D279">
        <v>254928.56791519473</v>
      </c>
      <c r="G279">
        <v>1632.46</v>
      </c>
      <c r="H279">
        <f t="shared" si="4"/>
        <v>256561.02791519472</v>
      </c>
    </row>
    <row r="280" spans="1:8" x14ac:dyDescent="0.25">
      <c r="A280">
        <v>5911</v>
      </c>
      <c r="B280" t="s">
        <v>317</v>
      </c>
      <c r="C280">
        <v>2022</v>
      </c>
      <c r="D280">
        <v>90156.286070368718</v>
      </c>
      <c r="G280">
        <v>369.58</v>
      </c>
      <c r="H280">
        <f t="shared" si="4"/>
        <v>90525.86607036872</v>
      </c>
    </row>
    <row r="281" spans="1:8" x14ac:dyDescent="0.25">
      <c r="A281">
        <v>5912</v>
      </c>
      <c r="B281" t="s">
        <v>312</v>
      </c>
      <c r="C281">
        <v>2022</v>
      </c>
      <c r="D281">
        <v>179703.44355972408</v>
      </c>
      <c r="G281">
        <v>294.89</v>
      </c>
      <c r="H281">
        <f t="shared" si="4"/>
        <v>179998.33355972409</v>
      </c>
    </row>
    <row r="282" spans="1:8" x14ac:dyDescent="0.25">
      <c r="A282">
        <v>5913</v>
      </c>
      <c r="B282" t="s">
        <v>307</v>
      </c>
      <c r="C282">
        <v>2022</v>
      </c>
      <c r="D282">
        <v>662323.06263091904</v>
      </c>
      <c r="G282">
        <v>95.15</v>
      </c>
      <c r="H282">
        <f t="shared" si="4"/>
        <v>662418.21263091906</v>
      </c>
    </row>
    <row r="283" spans="1:8" x14ac:dyDescent="0.25">
      <c r="A283">
        <v>5914</v>
      </c>
      <c r="B283" t="s">
        <v>298</v>
      </c>
      <c r="C283">
        <v>2022</v>
      </c>
      <c r="D283">
        <v>249284.01895304892</v>
      </c>
      <c r="G283">
        <v>1328.57</v>
      </c>
      <c r="H283">
        <f t="shared" si="4"/>
        <v>250612.58895304892</v>
      </c>
    </row>
    <row r="284" spans="1:8" x14ac:dyDescent="0.25">
      <c r="A284">
        <v>5919</v>
      </c>
      <c r="B284" t="s">
        <v>232</v>
      </c>
      <c r="C284">
        <v>2022</v>
      </c>
      <c r="D284">
        <v>190063.45794606316</v>
      </c>
      <c r="G284">
        <v>4010.93</v>
      </c>
      <c r="H284">
        <f t="shared" si="4"/>
        <v>194074.38794606316</v>
      </c>
    </row>
    <row r="285" spans="1:8" x14ac:dyDescent="0.25">
      <c r="A285">
        <v>5921</v>
      </c>
      <c r="B285" t="s">
        <v>224</v>
      </c>
      <c r="C285">
        <v>2022</v>
      </c>
      <c r="D285">
        <v>279904.94054157269</v>
      </c>
      <c r="G285">
        <v>89.96</v>
      </c>
      <c r="H285">
        <f t="shared" si="4"/>
        <v>279994.90054157272</v>
      </c>
    </row>
    <row r="286" spans="1:8" x14ac:dyDescent="0.25">
      <c r="A286">
        <v>5922</v>
      </c>
      <c r="B286" t="s">
        <v>221</v>
      </c>
      <c r="C286">
        <v>2022</v>
      </c>
      <c r="D286">
        <v>-597871.58572635287</v>
      </c>
      <c r="G286">
        <v>50339.25</v>
      </c>
      <c r="H286">
        <f t="shared" si="4"/>
        <v>-547532.33572635287</v>
      </c>
    </row>
    <row r="287" spans="1:8" x14ac:dyDescent="0.25">
      <c r="A287">
        <v>5923</v>
      </c>
      <c r="B287" t="s">
        <v>204</v>
      </c>
      <c r="C287">
        <v>2022</v>
      </c>
      <c r="D287">
        <v>203854.87791195489</v>
      </c>
      <c r="G287">
        <v>2324.31</v>
      </c>
      <c r="H287">
        <f t="shared" si="4"/>
        <v>206179.18791195488</v>
      </c>
    </row>
    <row r="288" spans="1:8" x14ac:dyDescent="0.25">
      <c r="A288">
        <v>5924</v>
      </c>
      <c r="B288" t="s">
        <v>202</v>
      </c>
      <c r="C288">
        <v>2022</v>
      </c>
      <c r="D288">
        <v>219701.62448809273</v>
      </c>
      <c r="G288">
        <v>1289.6400000000001</v>
      </c>
      <c r="H288">
        <f t="shared" si="4"/>
        <v>220991.26448809274</v>
      </c>
    </row>
    <row r="289" spans="1:8" x14ac:dyDescent="0.25">
      <c r="A289">
        <v>5925</v>
      </c>
      <c r="B289" t="s">
        <v>197</v>
      </c>
      <c r="C289">
        <v>2022</v>
      </c>
      <c r="D289">
        <v>168689.24839336815</v>
      </c>
      <c r="G289">
        <v>300.27</v>
      </c>
      <c r="H289">
        <f t="shared" si="4"/>
        <v>168989.51839336814</v>
      </c>
    </row>
    <row r="290" spans="1:8" x14ac:dyDescent="0.25">
      <c r="A290">
        <v>5926</v>
      </c>
      <c r="B290" t="s">
        <v>186</v>
      </c>
      <c r="C290">
        <v>2022</v>
      </c>
      <c r="D290">
        <v>346231.80899873556</v>
      </c>
      <c r="G290">
        <v>4950.04</v>
      </c>
      <c r="H290">
        <f t="shared" si="4"/>
        <v>351181.84899873554</v>
      </c>
    </row>
    <row r="291" spans="1:8" x14ac:dyDescent="0.25">
      <c r="A291">
        <v>5928</v>
      </c>
      <c r="B291" t="s">
        <v>164</v>
      </c>
      <c r="C291">
        <v>2022</v>
      </c>
      <c r="D291">
        <v>142806.56984913713</v>
      </c>
      <c r="G291">
        <v>200.65</v>
      </c>
      <c r="H291">
        <f t="shared" si="4"/>
        <v>143007.21984913712</v>
      </c>
    </row>
    <row r="292" spans="1:8" x14ac:dyDescent="0.25">
      <c r="A292">
        <v>5929</v>
      </c>
      <c r="B292" t="s">
        <v>147</v>
      </c>
      <c r="C292">
        <v>2022</v>
      </c>
      <c r="D292">
        <v>209451.51627308628</v>
      </c>
      <c r="G292">
        <v>3498.99</v>
      </c>
      <c r="H292">
        <f t="shared" si="4"/>
        <v>212950.50627308627</v>
      </c>
    </row>
    <row r="293" spans="1:8" x14ac:dyDescent="0.25">
      <c r="A293">
        <v>5930</v>
      </c>
      <c r="B293" t="s">
        <v>145</v>
      </c>
      <c r="C293">
        <v>2022</v>
      </c>
      <c r="D293">
        <v>133745.06682510144</v>
      </c>
      <c r="G293">
        <v>65.78</v>
      </c>
      <c r="H293">
        <f t="shared" si="4"/>
        <v>133810.84682510144</v>
      </c>
    </row>
    <row r="294" spans="1:8" x14ac:dyDescent="0.25">
      <c r="A294">
        <v>5931</v>
      </c>
      <c r="B294" t="s">
        <v>137</v>
      </c>
      <c r="C294">
        <v>2022</v>
      </c>
      <c r="D294">
        <v>145793.15054751348</v>
      </c>
      <c r="G294">
        <v>1370.06</v>
      </c>
      <c r="H294">
        <f t="shared" si="4"/>
        <v>147163.21054751347</v>
      </c>
    </row>
    <row r="295" spans="1:8" x14ac:dyDescent="0.25">
      <c r="A295">
        <v>5932</v>
      </c>
      <c r="B295" t="s">
        <v>135</v>
      </c>
      <c r="C295">
        <v>2022</v>
      </c>
      <c r="D295">
        <v>61456.206145019954</v>
      </c>
      <c r="G295">
        <v>62.62</v>
      </c>
      <c r="H295">
        <f t="shared" si="4"/>
        <v>61518.826145019957</v>
      </c>
    </row>
    <row r="296" spans="1:8" x14ac:dyDescent="0.25">
      <c r="A296">
        <v>5933</v>
      </c>
      <c r="B296" t="s">
        <v>133</v>
      </c>
      <c r="C296">
        <v>2022</v>
      </c>
      <c r="D296">
        <v>178014.85934131331</v>
      </c>
      <c r="G296">
        <v>2624.11</v>
      </c>
      <c r="H296">
        <f t="shared" si="4"/>
        <v>180638.96934131329</v>
      </c>
    </row>
    <row r="297" spans="1:8" x14ac:dyDescent="0.25">
      <c r="A297">
        <v>5934</v>
      </c>
      <c r="B297" t="s">
        <v>131</v>
      </c>
      <c r="C297">
        <v>2022</v>
      </c>
      <c r="D297">
        <v>-391400.81990862114</v>
      </c>
      <c r="G297">
        <v>-7.64</v>
      </c>
      <c r="H297">
        <f t="shared" si="4"/>
        <v>-391408.45990862115</v>
      </c>
    </row>
    <row r="298" spans="1:8" x14ac:dyDescent="0.25">
      <c r="A298">
        <v>5935</v>
      </c>
      <c r="B298" t="s">
        <v>124</v>
      </c>
      <c r="C298">
        <v>2022</v>
      </c>
      <c r="D298">
        <v>-178776.27236494009</v>
      </c>
      <c r="G298">
        <v>242.66</v>
      </c>
      <c r="H298">
        <f t="shared" si="4"/>
        <v>-178533.61236494008</v>
      </c>
    </row>
    <row r="299" spans="1:8" x14ac:dyDescent="0.25">
      <c r="A299">
        <v>5937</v>
      </c>
      <c r="B299" t="s">
        <v>112</v>
      </c>
      <c r="C299">
        <v>2022</v>
      </c>
      <c r="D299">
        <v>97847.391699427535</v>
      </c>
      <c r="G299">
        <v>134.22</v>
      </c>
      <c r="H299">
        <f t="shared" si="4"/>
        <v>97981.611699427536</v>
      </c>
    </row>
    <row r="300" spans="1:8" x14ac:dyDescent="0.25">
      <c r="A300">
        <v>5938</v>
      </c>
      <c r="B300" t="s">
        <v>106</v>
      </c>
      <c r="C300">
        <v>2022</v>
      </c>
      <c r="D300">
        <v>34049805.117926061</v>
      </c>
      <c r="G300">
        <v>435331.61</v>
      </c>
      <c r="H300">
        <f t="shared" si="4"/>
        <v>34485136.727926061</v>
      </c>
    </row>
    <row r="301" spans="1:8" x14ac:dyDescent="0.25">
      <c r="A301">
        <v>5939</v>
      </c>
      <c r="B301" t="s">
        <v>105</v>
      </c>
      <c r="C301">
        <v>2022</v>
      </c>
      <c r="D301">
        <v>2177507.2591699688</v>
      </c>
      <c r="G301">
        <v>39272.39</v>
      </c>
      <c r="H301">
        <f t="shared" si="4"/>
        <v>2216779.6491699689</v>
      </c>
    </row>
    <row r="302" spans="1:8" x14ac:dyDescent="0.25">
      <c r="A302">
        <v>5401</v>
      </c>
      <c r="B302" t="s">
        <v>399</v>
      </c>
      <c r="C302">
        <v>2021</v>
      </c>
      <c r="D302">
        <v>10316708.369642802</v>
      </c>
      <c r="E302">
        <v>-724352.027491746</v>
      </c>
      <c r="F302">
        <v>270884.51024433691</v>
      </c>
      <c r="G302">
        <v>163333.5</v>
      </c>
      <c r="H302">
        <f t="shared" si="4"/>
        <v>10480041.869642802</v>
      </c>
    </row>
    <row r="303" spans="1:8" x14ac:dyDescent="0.25">
      <c r="A303">
        <v>5402</v>
      </c>
      <c r="B303" t="s">
        <v>380</v>
      </c>
      <c r="C303">
        <v>2021</v>
      </c>
      <c r="D303">
        <v>8568106.535859596</v>
      </c>
      <c r="E303">
        <v>-539384.04115865799</v>
      </c>
      <c r="F303">
        <v>201712.39435723019</v>
      </c>
      <c r="G303">
        <v>94539.77</v>
      </c>
      <c r="H303">
        <f t="shared" si="4"/>
        <v>8662646.3058595955</v>
      </c>
    </row>
    <row r="304" spans="1:8" x14ac:dyDescent="0.25">
      <c r="A304">
        <v>5403</v>
      </c>
      <c r="B304" t="s">
        <v>340</v>
      </c>
      <c r="C304">
        <v>2021</v>
      </c>
      <c r="D304">
        <v>389781.99727107084</v>
      </c>
      <c r="E304">
        <v>39414.230770450187</v>
      </c>
      <c r="F304">
        <v>58052.161865645307</v>
      </c>
      <c r="G304">
        <v>12136.99</v>
      </c>
      <c r="H304">
        <f t="shared" si="4"/>
        <v>401918.98727107083</v>
      </c>
    </row>
    <row r="305" spans="1:8" x14ac:dyDescent="0.25">
      <c r="A305">
        <v>5404</v>
      </c>
      <c r="B305" t="s">
        <v>330</v>
      </c>
      <c r="C305">
        <v>2021</v>
      </c>
      <c r="D305">
        <v>277826.10232669028</v>
      </c>
      <c r="E305">
        <v>-14234.345506899343</v>
      </c>
      <c r="F305">
        <v>8837.4010237926341</v>
      </c>
      <c r="G305">
        <v>780.91</v>
      </c>
      <c r="H305">
        <f t="shared" si="4"/>
        <v>278607.01232669025</v>
      </c>
    </row>
    <row r="306" spans="1:8" x14ac:dyDescent="0.25">
      <c r="A306">
        <v>5405</v>
      </c>
      <c r="B306" t="s">
        <v>269</v>
      </c>
      <c r="C306">
        <v>2021</v>
      </c>
      <c r="D306">
        <v>-1710650.4576522172</v>
      </c>
      <c r="E306">
        <v>-44810.627541081762</v>
      </c>
      <c r="F306">
        <v>27820.702084012348</v>
      </c>
      <c r="G306">
        <v>10791.06</v>
      </c>
      <c r="H306">
        <f t="shared" si="4"/>
        <v>-1699859.3976522172</v>
      </c>
    </row>
    <row r="307" spans="1:8" x14ac:dyDescent="0.25">
      <c r="A307">
        <v>5406</v>
      </c>
      <c r="B307" t="s">
        <v>252</v>
      </c>
      <c r="C307">
        <v>2021</v>
      </c>
      <c r="D307">
        <v>853881.71870808664</v>
      </c>
      <c r="E307">
        <v>-31322.04501062589</v>
      </c>
      <c r="F307">
        <v>19446.308403151903</v>
      </c>
      <c r="G307">
        <v>4707.92</v>
      </c>
      <c r="H307">
        <f t="shared" si="4"/>
        <v>858589.63870808668</v>
      </c>
    </row>
    <row r="308" spans="1:8" x14ac:dyDescent="0.25">
      <c r="A308">
        <v>5407</v>
      </c>
      <c r="B308" t="s">
        <v>245</v>
      </c>
      <c r="C308">
        <v>2021</v>
      </c>
      <c r="D308">
        <v>3350342.4671648145</v>
      </c>
      <c r="E308">
        <v>289575.07536542119</v>
      </c>
      <c r="F308">
        <v>475322.27244540735</v>
      </c>
      <c r="G308">
        <v>25327.27</v>
      </c>
      <c r="H308">
        <f t="shared" si="4"/>
        <v>3375669.7371648145</v>
      </c>
    </row>
    <row r="309" spans="1:8" x14ac:dyDescent="0.25">
      <c r="A309">
        <v>5408</v>
      </c>
      <c r="B309" t="s">
        <v>209</v>
      </c>
      <c r="C309">
        <v>2021</v>
      </c>
      <c r="D309">
        <v>144626.0414916114</v>
      </c>
      <c r="E309">
        <v>92706.711812185647</v>
      </c>
      <c r="F309">
        <v>136545.22579665866</v>
      </c>
      <c r="G309">
        <v>27353.94</v>
      </c>
      <c r="H309">
        <f t="shared" si="4"/>
        <v>171979.9814916114</v>
      </c>
    </row>
    <row r="310" spans="1:8" x14ac:dyDescent="0.25">
      <c r="A310">
        <v>5409</v>
      </c>
      <c r="B310" t="s">
        <v>206</v>
      </c>
      <c r="C310">
        <v>2021</v>
      </c>
      <c r="D310">
        <v>-6577727.4160032133</v>
      </c>
      <c r="E310">
        <v>-228287.3800823981</v>
      </c>
      <c r="F310">
        <v>197734.68498072028</v>
      </c>
      <c r="G310">
        <v>87881.35</v>
      </c>
      <c r="H310">
        <f t="shared" si="4"/>
        <v>-6489846.0660032136</v>
      </c>
    </row>
    <row r="311" spans="1:8" x14ac:dyDescent="0.25">
      <c r="A311">
        <v>5410</v>
      </c>
      <c r="B311" t="s">
        <v>201</v>
      </c>
      <c r="C311">
        <v>2021</v>
      </c>
      <c r="D311">
        <v>199788.17796793918</v>
      </c>
      <c r="E311">
        <v>92517.524766186252</v>
      </c>
      <c r="F311">
        <v>151862.65619509577</v>
      </c>
      <c r="G311">
        <v>3687.52</v>
      </c>
      <c r="H311">
        <f t="shared" si="4"/>
        <v>203475.69796793917</v>
      </c>
    </row>
    <row r="312" spans="1:8" x14ac:dyDescent="0.25">
      <c r="A312">
        <v>5411</v>
      </c>
      <c r="B312" t="s">
        <v>200</v>
      </c>
      <c r="C312">
        <v>2021</v>
      </c>
      <c r="D312">
        <v>-1330016.4625103043</v>
      </c>
      <c r="E312">
        <v>115527.47713918783</v>
      </c>
      <c r="F312">
        <v>189632.28411280891</v>
      </c>
      <c r="G312">
        <v>11840.46</v>
      </c>
      <c r="H312">
        <f t="shared" si="4"/>
        <v>-1318176.0025103043</v>
      </c>
    </row>
    <row r="313" spans="1:8" x14ac:dyDescent="0.25">
      <c r="A313">
        <v>5412</v>
      </c>
      <c r="B313" t="s">
        <v>175</v>
      </c>
      <c r="C313">
        <v>2021</v>
      </c>
      <c r="D313">
        <v>-8126.6137460264144</v>
      </c>
      <c r="E313">
        <v>70025.685654542292</v>
      </c>
      <c r="F313">
        <v>103138.95156411429</v>
      </c>
      <c r="G313">
        <v>20732.759999999998</v>
      </c>
      <c r="H313">
        <f t="shared" si="4"/>
        <v>12606.146253973584</v>
      </c>
    </row>
    <row r="314" spans="1:8" x14ac:dyDescent="0.25">
      <c r="A314">
        <v>5413</v>
      </c>
      <c r="B314" t="s">
        <v>173</v>
      </c>
      <c r="C314">
        <v>2021</v>
      </c>
      <c r="D314">
        <v>1284562.5841266082</v>
      </c>
      <c r="E314">
        <v>148616.23433364922</v>
      </c>
      <c r="F314">
        <v>218892.85983142717</v>
      </c>
      <c r="G314">
        <v>15384.5</v>
      </c>
      <c r="H314">
        <f t="shared" si="4"/>
        <v>1299947.0841266082</v>
      </c>
    </row>
    <row r="315" spans="1:8" x14ac:dyDescent="0.25">
      <c r="A315">
        <v>5414</v>
      </c>
      <c r="B315" t="s">
        <v>118</v>
      </c>
      <c r="C315">
        <v>2021</v>
      </c>
      <c r="D315">
        <v>2901898.1630267696</v>
      </c>
      <c r="E315">
        <v>469560.68489302933</v>
      </c>
      <c r="F315">
        <v>691603.32073739613</v>
      </c>
      <c r="G315">
        <v>196681.27</v>
      </c>
      <c r="H315">
        <f t="shared" si="4"/>
        <v>3098579.4330267697</v>
      </c>
    </row>
    <row r="316" spans="1:8" x14ac:dyDescent="0.25">
      <c r="A316">
        <v>5415</v>
      </c>
      <c r="B316" t="s">
        <v>104</v>
      </c>
      <c r="C316">
        <v>2021</v>
      </c>
      <c r="D316">
        <v>40682.004928288807</v>
      </c>
      <c r="E316">
        <v>-29980.048143412103</v>
      </c>
      <c r="F316">
        <v>25967.687627781837</v>
      </c>
      <c r="G316">
        <v>13232.84</v>
      </c>
      <c r="H316">
        <f t="shared" si="4"/>
        <v>53914.844928288803</v>
      </c>
    </row>
    <row r="317" spans="1:8" x14ac:dyDescent="0.25">
      <c r="A317">
        <v>5422</v>
      </c>
      <c r="B317" t="s">
        <v>393</v>
      </c>
      <c r="C317">
        <v>2021</v>
      </c>
      <c r="D317">
        <v>-11601418.550336249</v>
      </c>
      <c r="E317">
        <v>-21884.876401845624</v>
      </c>
      <c r="F317">
        <v>78515.292081186461</v>
      </c>
      <c r="G317">
        <v>1238793.07</v>
      </c>
      <c r="H317">
        <f t="shared" si="4"/>
        <v>-10362625.480336249</v>
      </c>
    </row>
    <row r="318" spans="1:8" x14ac:dyDescent="0.25">
      <c r="A318">
        <v>5423</v>
      </c>
      <c r="B318" t="s">
        <v>390</v>
      </c>
      <c r="C318">
        <v>2021</v>
      </c>
      <c r="D318">
        <v>277697.654041139</v>
      </c>
      <c r="E318">
        <v>387215.57541338558</v>
      </c>
      <c r="F318">
        <v>395482.41155529598</v>
      </c>
      <c r="G318">
        <v>865.18</v>
      </c>
      <c r="H318">
        <f t="shared" si="4"/>
        <v>278562.83404113899</v>
      </c>
    </row>
    <row r="319" spans="1:8" x14ac:dyDescent="0.25">
      <c r="A319">
        <v>5424</v>
      </c>
      <c r="B319" t="s">
        <v>382</v>
      </c>
      <c r="C319">
        <v>2021</v>
      </c>
      <c r="D319">
        <v>214149.34841558547</v>
      </c>
      <c r="E319">
        <v>210598.7039920825</v>
      </c>
      <c r="F319">
        <v>214829.95195596325</v>
      </c>
      <c r="G319">
        <v>343.62</v>
      </c>
      <c r="H319">
        <f t="shared" si="4"/>
        <v>214492.96841558546</v>
      </c>
    </row>
    <row r="320" spans="1:8" x14ac:dyDescent="0.25">
      <c r="A320">
        <v>5425</v>
      </c>
      <c r="B320" t="s">
        <v>379</v>
      </c>
      <c r="C320">
        <v>2021</v>
      </c>
      <c r="D320">
        <v>1058384.6143978117</v>
      </c>
      <c r="E320">
        <v>1115891.0938720845</v>
      </c>
      <c r="F320">
        <v>1139714.7451170257</v>
      </c>
      <c r="G320">
        <v>33224.050000000003</v>
      </c>
      <c r="H320">
        <f t="shared" si="4"/>
        <v>1091608.6643978117</v>
      </c>
    </row>
    <row r="321" spans="1:8" x14ac:dyDescent="0.25">
      <c r="A321">
        <v>5426</v>
      </c>
      <c r="B321" t="s">
        <v>372</v>
      </c>
      <c r="C321">
        <v>2021</v>
      </c>
      <c r="D321">
        <v>-2873818.4996285345</v>
      </c>
      <c r="E321">
        <v>-2876.6949409461185</v>
      </c>
      <c r="F321">
        <v>10320.576610513004</v>
      </c>
      <c r="G321">
        <v>799.21</v>
      </c>
      <c r="H321">
        <f t="shared" si="4"/>
        <v>-2873019.2896285346</v>
      </c>
    </row>
    <row r="322" spans="1:8" x14ac:dyDescent="0.25">
      <c r="A322">
        <v>5427</v>
      </c>
      <c r="B322" t="s">
        <v>291</v>
      </c>
      <c r="C322">
        <v>2021</v>
      </c>
      <c r="D322">
        <v>-2934729.318326165</v>
      </c>
      <c r="E322">
        <v>-5168.7899039534896</v>
      </c>
      <c r="F322">
        <v>18543.812702591778</v>
      </c>
      <c r="G322">
        <v>7382.65</v>
      </c>
      <c r="H322">
        <f t="shared" ref="H322:H385" si="5">D322+G322</f>
        <v>-2927346.6683261651</v>
      </c>
    </row>
    <row r="323" spans="1:8" x14ac:dyDescent="0.25">
      <c r="A323">
        <v>5428</v>
      </c>
      <c r="B323" t="s">
        <v>280</v>
      </c>
      <c r="C323">
        <v>2021</v>
      </c>
      <c r="D323">
        <v>1348702.1537087783</v>
      </c>
      <c r="E323">
        <v>-13903.060861474001</v>
      </c>
      <c r="F323">
        <v>49879.325992861646</v>
      </c>
      <c r="G323">
        <v>2652.15</v>
      </c>
      <c r="H323">
        <f t="shared" si="5"/>
        <v>1351354.3037087782</v>
      </c>
    </row>
    <row r="324" spans="1:8" x14ac:dyDescent="0.25">
      <c r="A324">
        <v>5429</v>
      </c>
      <c r="B324" t="s">
        <v>242</v>
      </c>
      <c r="C324">
        <v>2021</v>
      </c>
      <c r="D324">
        <v>57037.198125272669</v>
      </c>
      <c r="E324">
        <v>62109.296992075993</v>
      </c>
      <c r="F324">
        <v>129111.54821622689</v>
      </c>
      <c r="G324">
        <v>1344.05</v>
      </c>
      <c r="H324">
        <f t="shared" si="5"/>
        <v>58381.248125272672</v>
      </c>
    </row>
    <row r="325" spans="1:8" x14ac:dyDescent="0.25">
      <c r="A325">
        <v>5430</v>
      </c>
      <c r="B325" t="s">
        <v>233</v>
      </c>
      <c r="C325">
        <v>2021</v>
      </c>
      <c r="D325">
        <v>189439.77735914945</v>
      </c>
      <c r="E325">
        <v>57928.863540686245</v>
      </c>
      <c r="F325">
        <v>120421.34785551931</v>
      </c>
      <c r="G325">
        <v>962.66</v>
      </c>
      <c r="H325">
        <f t="shared" si="5"/>
        <v>190402.43735914945</v>
      </c>
    </row>
    <row r="326" spans="1:8" x14ac:dyDescent="0.25">
      <c r="A326">
        <v>5431</v>
      </c>
      <c r="B326" t="s">
        <v>225</v>
      </c>
      <c r="C326">
        <v>2021</v>
      </c>
      <c r="D326">
        <v>116443.43799684721</v>
      </c>
      <c r="E326">
        <v>217851.44366291005</v>
      </c>
      <c r="F326">
        <v>222502.45024010478</v>
      </c>
      <c r="G326">
        <v>88.45</v>
      </c>
      <c r="H326">
        <f t="shared" si="5"/>
        <v>116531.8879968472</v>
      </c>
    </row>
    <row r="327" spans="1:8" x14ac:dyDescent="0.25">
      <c r="A327">
        <v>5434</v>
      </c>
      <c r="B327" t="s">
        <v>160</v>
      </c>
      <c r="C327">
        <v>2021</v>
      </c>
      <c r="D327">
        <v>-140639.93526396091</v>
      </c>
      <c r="E327">
        <v>128040.7045682797</v>
      </c>
      <c r="F327">
        <v>266168.42247652926</v>
      </c>
      <c r="G327">
        <v>1859.12</v>
      </c>
      <c r="H327">
        <f t="shared" si="5"/>
        <v>-138780.81526396092</v>
      </c>
    </row>
    <row r="328" spans="1:8" x14ac:dyDescent="0.25">
      <c r="A328">
        <v>5435</v>
      </c>
      <c r="B328" t="s">
        <v>159</v>
      </c>
      <c r="C328">
        <v>2021</v>
      </c>
      <c r="D328">
        <v>-71342.216463574732</v>
      </c>
      <c r="E328">
        <v>-3901.1919319872932</v>
      </c>
      <c r="F328">
        <v>13996.113954699731</v>
      </c>
      <c r="G328">
        <v>1105.3800000000001</v>
      </c>
      <c r="H328">
        <f t="shared" si="5"/>
        <v>-70236.836463574728</v>
      </c>
    </row>
    <row r="329" spans="1:8" x14ac:dyDescent="0.25">
      <c r="A329">
        <v>5436</v>
      </c>
      <c r="B329" t="s">
        <v>158</v>
      </c>
      <c r="C329">
        <v>2021</v>
      </c>
      <c r="D329">
        <v>41760.348087163438</v>
      </c>
      <c r="E329">
        <v>-2650.9583158014543</v>
      </c>
      <c r="F329">
        <v>9510.7124499294896</v>
      </c>
      <c r="G329">
        <v>493.15</v>
      </c>
      <c r="H329">
        <f t="shared" si="5"/>
        <v>42253.49808716344</v>
      </c>
    </row>
    <row r="330" spans="1:8" x14ac:dyDescent="0.25">
      <c r="A330">
        <v>5437</v>
      </c>
      <c r="B330" t="s">
        <v>154</v>
      </c>
      <c r="C330">
        <v>2021</v>
      </c>
      <c r="D330">
        <v>110165.68260919637</v>
      </c>
      <c r="E330">
        <v>-2569.9246554931124</v>
      </c>
      <c r="F330">
        <v>9219.9919820277137</v>
      </c>
      <c r="G330">
        <v>1674.54</v>
      </c>
      <c r="H330">
        <f t="shared" si="5"/>
        <v>111840.22260919637</v>
      </c>
    </row>
    <row r="331" spans="1:8" x14ac:dyDescent="0.25">
      <c r="A331">
        <v>5451</v>
      </c>
      <c r="B331" t="s">
        <v>392</v>
      </c>
      <c r="C331">
        <v>2021</v>
      </c>
      <c r="D331">
        <v>2775548.1863003843</v>
      </c>
      <c r="E331">
        <v>12676566.50572582</v>
      </c>
      <c r="F331">
        <v>13401083.186497264</v>
      </c>
      <c r="G331">
        <v>223873.7</v>
      </c>
      <c r="H331">
        <f t="shared" si="5"/>
        <v>2999421.8863003845</v>
      </c>
    </row>
    <row r="332" spans="1:8" x14ac:dyDescent="0.25">
      <c r="A332">
        <v>5456</v>
      </c>
      <c r="B332" t="s">
        <v>316</v>
      </c>
      <c r="C332">
        <v>2021</v>
      </c>
      <c r="D332">
        <v>354121.2161073091</v>
      </c>
      <c r="E332">
        <v>5042065.8805269925</v>
      </c>
      <c r="F332">
        <v>5330240.1928962255</v>
      </c>
      <c r="G332">
        <v>4723.12</v>
      </c>
      <c r="H332">
        <f t="shared" si="5"/>
        <v>358844.33610730909</v>
      </c>
    </row>
    <row r="333" spans="1:8" x14ac:dyDescent="0.25">
      <c r="A333">
        <v>5458</v>
      </c>
      <c r="B333" t="s">
        <v>292</v>
      </c>
      <c r="C333">
        <v>2021</v>
      </c>
      <c r="D333">
        <v>-130077.64410657948</v>
      </c>
      <c r="E333">
        <v>2378229.3314468279</v>
      </c>
      <c r="F333">
        <v>2514154.687934712</v>
      </c>
      <c r="G333">
        <v>2943.81</v>
      </c>
      <c r="H333">
        <f t="shared" si="5"/>
        <v>-127133.83410657948</v>
      </c>
    </row>
    <row r="334" spans="1:8" x14ac:dyDescent="0.25">
      <c r="A334">
        <v>5464</v>
      </c>
      <c r="B334" t="s">
        <v>108</v>
      </c>
      <c r="C334">
        <v>2021</v>
      </c>
      <c r="D334">
        <v>852968.04402830685</v>
      </c>
      <c r="E334">
        <v>9515663.5490337871</v>
      </c>
      <c r="F334">
        <v>10059521.932671798</v>
      </c>
      <c r="G334">
        <v>5371.77</v>
      </c>
      <c r="H334">
        <f t="shared" si="5"/>
        <v>858339.81402830686</v>
      </c>
    </row>
    <row r="335" spans="1:8" x14ac:dyDescent="0.25">
      <c r="A335">
        <v>5471</v>
      </c>
      <c r="B335" t="s">
        <v>381</v>
      </c>
      <c r="C335">
        <v>2021</v>
      </c>
      <c r="D335">
        <v>80474.470629645977</v>
      </c>
      <c r="E335">
        <v>1466088.9831642997</v>
      </c>
      <c r="F335">
        <v>1540425.6839696744</v>
      </c>
      <c r="G335">
        <v>13407.89</v>
      </c>
      <c r="H335">
        <f t="shared" si="5"/>
        <v>93882.360629645977</v>
      </c>
    </row>
    <row r="336" spans="1:8" x14ac:dyDescent="0.25">
      <c r="A336">
        <v>5472</v>
      </c>
      <c r="B336" t="s">
        <v>369</v>
      </c>
      <c r="C336">
        <v>2021</v>
      </c>
      <c r="D336">
        <v>-181165.29167186946</v>
      </c>
      <c r="E336">
        <v>219594.69718969913</v>
      </c>
      <c r="F336">
        <v>291260.16439240455</v>
      </c>
      <c r="G336">
        <v>6970.29</v>
      </c>
      <c r="H336">
        <f t="shared" si="5"/>
        <v>-174195.00167186945</v>
      </c>
    </row>
    <row r="337" spans="1:8" x14ac:dyDescent="0.25">
      <c r="A337">
        <v>5473</v>
      </c>
      <c r="B337" t="s">
        <v>368</v>
      </c>
      <c r="C337">
        <v>2021</v>
      </c>
      <c r="D337">
        <v>26955.546827200684</v>
      </c>
      <c r="E337">
        <v>433558.76111812389</v>
      </c>
      <c r="F337">
        <v>575052.11944141414</v>
      </c>
      <c r="G337">
        <v>2052.5</v>
      </c>
      <c r="H337">
        <f t="shared" si="5"/>
        <v>29008.046827200684</v>
      </c>
    </row>
    <row r="338" spans="1:8" x14ac:dyDescent="0.25">
      <c r="A338">
        <v>5474</v>
      </c>
      <c r="B338" t="s">
        <v>258</v>
      </c>
      <c r="C338">
        <v>2021</v>
      </c>
      <c r="D338">
        <v>134989.86429049121</v>
      </c>
      <c r="E338">
        <v>1035633.0750844643</v>
      </c>
      <c r="F338">
        <v>1121567.2240238457</v>
      </c>
      <c r="G338">
        <v>1629.88</v>
      </c>
      <c r="H338">
        <f t="shared" si="5"/>
        <v>136619.74429049122</v>
      </c>
    </row>
    <row r="339" spans="1:8" x14ac:dyDescent="0.25">
      <c r="A339">
        <v>5475</v>
      </c>
      <c r="B339" t="s">
        <v>348</v>
      </c>
      <c r="C339">
        <v>2021</v>
      </c>
      <c r="D339">
        <v>104715.83221893338</v>
      </c>
      <c r="E339">
        <v>377040.33814222575</v>
      </c>
      <c r="F339">
        <v>410101.66901909222</v>
      </c>
      <c r="G339">
        <v>39.22</v>
      </c>
      <c r="H339">
        <f t="shared" si="5"/>
        <v>104755.05221893339</v>
      </c>
    </row>
    <row r="340" spans="1:8" x14ac:dyDescent="0.25">
      <c r="A340">
        <v>5476</v>
      </c>
      <c r="B340" t="s">
        <v>339</v>
      </c>
      <c r="C340">
        <v>2021</v>
      </c>
      <c r="D340">
        <v>7468.3181945776159</v>
      </c>
      <c r="E340">
        <v>865321.61779854842</v>
      </c>
      <c r="F340">
        <v>893328.74691558501</v>
      </c>
      <c r="G340">
        <v>-455.75</v>
      </c>
      <c r="H340">
        <f t="shared" si="5"/>
        <v>7012.5681945776159</v>
      </c>
    </row>
    <row r="341" spans="1:8" x14ac:dyDescent="0.25">
      <c r="A341">
        <v>5477</v>
      </c>
      <c r="B341" t="s">
        <v>324</v>
      </c>
      <c r="C341">
        <v>2021</v>
      </c>
      <c r="D341">
        <v>1980915.2861331729</v>
      </c>
      <c r="E341">
        <v>11256654.981948223</v>
      </c>
      <c r="F341">
        <v>12190703.043033056</v>
      </c>
      <c r="G341">
        <v>48921.13</v>
      </c>
      <c r="H341">
        <f t="shared" si="5"/>
        <v>2029836.4161331728</v>
      </c>
    </row>
    <row r="342" spans="1:8" x14ac:dyDescent="0.25">
      <c r="A342">
        <v>5479</v>
      </c>
      <c r="B342" t="s">
        <v>318</v>
      </c>
      <c r="C342">
        <v>2021</v>
      </c>
      <c r="D342">
        <v>146480.39395839901</v>
      </c>
      <c r="E342">
        <v>1291667.2229259475</v>
      </c>
      <c r="F342">
        <v>1404928.9435428255</v>
      </c>
      <c r="G342">
        <v>1036.25</v>
      </c>
      <c r="H342">
        <f t="shared" si="5"/>
        <v>147516.64395839901</v>
      </c>
    </row>
    <row r="343" spans="1:8" x14ac:dyDescent="0.25">
      <c r="A343">
        <v>5480</v>
      </c>
      <c r="B343" t="s">
        <v>313</v>
      </c>
      <c r="C343">
        <v>2021</v>
      </c>
      <c r="D343">
        <v>-168319.90228317917</v>
      </c>
      <c r="E343">
        <v>326073.295065452</v>
      </c>
      <c r="F343">
        <v>352261.22655065625</v>
      </c>
      <c r="G343">
        <v>-2926.31</v>
      </c>
      <c r="H343">
        <f t="shared" si="5"/>
        <v>-171246.21228317916</v>
      </c>
    </row>
    <row r="344" spans="1:8" x14ac:dyDescent="0.25">
      <c r="A344">
        <v>5481</v>
      </c>
      <c r="B344" t="s">
        <v>309</v>
      </c>
      <c r="C344">
        <v>2021</v>
      </c>
      <c r="D344">
        <v>47921.254928362847</v>
      </c>
      <c r="E344">
        <v>585470.95953267452</v>
      </c>
      <c r="F344">
        <v>634051.82262654591</v>
      </c>
      <c r="G344">
        <v>1533.67</v>
      </c>
      <c r="H344">
        <f t="shared" si="5"/>
        <v>49454.924928362845</v>
      </c>
    </row>
    <row r="345" spans="1:8" x14ac:dyDescent="0.25">
      <c r="A345">
        <v>5482</v>
      </c>
      <c r="B345" t="s">
        <v>301</v>
      </c>
      <c r="C345">
        <v>2021</v>
      </c>
      <c r="D345">
        <v>-486020.12455783994</v>
      </c>
      <c r="E345">
        <v>3219426.3916852828</v>
      </c>
      <c r="F345">
        <v>3323626.8285865556</v>
      </c>
      <c r="G345">
        <v>41040.379999999997</v>
      </c>
      <c r="H345">
        <f t="shared" si="5"/>
        <v>-444979.74455783993</v>
      </c>
    </row>
    <row r="346" spans="1:8" x14ac:dyDescent="0.25">
      <c r="A346">
        <v>5483</v>
      </c>
      <c r="B346" t="s">
        <v>290</v>
      </c>
      <c r="C346">
        <v>2021</v>
      </c>
      <c r="D346">
        <v>129128.09273409858</v>
      </c>
      <c r="E346">
        <v>857259.61514825164</v>
      </c>
      <c r="F346">
        <v>885005.80827972549</v>
      </c>
      <c r="G346">
        <v>273.12</v>
      </c>
      <c r="H346">
        <f t="shared" si="5"/>
        <v>129401.21273409858</v>
      </c>
    </row>
    <row r="347" spans="1:8" x14ac:dyDescent="0.25">
      <c r="A347">
        <v>5484</v>
      </c>
      <c r="B347" t="s">
        <v>276</v>
      </c>
      <c r="C347">
        <v>2021</v>
      </c>
      <c r="D347">
        <v>166632.25364104396</v>
      </c>
      <c r="E347">
        <v>2648930.8302411675</v>
      </c>
      <c r="F347">
        <v>2868732.2463725498</v>
      </c>
      <c r="G347">
        <v>3913.71</v>
      </c>
      <c r="H347">
        <f t="shared" si="5"/>
        <v>170545.96364104396</v>
      </c>
    </row>
    <row r="348" spans="1:8" x14ac:dyDescent="0.25">
      <c r="A348">
        <v>5485</v>
      </c>
      <c r="B348" t="s">
        <v>274</v>
      </c>
      <c r="C348">
        <v>2021</v>
      </c>
      <c r="D348">
        <v>-386901.46375217102</v>
      </c>
      <c r="E348">
        <v>1157931.4532979564</v>
      </c>
      <c r="F348">
        <v>1254013.6047502798</v>
      </c>
      <c r="G348">
        <v>4408.8599999999997</v>
      </c>
      <c r="H348">
        <f t="shared" si="5"/>
        <v>-382492.60375217104</v>
      </c>
    </row>
    <row r="349" spans="1:8" x14ac:dyDescent="0.25">
      <c r="A349">
        <v>5486</v>
      </c>
      <c r="B349" t="s">
        <v>259</v>
      </c>
      <c r="C349">
        <v>2021</v>
      </c>
      <c r="D349">
        <v>631292.92513088253</v>
      </c>
      <c r="E349">
        <v>2219309.5088109095</v>
      </c>
      <c r="F349">
        <v>2442121.1834865026</v>
      </c>
      <c r="G349">
        <v>5117.83</v>
      </c>
      <c r="H349">
        <f t="shared" si="5"/>
        <v>636410.75513088249</v>
      </c>
    </row>
    <row r="350" spans="1:8" x14ac:dyDescent="0.25">
      <c r="A350">
        <v>5487</v>
      </c>
      <c r="B350" t="s">
        <v>237</v>
      </c>
      <c r="C350">
        <v>2021</v>
      </c>
      <c r="D350">
        <v>130371.59162172626</v>
      </c>
      <c r="E350">
        <v>325825.37303633534</v>
      </c>
      <c r="F350">
        <v>340891.30764368176</v>
      </c>
      <c r="G350">
        <v>632.20000000000005</v>
      </c>
      <c r="H350">
        <f t="shared" si="5"/>
        <v>131003.79162172625</v>
      </c>
    </row>
    <row r="351" spans="1:8" x14ac:dyDescent="0.25">
      <c r="A351">
        <v>5488</v>
      </c>
      <c r="B351" t="s">
        <v>230</v>
      </c>
      <c r="C351">
        <v>2021</v>
      </c>
      <c r="D351">
        <v>39863.118221775214</v>
      </c>
      <c r="E351">
        <v>123409.24052701998</v>
      </c>
      <c r="F351">
        <v>135799.13902612618</v>
      </c>
      <c r="G351">
        <v>70.239999999999995</v>
      </c>
      <c r="H351">
        <f t="shared" si="5"/>
        <v>39933.358221775212</v>
      </c>
    </row>
    <row r="352" spans="1:8" x14ac:dyDescent="0.25">
      <c r="A352">
        <v>5489</v>
      </c>
      <c r="B352" t="s">
        <v>229</v>
      </c>
      <c r="C352">
        <v>2021</v>
      </c>
      <c r="D352">
        <v>-1070476.3489454587</v>
      </c>
      <c r="E352">
        <v>248353.12320509704</v>
      </c>
      <c r="F352">
        <v>266458.30172004923</v>
      </c>
      <c r="G352">
        <v>26585.1</v>
      </c>
      <c r="H352">
        <f t="shared" si="5"/>
        <v>-1043891.2489454587</v>
      </c>
    </row>
    <row r="353" spans="1:8" x14ac:dyDescent="0.25">
      <c r="A353">
        <v>5490</v>
      </c>
      <c r="B353" t="s">
        <v>226</v>
      </c>
      <c r="C353">
        <v>2021</v>
      </c>
      <c r="D353">
        <v>161473.04738319595</v>
      </c>
      <c r="E353">
        <v>808887.59924646944</v>
      </c>
      <c r="F353">
        <v>835068.17646456847</v>
      </c>
      <c r="G353">
        <v>421.34</v>
      </c>
      <c r="H353">
        <f t="shared" si="5"/>
        <v>161894.38738319595</v>
      </c>
    </row>
    <row r="354" spans="1:8" x14ac:dyDescent="0.25">
      <c r="A354">
        <v>5491</v>
      </c>
      <c r="B354" t="s">
        <v>223</v>
      </c>
      <c r="C354">
        <v>2021</v>
      </c>
      <c r="D354">
        <v>361089.3858455373</v>
      </c>
      <c r="E354">
        <v>1235719.3017822625</v>
      </c>
      <c r="F354">
        <v>1344075.1474948316</v>
      </c>
      <c r="G354">
        <v>648.45000000000005</v>
      </c>
      <c r="H354">
        <f t="shared" si="5"/>
        <v>361737.83584553731</v>
      </c>
    </row>
    <row r="355" spans="1:8" x14ac:dyDescent="0.25">
      <c r="A355">
        <v>5492</v>
      </c>
      <c r="B355" t="s">
        <v>215</v>
      </c>
      <c r="C355">
        <v>2021</v>
      </c>
      <c r="D355">
        <v>-8333008.9346061293</v>
      </c>
      <c r="E355">
        <v>648161.96525292436</v>
      </c>
      <c r="F355">
        <v>684837.88875754236</v>
      </c>
      <c r="G355">
        <v>6973.83</v>
      </c>
      <c r="H355">
        <f t="shared" si="5"/>
        <v>-8326035.1046061292</v>
      </c>
    </row>
    <row r="356" spans="1:8" x14ac:dyDescent="0.25">
      <c r="A356">
        <v>5493</v>
      </c>
      <c r="B356" t="s">
        <v>199</v>
      </c>
      <c r="C356">
        <v>2021</v>
      </c>
      <c r="D356">
        <v>218491.77449606964</v>
      </c>
      <c r="E356">
        <v>1296595.2058797332</v>
      </c>
      <c r="F356">
        <v>1331620.588712903</v>
      </c>
      <c r="G356">
        <v>725.18</v>
      </c>
      <c r="H356">
        <f t="shared" si="5"/>
        <v>219216.95449606964</v>
      </c>
    </row>
    <row r="357" spans="1:8" x14ac:dyDescent="0.25">
      <c r="A357">
        <v>5495</v>
      </c>
      <c r="B357" t="s">
        <v>192</v>
      </c>
      <c r="C357">
        <v>2021</v>
      </c>
      <c r="D357">
        <v>2066575.2862712641</v>
      </c>
      <c r="E357">
        <v>995904.16475747002</v>
      </c>
      <c r="F357">
        <v>1075888.2371337838</v>
      </c>
      <c r="G357">
        <v>16139.55</v>
      </c>
      <c r="H357">
        <f t="shared" si="5"/>
        <v>2082714.8362712641</v>
      </c>
    </row>
    <row r="358" spans="1:8" x14ac:dyDescent="0.25">
      <c r="A358">
        <v>5496</v>
      </c>
      <c r="B358" t="s">
        <v>191</v>
      </c>
      <c r="C358">
        <v>2021</v>
      </c>
      <c r="D358">
        <v>958100.26722474303</v>
      </c>
      <c r="E358">
        <v>586373.48018430476</v>
      </c>
      <c r="F358">
        <v>633466.90597596613</v>
      </c>
      <c r="G358">
        <v>12650.33</v>
      </c>
      <c r="H358">
        <f t="shared" si="5"/>
        <v>970750.59722474299</v>
      </c>
    </row>
    <row r="359" spans="1:8" x14ac:dyDescent="0.25">
      <c r="A359">
        <v>5497</v>
      </c>
      <c r="B359" t="s">
        <v>187</v>
      </c>
      <c r="C359">
        <v>2021</v>
      </c>
      <c r="D359">
        <v>477595.65850763361</v>
      </c>
      <c r="E359">
        <v>2281546.7500340608</v>
      </c>
      <c r="F359">
        <v>2355391.6339482348</v>
      </c>
      <c r="G359">
        <v>611.29</v>
      </c>
      <c r="H359">
        <f t="shared" si="5"/>
        <v>478206.94850763358</v>
      </c>
    </row>
    <row r="360" spans="1:8" x14ac:dyDescent="0.25">
      <c r="A360">
        <v>5498</v>
      </c>
      <c r="B360" t="s">
        <v>255</v>
      </c>
      <c r="C360">
        <v>2021</v>
      </c>
      <c r="D360">
        <v>1675303.8924124592</v>
      </c>
      <c r="E360">
        <v>7046431.2171990555</v>
      </c>
      <c r="F360">
        <v>7268699.741983952</v>
      </c>
      <c r="G360">
        <v>11806.36</v>
      </c>
      <c r="H360">
        <f t="shared" si="5"/>
        <v>1687110.2524124593</v>
      </c>
    </row>
    <row r="361" spans="1:8" x14ac:dyDescent="0.25">
      <c r="A361">
        <v>5499</v>
      </c>
      <c r="B361" t="s">
        <v>152</v>
      </c>
      <c r="C361">
        <v>2021</v>
      </c>
      <c r="D361">
        <v>-148671.9472508867</v>
      </c>
      <c r="E361">
        <v>1093160.1995019361</v>
      </c>
      <c r="F361">
        <v>1195835.3436429119</v>
      </c>
      <c r="G361">
        <v>3186.6</v>
      </c>
      <c r="H361">
        <f t="shared" si="5"/>
        <v>-145485.3472508867</v>
      </c>
    </row>
    <row r="362" spans="1:8" x14ac:dyDescent="0.25">
      <c r="A362">
        <v>5501</v>
      </c>
      <c r="B362" t="s">
        <v>146</v>
      </c>
      <c r="C362">
        <v>2021</v>
      </c>
      <c r="D362">
        <v>1508729.1286521652</v>
      </c>
      <c r="E362">
        <v>495062.60135665903</v>
      </c>
      <c r="F362">
        <v>656627.94457695936</v>
      </c>
      <c r="G362">
        <v>12844.25</v>
      </c>
      <c r="H362">
        <f t="shared" si="5"/>
        <v>1521573.3786521652</v>
      </c>
    </row>
    <row r="363" spans="1:8" x14ac:dyDescent="0.25">
      <c r="A363">
        <v>5503</v>
      </c>
      <c r="B363" t="s">
        <v>114</v>
      </c>
      <c r="C363">
        <v>2021</v>
      </c>
      <c r="D363">
        <v>-1294131.1986406334</v>
      </c>
      <c r="E363">
        <v>417597.19805718213</v>
      </c>
      <c r="F363">
        <v>451135.69071092614</v>
      </c>
      <c r="G363">
        <v>35177.800000000003</v>
      </c>
      <c r="H363">
        <f t="shared" si="5"/>
        <v>-1258953.3986406333</v>
      </c>
    </row>
    <row r="364" spans="1:8" x14ac:dyDescent="0.25">
      <c r="A364">
        <v>5511</v>
      </c>
      <c r="B364" t="s">
        <v>394</v>
      </c>
      <c r="C364">
        <v>2021</v>
      </c>
      <c r="D364">
        <v>-693362.05351597001</v>
      </c>
      <c r="E364">
        <v>3905321.1595296091</v>
      </c>
      <c r="F364">
        <v>4106981.5759510966</v>
      </c>
      <c r="G364">
        <v>44222.520000000004</v>
      </c>
      <c r="H364">
        <f t="shared" si="5"/>
        <v>-649139.53351596999</v>
      </c>
    </row>
    <row r="365" spans="1:8" x14ac:dyDescent="0.25">
      <c r="A365">
        <v>5512</v>
      </c>
      <c r="B365" t="s">
        <v>383</v>
      </c>
      <c r="C365">
        <v>2021</v>
      </c>
      <c r="D365">
        <v>602267.92210126237</v>
      </c>
      <c r="E365">
        <v>3088690.1920785401</v>
      </c>
      <c r="F365">
        <v>3248181.9534184826</v>
      </c>
      <c r="G365">
        <v>8871.5</v>
      </c>
      <c r="H365">
        <f t="shared" si="5"/>
        <v>611139.42210126237</v>
      </c>
    </row>
    <row r="366" spans="1:8" x14ac:dyDescent="0.25">
      <c r="A366">
        <v>5514</v>
      </c>
      <c r="B366" t="s">
        <v>373</v>
      </c>
      <c r="C366">
        <v>2021</v>
      </c>
      <c r="D366">
        <v>565108.72920621512</v>
      </c>
      <c r="E366">
        <v>3171070.087727997</v>
      </c>
      <c r="F366">
        <v>3339229.4778703642</v>
      </c>
      <c r="G366">
        <v>1139.48</v>
      </c>
      <c r="H366">
        <f t="shared" si="5"/>
        <v>566248.20920621511</v>
      </c>
    </row>
    <row r="367" spans="1:8" x14ac:dyDescent="0.25">
      <c r="A367">
        <v>5515</v>
      </c>
      <c r="B367" t="s">
        <v>366</v>
      </c>
      <c r="C367">
        <v>2021</v>
      </c>
      <c r="D367">
        <v>111971.04534986935</v>
      </c>
      <c r="E367">
        <v>1279131.6875187396</v>
      </c>
      <c r="F367">
        <v>1511867.7797232671</v>
      </c>
      <c r="G367">
        <v>2647.25</v>
      </c>
      <c r="H367">
        <f t="shared" si="5"/>
        <v>114618.29534986935</v>
      </c>
    </row>
    <row r="368" spans="1:8" x14ac:dyDescent="0.25">
      <c r="A368">
        <v>5516</v>
      </c>
      <c r="B368" t="s">
        <v>315</v>
      </c>
      <c r="C368">
        <v>2021</v>
      </c>
      <c r="D368">
        <v>109299.58065530541</v>
      </c>
      <c r="E368">
        <v>3963567.9160869783</v>
      </c>
      <c r="F368">
        <v>4684733.1541765183</v>
      </c>
      <c r="G368">
        <v>22699.52</v>
      </c>
      <c r="H368">
        <f t="shared" si="5"/>
        <v>131999.1006553054</v>
      </c>
    </row>
    <row r="369" spans="1:8" x14ac:dyDescent="0.25">
      <c r="A369">
        <v>5518</v>
      </c>
      <c r="B369" t="s">
        <v>304</v>
      </c>
      <c r="C369">
        <v>2021</v>
      </c>
      <c r="D369">
        <v>3601444.815520444</v>
      </c>
      <c r="E369">
        <v>13428782.585105108</v>
      </c>
      <c r="F369">
        <v>14122209.265658084</v>
      </c>
      <c r="G369">
        <v>51751.15</v>
      </c>
      <c r="H369">
        <f t="shared" si="5"/>
        <v>3653195.9655204439</v>
      </c>
    </row>
    <row r="370" spans="1:8" x14ac:dyDescent="0.25">
      <c r="A370">
        <v>5520</v>
      </c>
      <c r="B370" t="s">
        <v>296</v>
      </c>
      <c r="C370">
        <v>2021</v>
      </c>
      <c r="D370">
        <v>547762.12481188448</v>
      </c>
      <c r="E370">
        <v>2480172.8964392859</v>
      </c>
      <c r="F370">
        <v>2605927.7944471007</v>
      </c>
      <c r="G370">
        <v>3074.15</v>
      </c>
      <c r="H370">
        <f t="shared" si="5"/>
        <v>550836.2748118845</v>
      </c>
    </row>
    <row r="371" spans="1:8" x14ac:dyDescent="0.25">
      <c r="A371">
        <v>5521</v>
      </c>
      <c r="B371" t="s">
        <v>295</v>
      </c>
      <c r="C371">
        <v>2021</v>
      </c>
      <c r="D371">
        <v>118354.43381981354</v>
      </c>
      <c r="E371">
        <v>2686224.5003834581</v>
      </c>
      <c r="F371">
        <v>2824934.0019124378</v>
      </c>
      <c r="G371">
        <v>19294.43</v>
      </c>
      <c r="H371">
        <f t="shared" si="5"/>
        <v>137648.86381981353</v>
      </c>
    </row>
    <row r="372" spans="1:8" x14ac:dyDescent="0.25">
      <c r="A372">
        <v>5522</v>
      </c>
      <c r="B372" t="s">
        <v>289</v>
      </c>
      <c r="C372">
        <v>2021</v>
      </c>
      <c r="D372">
        <v>323713.29570021614</v>
      </c>
      <c r="E372">
        <v>1764297.2763842572</v>
      </c>
      <c r="F372">
        <v>1855400.903695103</v>
      </c>
      <c r="G372">
        <v>2192.88</v>
      </c>
      <c r="H372">
        <f t="shared" si="5"/>
        <v>325906.17570021615</v>
      </c>
    </row>
    <row r="373" spans="1:8" x14ac:dyDescent="0.25">
      <c r="A373">
        <v>5523</v>
      </c>
      <c r="B373" t="s">
        <v>284</v>
      </c>
      <c r="C373">
        <v>2021</v>
      </c>
      <c r="D373">
        <v>629314.06568944198</v>
      </c>
      <c r="E373">
        <v>3882107.6342801815</v>
      </c>
      <c r="F373">
        <v>4581885.0058960235</v>
      </c>
      <c r="G373">
        <v>12543.22</v>
      </c>
      <c r="H373">
        <f t="shared" si="5"/>
        <v>641857.28568944195</v>
      </c>
    </row>
    <row r="374" spans="1:8" x14ac:dyDescent="0.25">
      <c r="A374">
        <v>5527</v>
      </c>
      <c r="B374" t="s">
        <v>213</v>
      </c>
      <c r="C374">
        <v>2021</v>
      </c>
      <c r="D374">
        <v>313240.76171427709</v>
      </c>
      <c r="E374">
        <v>1676503.6630064205</v>
      </c>
      <c r="F374">
        <v>1981540.9902041913</v>
      </c>
      <c r="G374">
        <v>654.48</v>
      </c>
      <c r="H374">
        <f t="shared" si="5"/>
        <v>313895.24171427707</v>
      </c>
    </row>
    <row r="375" spans="1:8" x14ac:dyDescent="0.25">
      <c r="A375">
        <v>5529</v>
      </c>
      <c r="B375" t="s">
        <v>196</v>
      </c>
      <c r="C375">
        <v>2021</v>
      </c>
      <c r="D375">
        <v>51014.625312695163</v>
      </c>
      <c r="E375">
        <v>1448408.5067398611</v>
      </c>
      <c r="F375">
        <v>1523200.4766409399</v>
      </c>
      <c r="G375">
        <v>365.89</v>
      </c>
      <c r="H375">
        <f t="shared" si="5"/>
        <v>51380.515312695163</v>
      </c>
    </row>
    <row r="376" spans="1:8" x14ac:dyDescent="0.25">
      <c r="A376">
        <v>5530</v>
      </c>
      <c r="B376" t="s">
        <v>195</v>
      </c>
      <c r="C376">
        <v>2021</v>
      </c>
      <c r="D376">
        <v>165577.94097368699</v>
      </c>
      <c r="E376">
        <v>1345452.1670039096</v>
      </c>
      <c r="F376">
        <v>1414927.7448603238</v>
      </c>
      <c r="G376">
        <v>-190.41</v>
      </c>
      <c r="H376">
        <f t="shared" si="5"/>
        <v>165387.53097368698</v>
      </c>
    </row>
    <row r="377" spans="1:8" x14ac:dyDescent="0.25">
      <c r="A377">
        <v>5531</v>
      </c>
      <c r="B377" t="s">
        <v>190</v>
      </c>
      <c r="C377">
        <v>2021</v>
      </c>
      <c r="D377">
        <v>79958.452356017428</v>
      </c>
      <c r="E377">
        <v>975745.31067935703</v>
      </c>
      <c r="F377">
        <v>1026130.2080117479</v>
      </c>
      <c r="G377">
        <v>724.53</v>
      </c>
      <c r="H377">
        <f t="shared" si="5"/>
        <v>80682.982356017426</v>
      </c>
    </row>
    <row r="378" spans="1:8" x14ac:dyDescent="0.25">
      <c r="A378">
        <v>5533</v>
      </c>
      <c r="B378" t="s">
        <v>188</v>
      </c>
      <c r="C378">
        <v>2021</v>
      </c>
      <c r="D378">
        <v>315795.23169641371</v>
      </c>
      <c r="E378">
        <v>1949150.7045465333</v>
      </c>
      <c r="F378">
        <v>2049799.6721193909</v>
      </c>
      <c r="G378">
        <v>15171.03</v>
      </c>
      <c r="H378">
        <f t="shared" si="5"/>
        <v>330966.26169641374</v>
      </c>
    </row>
    <row r="379" spans="1:8" x14ac:dyDescent="0.25">
      <c r="A379">
        <v>5534</v>
      </c>
      <c r="B379" t="s">
        <v>163</v>
      </c>
      <c r="C379">
        <v>2021</v>
      </c>
      <c r="D379">
        <v>-100022.30963517263</v>
      </c>
      <c r="E379">
        <v>711334.71090293664</v>
      </c>
      <c r="F379">
        <v>748066.14684789302</v>
      </c>
      <c r="G379">
        <v>19289.919999999998</v>
      </c>
      <c r="H379">
        <f t="shared" si="5"/>
        <v>-80732.389635172629</v>
      </c>
    </row>
    <row r="380" spans="1:8" x14ac:dyDescent="0.25">
      <c r="A380">
        <v>5535</v>
      </c>
      <c r="B380" t="s">
        <v>162</v>
      </c>
      <c r="C380">
        <v>2021</v>
      </c>
      <c r="D380">
        <v>362875.32875885727</v>
      </c>
      <c r="E380">
        <v>1892992.7010541963</v>
      </c>
      <c r="F380">
        <v>1990741.818420873</v>
      </c>
      <c r="G380">
        <v>694.98</v>
      </c>
      <c r="H380">
        <f t="shared" si="5"/>
        <v>363570.30875885725</v>
      </c>
    </row>
    <row r="381" spans="1:8" x14ac:dyDescent="0.25">
      <c r="A381">
        <v>5537</v>
      </c>
      <c r="B381" t="s">
        <v>122</v>
      </c>
      <c r="C381">
        <v>2021</v>
      </c>
      <c r="D381">
        <v>602965.48152573546</v>
      </c>
      <c r="E381">
        <v>3079330.5248298179</v>
      </c>
      <c r="F381">
        <v>3238338.9778020629</v>
      </c>
      <c r="G381">
        <v>1768.54</v>
      </c>
      <c r="H381">
        <f t="shared" si="5"/>
        <v>604734.0215257355</v>
      </c>
    </row>
    <row r="382" spans="1:8" x14ac:dyDescent="0.25">
      <c r="A382">
        <v>5539</v>
      </c>
      <c r="B382" t="s">
        <v>116</v>
      </c>
      <c r="C382">
        <v>2021</v>
      </c>
      <c r="D382">
        <v>425829.28411939344</v>
      </c>
      <c r="E382">
        <v>2566888.7429622412</v>
      </c>
      <c r="F382">
        <v>2699436.0628030873</v>
      </c>
      <c r="G382">
        <v>2938.15</v>
      </c>
      <c r="H382">
        <f t="shared" si="5"/>
        <v>428767.43411939347</v>
      </c>
    </row>
    <row r="383" spans="1:8" x14ac:dyDescent="0.25">
      <c r="A383">
        <v>5540</v>
      </c>
      <c r="B383" t="s">
        <v>218</v>
      </c>
      <c r="C383">
        <v>2021</v>
      </c>
      <c r="D383">
        <v>732447.16593526781</v>
      </c>
      <c r="E383">
        <v>4406063.3573362818</v>
      </c>
      <c r="F383">
        <v>4633580.7714295471</v>
      </c>
      <c r="G383">
        <v>15648.49</v>
      </c>
      <c r="H383">
        <f t="shared" si="5"/>
        <v>748095.6559352678</v>
      </c>
    </row>
    <row r="384" spans="1:8" x14ac:dyDescent="0.25">
      <c r="A384">
        <v>5541</v>
      </c>
      <c r="B384" t="s">
        <v>275</v>
      </c>
      <c r="C384">
        <v>2021</v>
      </c>
      <c r="D384">
        <v>300479.80962067621</v>
      </c>
      <c r="E384">
        <v>2728343.0030027106</v>
      </c>
      <c r="F384">
        <v>2869227.3921863264</v>
      </c>
      <c r="G384">
        <v>6539.18</v>
      </c>
      <c r="H384">
        <f t="shared" si="5"/>
        <v>307018.98962067621</v>
      </c>
    </row>
    <row r="385" spans="1:8" x14ac:dyDescent="0.25">
      <c r="A385">
        <v>5551</v>
      </c>
      <c r="B385" t="s">
        <v>375</v>
      </c>
      <c r="C385">
        <v>2021</v>
      </c>
      <c r="D385">
        <v>-52219.16096598524</v>
      </c>
      <c r="E385">
        <v>358618.33610510238</v>
      </c>
      <c r="F385">
        <v>381477.94851387758</v>
      </c>
      <c r="G385">
        <v>5310.69</v>
      </c>
      <c r="H385">
        <f t="shared" si="5"/>
        <v>-46908.470965985238</v>
      </c>
    </row>
    <row r="386" spans="1:8" x14ac:dyDescent="0.25">
      <c r="A386">
        <v>5552</v>
      </c>
      <c r="B386" t="s">
        <v>363</v>
      </c>
      <c r="C386">
        <v>2021</v>
      </c>
      <c r="D386">
        <v>159511.24206355715</v>
      </c>
      <c r="E386">
        <v>-22292.129990091169</v>
      </c>
      <c r="F386">
        <v>120.99051517758134</v>
      </c>
      <c r="G386">
        <v>2397.09</v>
      </c>
      <c r="H386">
        <f t="shared" ref="H386:H449" si="6">D386+G386</f>
        <v>161908.33206355714</v>
      </c>
    </row>
    <row r="387" spans="1:8" x14ac:dyDescent="0.25">
      <c r="A387">
        <v>5553</v>
      </c>
      <c r="B387" t="s">
        <v>356</v>
      </c>
      <c r="C387">
        <v>2021</v>
      </c>
      <c r="D387">
        <v>51000.642437437898</v>
      </c>
      <c r="E387">
        <v>808941.56896889012</v>
      </c>
      <c r="F387">
        <v>860506.39113837259</v>
      </c>
      <c r="G387">
        <v>21980.94</v>
      </c>
      <c r="H387">
        <f t="shared" si="6"/>
        <v>72981.582437437901</v>
      </c>
    </row>
    <row r="388" spans="1:8" x14ac:dyDescent="0.25">
      <c r="A388">
        <v>5554</v>
      </c>
      <c r="B388" t="s">
        <v>332</v>
      </c>
      <c r="C388">
        <v>2021</v>
      </c>
      <c r="D388">
        <v>-168132.63526549528</v>
      </c>
      <c r="E388">
        <v>735231.35801619466</v>
      </c>
      <c r="F388">
        <v>796265.82184601482</v>
      </c>
      <c r="G388">
        <v>6271.47</v>
      </c>
      <c r="H388">
        <f t="shared" si="6"/>
        <v>-161861.16526549528</v>
      </c>
    </row>
    <row r="389" spans="1:8" x14ac:dyDescent="0.25">
      <c r="A389">
        <v>5555</v>
      </c>
      <c r="B389" t="s">
        <v>328</v>
      </c>
      <c r="C389">
        <v>2021</v>
      </c>
      <c r="D389">
        <v>93413.622053288214</v>
      </c>
      <c r="E389">
        <v>305369.99630752305</v>
      </c>
      <c r="F389">
        <v>330719.96783843439</v>
      </c>
      <c r="G389">
        <v>1289.29</v>
      </c>
      <c r="H389">
        <f t="shared" si="6"/>
        <v>94702.912053288208</v>
      </c>
    </row>
    <row r="390" spans="1:8" x14ac:dyDescent="0.25">
      <c r="A390">
        <v>5556</v>
      </c>
      <c r="B390" t="s">
        <v>288</v>
      </c>
      <c r="C390">
        <v>2021</v>
      </c>
      <c r="D390">
        <v>132671.31594200092</v>
      </c>
      <c r="E390">
        <v>329541.17371820216</v>
      </c>
      <c r="F390">
        <v>350547.30403977941</v>
      </c>
      <c r="G390">
        <v>7009.41</v>
      </c>
      <c r="H390">
        <f t="shared" si="6"/>
        <v>139680.72594200092</v>
      </c>
    </row>
    <row r="391" spans="1:8" x14ac:dyDescent="0.25">
      <c r="A391">
        <v>5557</v>
      </c>
      <c r="B391" t="s">
        <v>287</v>
      </c>
      <c r="C391">
        <v>2021</v>
      </c>
      <c r="D391">
        <v>224548.53504857788</v>
      </c>
      <c r="E391">
        <v>164025.01859277033</v>
      </c>
      <c r="F391">
        <v>174480.55857183592</v>
      </c>
      <c r="G391">
        <v>85.06</v>
      </c>
      <c r="H391">
        <f t="shared" si="6"/>
        <v>224633.59504857787</v>
      </c>
    </row>
    <row r="392" spans="1:8" x14ac:dyDescent="0.25">
      <c r="A392">
        <v>5559</v>
      </c>
      <c r="B392" t="s">
        <v>282</v>
      </c>
      <c r="C392">
        <v>2021</v>
      </c>
      <c r="D392">
        <v>-360949.17394256347</v>
      </c>
      <c r="E392">
        <v>324409.85219240456</v>
      </c>
      <c r="F392">
        <v>351340.39748783322</v>
      </c>
      <c r="G392">
        <v>20635.97</v>
      </c>
      <c r="H392">
        <f t="shared" si="6"/>
        <v>-340313.2039425635</v>
      </c>
    </row>
    <row r="393" spans="1:8" x14ac:dyDescent="0.25">
      <c r="A393">
        <v>5560</v>
      </c>
      <c r="B393" t="s">
        <v>272</v>
      </c>
      <c r="C393">
        <v>2021</v>
      </c>
      <c r="D393">
        <v>82859.661193584281</v>
      </c>
      <c r="E393">
        <v>177445.24738672428</v>
      </c>
      <c r="F393">
        <v>188756.24063680429</v>
      </c>
      <c r="G393">
        <v>997.84</v>
      </c>
      <c r="H393">
        <f t="shared" si="6"/>
        <v>83857.501193584278</v>
      </c>
    </row>
    <row r="394" spans="1:8" x14ac:dyDescent="0.25">
      <c r="A394">
        <v>5561</v>
      </c>
      <c r="B394" t="s">
        <v>271</v>
      </c>
      <c r="C394">
        <v>2021</v>
      </c>
      <c r="D394">
        <v>1004577.3020059331</v>
      </c>
      <c r="E394">
        <v>2464929.0349427401</v>
      </c>
      <c r="F394">
        <v>2669552.5461490895</v>
      </c>
      <c r="G394">
        <v>21535.7</v>
      </c>
      <c r="H394">
        <f t="shared" si="6"/>
        <v>1026113.0020059331</v>
      </c>
    </row>
    <row r="395" spans="1:8" x14ac:dyDescent="0.25">
      <c r="A395">
        <v>5562</v>
      </c>
      <c r="B395" t="s">
        <v>231</v>
      </c>
      <c r="C395">
        <v>2021</v>
      </c>
      <c r="D395">
        <v>-50476.229108118554</v>
      </c>
      <c r="E395">
        <v>-4648.4350207648258</v>
      </c>
      <c r="F395">
        <v>25.229376833072518</v>
      </c>
      <c r="G395">
        <v>150.19</v>
      </c>
      <c r="H395">
        <f t="shared" si="6"/>
        <v>-50326.039108118552</v>
      </c>
    </row>
    <row r="396" spans="1:8" x14ac:dyDescent="0.25">
      <c r="A396">
        <v>5563</v>
      </c>
      <c r="B396" t="s">
        <v>211</v>
      </c>
      <c r="C396">
        <v>2021</v>
      </c>
      <c r="D396">
        <v>70344.365344538179</v>
      </c>
      <c r="E396">
        <v>110577.62456219659</v>
      </c>
      <c r="F396">
        <v>119757.11065612374</v>
      </c>
      <c r="G396">
        <v>55.05</v>
      </c>
      <c r="H396">
        <f t="shared" si="6"/>
        <v>70399.415344538182</v>
      </c>
    </row>
    <row r="397" spans="1:8" x14ac:dyDescent="0.25">
      <c r="A397">
        <v>5564</v>
      </c>
      <c r="B397" t="s">
        <v>210</v>
      </c>
      <c r="C397">
        <v>2021</v>
      </c>
      <c r="D397">
        <v>112224.70638209622</v>
      </c>
      <c r="E397">
        <v>76793.531432069751</v>
      </c>
      <c r="F397">
        <v>81688.62514954136</v>
      </c>
      <c r="G397">
        <v>9.26</v>
      </c>
      <c r="H397">
        <f t="shared" si="6"/>
        <v>112233.96638209622</v>
      </c>
    </row>
    <row r="398" spans="1:8" x14ac:dyDescent="0.25">
      <c r="A398">
        <v>5565</v>
      </c>
      <c r="B398" t="s">
        <v>205</v>
      </c>
      <c r="C398">
        <v>2021</v>
      </c>
      <c r="D398">
        <v>-197250.77099530573</v>
      </c>
      <c r="E398">
        <v>369056.29183373321</v>
      </c>
      <c r="F398">
        <v>392581.25678663084</v>
      </c>
      <c r="G398">
        <v>40390.93</v>
      </c>
      <c r="H398">
        <f t="shared" si="6"/>
        <v>-156859.84099530574</v>
      </c>
    </row>
    <row r="399" spans="1:8" x14ac:dyDescent="0.25">
      <c r="A399">
        <v>5566</v>
      </c>
      <c r="B399" t="s">
        <v>180</v>
      </c>
      <c r="C399">
        <v>2021</v>
      </c>
      <c r="D399">
        <v>387727.7407623753</v>
      </c>
      <c r="E399">
        <v>300464.01133130206</v>
      </c>
      <c r="F399">
        <v>319616.65956568124</v>
      </c>
      <c r="G399">
        <v>1691.42</v>
      </c>
      <c r="H399">
        <f t="shared" si="6"/>
        <v>389419.16076237528</v>
      </c>
    </row>
    <row r="400" spans="1:8" x14ac:dyDescent="0.25">
      <c r="A400">
        <v>5568</v>
      </c>
      <c r="B400" t="s">
        <v>155</v>
      </c>
      <c r="C400">
        <v>2021</v>
      </c>
      <c r="D400">
        <v>4501915.4303332558</v>
      </c>
      <c r="E400">
        <v>-167886.54366966683</v>
      </c>
      <c r="F400">
        <v>911.20406255505702</v>
      </c>
      <c r="G400">
        <v>45704.959999999999</v>
      </c>
      <c r="H400">
        <f t="shared" si="6"/>
        <v>4547620.3903332558</v>
      </c>
    </row>
    <row r="401" spans="1:8" x14ac:dyDescent="0.25">
      <c r="A401">
        <v>5571</v>
      </c>
      <c r="B401" t="s">
        <v>141</v>
      </c>
      <c r="C401">
        <v>2021</v>
      </c>
      <c r="D401">
        <v>415367.64309155534</v>
      </c>
      <c r="E401">
        <v>658336.77917007357</v>
      </c>
      <c r="F401">
        <v>700301.51463150501</v>
      </c>
      <c r="G401">
        <v>1001.41</v>
      </c>
      <c r="H401">
        <f t="shared" si="6"/>
        <v>416369.05309155531</v>
      </c>
    </row>
    <row r="402" spans="1:8" x14ac:dyDescent="0.25">
      <c r="A402">
        <v>5581</v>
      </c>
      <c r="B402" t="s">
        <v>385</v>
      </c>
      <c r="C402">
        <v>2021</v>
      </c>
      <c r="D402">
        <v>-2862835.8439980871</v>
      </c>
      <c r="E402">
        <v>-214362.06063641069</v>
      </c>
      <c r="F402">
        <v>0</v>
      </c>
      <c r="G402">
        <v>17289.57</v>
      </c>
      <c r="H402">
        <f t="shared" si="6"/>
        <v>-2845546.2739980873</v>
      </c>
    </row>
    <row r="403" spans="1:8" x14ac:dyDescent="0.25">
      <c r="A403">
        <v>5582</v>
      </c>
      <c r="B403" t="s">
        <v>342</v>
      </c>
      <c r="C403">
        <v>2021</v>
      </c>
      <c r="D403">
        <v>664369.66236062115</v>
      </c>
      <c r="E403">
        <v>1945758.3651610194</v>
      </c>
      <c r="F403">
        <v>2555851.0283664851</v>
      </c>
      <c r="G403">
        <v>49363.16</v>
      </c>
      <c r="H403">
        <f t="shared" si="6"/>
        <v>713732.82236062118</v>
      </c>
    </row>
    <row r="404" spans="1:8" x14ac:dyDescent="0.25">
      <c r="A404">
        <v>5583</v>
      </c>
      <c r="B404" t="s">
        <v>321</v>
      </c>
      <c r="C404">
        <v>2021</v>
      </c>
      <c r="D404">
        <v>1899564.5295542274</v>
      </c>
      <c r="E404">
        <v>-39483.200538117817</v>
      </c>
      <c r="F404">
        <v>84875.30489322514</v>
      </c>
      <c r="G404">
        <v>441622.08</v>
      </c>
      <c r="H404">
        <f t="shared" si="6"/>
        <v>2341186.6095542274</v>
      </c>
    </row>
    <row r="405" spans="1:8" x14ac:dyDescent="0.25">
      <c r="A405">
        <v>5584</v>
      </c>
      <c r="B405" t="s">
        <v>299</v>
      </c>
      <c r="C405">
        <v>2021</v>
      </c>
      <c r="D405">
        <v>-3983678.2538294997</v>
      </c>
      <c r="E405">
        <v>-111795.34925441623</v>
      </c>
      <c r="F405">
        <v>0</v>
      </c>
      <c r="G405">
        <v>179957.77</v>
      </c>
      <c r="H405">
        <f t="shared" si="6"/>
        <v>-3803720.4838294997</v>
      </c>
    </row>
    <row r="406" spans="1:8" x14ac:dyDescent="0.25">
      <c r="A406">
        <v>5585</v>
      </c>
      <c r="B406" t="s">
        <v>263</v>
      </c>
      <c r="C406">
        <v>2021</v>
      </c>
      <c r="D406">
        <v>-7527255.8363414053</v>
      </c>
      <c r="E406">
        <v>638527.13264443446</v>
      </c>
      <c r="F406">
        <v>838737.35702743719</v>
      </c>
      <c r="G406">
        <v>4832.3900000000003</v>
      </c>
      <c r="H406">
        <f t="shared" si="6"/>
        <v>-7522423.4463414056</v>
      </c>
    </row>
    <row r="407" spans="1:8" x14ac:dyDescent="0.25">
      <c r="A407">
        <v>5586</v>
      </c>
      <c r="B407" t="s">
        <v>253</v>
      </c>
      <c r="C407">
        <v>2021</v>
      </c>
      <c r="D407">
        <v>58777076.20783852</v>
      </c>
      <c r="E407">
        <v>-145629.76966004592</v>
      </c>
      <c r="F407">
        <v>0</v>
      </c>
      <c r="G407">
        <v>9308373.2599999998</v>
      </c>
      <c r="H407">
        <f t="shared" si="6"/>
        <v>68085449.467838526</v>
      </c>
    </row>
    <row r="408" spans="1:8" x14ac:dyDescent="0.25">
      <c r="A408">
        <v>5587</v>
      </c>
      <c r="B408" t="s">
        <v>248</v>
      </c>
      <c r="C408">
        <v>2021</v>
      </c>
      <c r="D408">
        <v>-5391680.9713325193</v>
      </c>
      <c r="E408">
        <v>-147187.22046053165</v>
      </c>
      <c r="F408">
        <v>0</v>
      </c>
      <c r="G408">
        <v>353615.2</v>
      </c>
      <c r="H408">
        <f t="shared" si="6"/>
        <v>-5038065.7713325191</v>
      </c>
    </row>
    <row r="409" spans="1:8" x14ac:dyDescent="0.25">
      <c r="A409">
        <v>5588</v>
      </c>
      <c r="B409" t="s">
        <v>194</v>
      </c>
      <c r="C409">
        <v>2021</v>
      </c>
      <c r="D409">
        <v>-8887360.4385977983</v>
      </c>
      <c r="E409">
        <v>-85556.544480303419</v>
      </c>
      <c r="F409">
        <v>0</v>
      </c>
      <c r="G409">
        <v>93409.79</v>
      </c>
      <c r="H409">
        <f t="shared" si="6"/>
        <v>-8793950.6485977992</v>
      </c>
    </row>
    <row r="410" spans="1:8" x14ac:dyDescent="0.25">
      <c r="A410">
        <v>5589</v>
      </c>
      <c r="B410" t="s">
        <v>181</v>
      </c>
      <c r="C410">
        <v>2021</v>
      </c>
      <c r="D410">
        <v>8150392.4892835934</v>
      </c>
      <c r="E410">
        <v>5343006.5599779775</v>
      </c>
      <c r="F410">
        <v>7206348.6730237352</v>
      </c>
      <c r="G410">
        <v>507956.11</v>
      </c>
      <c r="H410">
        <f t="shared" si="6"/>
        <v>8658348.5992835928</v>
      </c>
    </row>
    <row r="411" spans="1:8" x14ac:dyDescent="0.25">
      <c r="A411">
        <v>5590</v>
      </c>
      <c r="B411" t="s">
        <v>178</v>
      </c>
      <c r="C411">
        <v>2021</v>
      </c>
      <c r="D411">
        <v>-34917614.528528512</v>
      </c>
      <c r="E411">
        <v>-1049161.3538665557</v>
      </c>
      <c r="F411">
        <v>0</v>
      </c>
      <c r="G411">
        <v>1629758.41</v>
      </c>
      <c r="H411">
        <f t="shared" si="6"/>
        <v>-33287856.118528511</v>
      </c>
    </row>
    <row r="412" spans="1:8" x14ac:dyDescent="0.25">
      <c r="A412">
        <v>5591</v>
      </c>
      <c r="B412" t="s">
        <v>176</v>
      </c>
      <c r="C412">
        <v>2021</v>
      </c>
      <c r="D412">
        <v>25922845.2973231</v>
      </c>
      <c r="E412">
        <v>-92029.207227079358</v>
      </c>
      <c r="F412">
        <v>197831.15137637511</v>
      </c>
      <c r="G412">
        <v>596253.54</v>
      </c>
      <c r="H412">
        <f t="shared" si="6"/>
        <v>26519098.837323099</v>
      </c>
    </row>
    <row r="413" spans="1:8" x14ac:dyDescent="0.25">
      <c r="A413">
        <v>5592</v>
      </c>
      <c r="B413" t="s">
        <v>170</v>
      </c>
      <c r="C413">
        <v>2021</v>
      </c>
      <c r="D413">
        <v>763267.90215263958</v>
      </c>
      <c r="E413">
        <v>1522843.4766218634</v>
      </c>
      <c r="F413">
        <v>2000331.1487462576</v>
      </c>
      <c r="G413">
        <v>64953.34</v>
      </c>
      <c r="H413">
        <f t="shared" si="6"/>
        <v>828221.24215263955</v>
      </c>
    </row>
    <row r="414" spans="1:8" x14ac:dyDescent="0.25">
      <c r="A414">
        <v>5601</v>
      </c>
      <c r="B414" t="s">
        <v>337</v>
      </c>
      <c r="C414">
        <v>2021</v>
      </c>
      <c r="D414">
        <v>-811937.34514384251</v>
      </c>
      <c r="E414">
        <v>6131709.7236298043</v>
      </c>
      <c r="F414">
        <v>6837423.3128834357</v>
      </c>
      <c r="G414">
        <v>19316.34</v>
      </c>
      <c r="H414">
        <f t="shared" si="6"/>
        <v>-792621.00514384254</v>
      </c>
    </row>
    <row r="415" spans="1:8" x14ac:dyDescent="0.25">
      <c r="A415">
        <v>5604</v>
      </c>
      <c r="B415" t="s">
        <v>286</v>
      </c>
      <c r="C415">
        <v>2021</v>
      </c>
      <c r="D415">
        <v>484846.68310231133</v>
      </c>
      <c r="E415">
        <v>7724772.147702435</v>
      </c>
      <c r="F415">
        <v>7603624.2925555073</v>
      </c>
      <c r="G415">
        <v>27966.94</v>
      </c>
      <c r="H415">
        <f t="shared" si="6"/>
        <v>512813.62310231134</v>
      </c>
    </row>
    <row r="416" spans="1:8" x14ac:dyDescent="0.25">
      <c r="A416">
        <v>5606</v>
      </c>
      <c r="B416" t="s">
        <v>235</v>
      </c>
      <c r="C416">
        <v>2021</v>
      </c>
      <c r="D416">
        <v>-26237018.497845951</v>
      </c>
      <c r="E416">
        <v>-188494.21858586956</v>
      </c>
      <c r="F416">
        <v>0</v>
      </c>
      <c r="G416">
        <v>479909.14</v>
      </c>
      <c r="H416">
        <f t="shared" si="6"/>
        <v>-25757109.357845951</v>
      </c>
    </row>
    <row r="417" spans="1:8" x14ac:dyDescent="0.25">
      <c r="A417">
        <v>5607</v>
      </c>
      <c r="B417" t="s">
        <v>179</v>
      </c>
      <c r="C417">
        <v>2021</v>
      </c>
      <c r="D417">
        <v>179341.56392983301</v>
      </c>
      <c r="E417">
        <v>8043570.7635233514</v>
      </c>
      <c r="F417">
        <v>8969325.1533742342</v>
      </c>
      <c r="G417">
        <v>94943.5</v>
      </c>
      <c r="H417">
        <f t="shared" si="6"/>
        <v>274285.06392983301</v>
      </c>
    </row>
    <row r="418" spans="1:8" x14ac:dyDescent="0.25">
      <c r="A418">
        <v>5609</v>
      </c>
      <c r="B418" t="s">
        <v>174</v>
      </c>
      <c r="C418">
        <v>2021</v>
      </c>
      <c r="D418">
        <v>-100571.83450399141</v>
      </c>
      <c r="E418">
        <v>910541.01324426441</v>
      </c>
      <c r="F418">
        <v>1015337.4233128835</v>
      </c>
      <c r="G418">
        <v>1271.21</v>
      </c>
      <c r="H418">
        <f t="shared" si="6"/>
        <v>-99300.624503991407</v>
      </c>
    </row>
    <row r="419" spans="1:8" x14ac:dyDescent="0.25">
      <c r="A419">
        <v>5610</v>
      </c>
      <c r="B419" t="s">
        <v>148</v>
      </c>
      <c r="C419">
        <v>2021</v>
      </c>
      <c r="D419">
        <v>-646542.24974475941</v>
      </c>
      <c r="E419">
        <v>1089348.1608602074</v>
      </c>
      <c r="F419">
        <v>1214723.9263803682</v>
      </c>
      <c r="G419">
        <v>1561.62</v>
      </c>
      <c r="H419">
        <f t="shared" si="6"/>
        <v>-644980.62974475941</v>
      </c>
    </row>
    <row r="420" spans="1:8" x14ac:dyDescent="0.25">
      <c r="A420">
        <v>5611</v>
      </c>
      <c r="B420" t="s">
        <v>153</v>
      </c>
      <c r="C420">
        <v>2021</v>
      </c>
      <c r="D420">
        <v>-112996.07356268773</v>
      </c>
      <c r="E420">
        <v>12197422.721305463</v>
      </c>
      <c r="F420">
        <v>12144177.187636046</v>
      </c>
      <c r="G420">
        <v>48706.7</v>
      </c>
      <c r="H420">
        <f t="shared" si="6"/>
        <v>-64289.373562687731</v>
      </c>
    </row>
    <row r="421" spans="1:8" x14ac:dyDescent="0.25">
      <c r="A421">
        <v>5613</v>
      </c>
      <c r="B421" t="s">
        <v>370</v>
      </c>
      <c r="C421">
        <v>2021</v>
      </c>
      <c r="D421">
        <v>-6322443.819480028</v>
      </c>
      <c r="E421">
        <v>14790452.844135758</v>
      </c>
      <c r="F421">
        <v>16463190.184049081</v>
      </c>
      <c r="G421">
        <v>20638.73</v>
      </c>
      <c r="H421">
        <f t="shared" si="6"/>
        <v>-6301805.0894800276</v>
      </c>
    </row>
    <row r="422" spans="1:8" x14ac:dyDescent="0.25">
      <c r="A422">
        <v>5621</v>
      </c>
      <c r="B422" t="s">
        <v>401</v>
      </c>
      <c r="C422">
        <v>2021</v>
      </c>
      <c r="D422">
        <v>-751153.37114231742</v>
      </c>
      <c r="E422">
        <v>24392.908963717324</v>
      </c>
      <c r="F422">
        <v>34191.069924882366</v>
      </c>
      <c r="G422">
        <v>53518.400000000001</v>
      </c>
      <c r="H422">
        <f t="shared" si="6"/>
        <v>-697634.9711423174</v>
      </c>
    </row>
    <row r="423" spans="1:8" x14ac:dyDescent="0.25">
      <c r="A423">
        <v>5622</v>
      </c>
      <c r="B423" t="s">
        <v>367</v>
      </c>
      <c r="C423">
        <v>2021</v>
      </c>
      <c r="D423">
        <v>-322381.81809576182</v>
      </c>
      <c r="E423">
        <v>28639.256752372181</v>
      </c>
      <c r="F423">
        <v>40143.093702908307</v>
      </c>
      <c r="G423">
        <v>3030.13</v>
      </c>
      <c r="H423">
        <f t="shared" si="6"/>
        <v>-319351.68809576181</v>
      </c>
    </row>
    <row r="424" spans="1:8" x14ac:dyDescent="0.25">
      <c r="A424">
        <v>5623</v>
      </c>
      <c r="B424" t="s">
        <v>364</v>
      </c>
      <c r="C424">
        <v>2021</v>
      </c>
      <c r="D424">
        <v>-3328540.3424906842</v>
      </c>
      <c r="E424">
        <v>-2656.6788069478462</v>
      </c>
      <c r="F424">
        <v>13892.285216163382</v>
      </c>
      <c r="G424">
        <v>13698.78</v>
      </c>
      <c r="H424">
        <f t="shared" si="6"/>
        <v>-3314841.5624906844</v>
      </c>
    </row>
    <row r="425" spans="1:8" x14ac:dyDescent="0.25">
      <c r="A425">
        <v>5624</v>
      </c>
      <c r="B425" t="s">
        <v>359</v>
      </c>
      <c r="C425">
        <v>2021</v>
      </c>
      <c r="D425">
        <v>72977.99777635932</v>
      </c>
      <c r="E425">
        <v>-45110.458559986837</v>
      </c>
      <c r="F425">
        <v>96971.974712529234</v>
      </c>
      <c r="G425">
        <v>674856.85</v>
      </c>
      <c r="H425">
        <f t="shared" si="6"/>
        <v>747834.8477763593</v>
      </c>
    </row>
    <row r="426" spans="1:8" x14ac:dyDescent="0.25">
      <c r="A426">
        <v>5627</v>
      </c>
      <c r="B426" t="s">
        <v>347</v>
      </c>
      <c r="C426">
        <v>2021</v>
      </c>
      <c r="D426">
        <v>11009144.505293459</v>
      </c>
      <c r="E426">
        <v>-38572.455885633935</v>
      </c>
      <c r="F426">
        <v>82917.517049131362</v>
      </c>
      <c r="G426">
        <v>151547.48000000001</v>
      </c>
      <c r="H426">
        <f t="shared" si="6"/>
        <v>11160691.985293459</v>
      </c>
    </row>
    <row r="427" spans="1:8" x14ac:dyDescent="0.25">
      <c r="A427">
        <v>5628</v>
      </c>
      <c r="B427" t="s">
        <v>336</v>
      </c>
      <c r="C427">
        <v>2021</v>
      </c>
      <c r="D427">
        <v>-472267.67446732806</v>
      </c>
      <c r="E427">
        <v>19108.565048946843</v>
      </c>
      <c r="F427">
        <v>26784.107001116743</v>
      </c>
      <c r="G427">
        <v>501.69</v>
      </c>
      <c r="H427">
        <f t="shared" si="6"/>
        <v>-471765.98446732806</v>
      </c>
    </row>
    <row r="428" spans="1:8" x14ac:dyDescent="0.25">
      <c r="A428">
        <v>5629</v>
      </c>
      <c r="B428" t="s">
        <v>335</v>
      </c>
      <c r="C428">
        <v>2021</v>
      </c>
      <c r="D428">
        <v>-84778.363638399052</v>
      </c>
      <c r="E428">
        <v>144479.48281753971</v>
      </c>
      <c r="F428">
        <v>147172.46708671507</v>
      </c>
      <c r="G428">
        <v>298.58999999999997</v>
      </c>
      <c r="H428">
        <f t="shared" si="6"/>
        <v>-84479.773638399056</v>
      </c>
    </row>
    <row r="429" spans="1:8" x14ac:dyDescent="0.25">
      <c r="A429">
        <v>5631</v>
      </c>
      <c r="B429" t="s">
        <v>311</v>
      </c>
      <c r="C429">
        <v>2021</v>
      </c>
      <c r="D429">
        <v>-918235.4587625243</v>
      </c>
      <c r="E429">
        <v>1980.7578935152305</v>
      </c>
      <c r="F429">
        <v>49340.244359424432</v>
      </c>
      <c r="G429">
        <v>858.24</v>
      </c>
      <c r="H429">
        <f t="shared" si="6"/>
        <v>-917377.21876252431</v>
      </c>
    </row>
    <row r="430" spans="1:8" x14ac:dyDescent="0.25">
      <c r="A430">
        <v>5632</v>
      </c>
      <c r="B430" t="s">
        <v>310</v>
      </c>
      <c r="C430">
        <v>2021</v>
      </c>
      <c r="D430">
        <v>-594793.09990103007</v>
      </c>
      <c r="E430">
        <v>-28007.307095322911</v>
      </c>
      <c r="F430">
        <v>180.18798943406813</v>
      </c>
      <c r="G430">
        <v>33859.160000000003</v>
      </c>
      <c r="H430">
        <f t="shared" si="6"/>
        <v>-560933.93990103004</v>
      </c>
    </row>
    <row r="431" spans="1:8" x14ac:dyDescent="0.25">
      <c r="A431">
        <v>5633</v>
      </c>
      <c r="B431" t="s">
        <v>303</v>
      </c>
      <c r="C431">
        <v>2021</v>
      </c>
      <c r="D431">
        <v>-2575200.626156162</v>
      </c>
      <c r="E431">
        <v>-44564.379122431805</v>
      </c>
      <c r="F431">
        <v>286.70967355478155</v>
      </c>
      <c r="G431">
        <v>51157.87</v>
      </c>
      <c r="H431">
        <f t="shared" si="6"/>
        <v>-2524042.7561561619</v>
      </c>
    </row>
    <row r="432" spans="1:8" x14ac:dyDescent="0.25">
      <c r="A432">
        <v>5634</v>
      </c>
      <c r="B432" t="s">
        <v>302</v>
      </c>
      <c r="C432">
        <v>2021</v>
      </c>
      <c r="D432">
        <v>-1328000.8650353625</v>
      </c>
      <c r="E432">
        <v>148244.71946615056</v>
      </c>
      <c r="F432">
        <v>207791.76345063903</v>
      </c>
      <c r="G432">
        <v>17487.03</v>
      </c>
      <c r="H432">
        <f t="shared" si="6"/>
        <v>-1310513.8350353625</v>
      </c>
    </row>
    <row r="433" spans="1:8" x14ac:dyDescent="0.25">
      <c r="A433">
        <v>5635</v>
      </c>
      <c r="B433" t="s">
        <v>300</v>
      </c>
      <c r="C433">
        <v>2021</v>
      </c>
      <c r="D433">
        <v>-11867612.364712622</v>
      </c>
      <c r="E433">
        <v>-58138.066849865019</v>
      </c>
      <c r="F433">
        <v>124976.85300413161</v>
      </c>
      <c r="G433">
        <v>3068172.63</v>
      </c>
      <c r="H433">
        <f t="shared" si="6"/>
        <v>-8799439.7347126231</v>
      </c>
    </row>
    <row r="434" spans="1:8" x14ac:dyDescent="0.25">
      <c r="A434">
        <v>5636</v>
      </c>
      <c r="B434" t="s">
        <v>294</v>
      </c>
      <c r="C434">
        <v>2021</v>
      </c>
      <c r="D434">
        <v>-3925407.8333092844</v>
      </c>
      <c r="E434">
        <v>-11587.726096672368</v>
      </c>
      <c r="F434">
        <v>60594.451809812774</v>
      </c>
      <c r="G434">
        <v>242277.02</v>
      </c>
      <c r="H434">
        <f t="shared" si="6"/>
        <v>-3683130.8133092844</v>
      </c>
    </row>
    <row r="435" spans="1:8" x14ac:dyDescent="0.25">
      <c r="A435">
        <v>5637</v>
      </c>
      <c r="B435" t="s">
        <v>251</v>
      </c>
      <c r="C435">
        <v>2021</v>
      </c>
      <c r="D435">
        <v>-38731.620235441718</v>
      </c>
      <c r="E435">
        <v>-5938.6096768827338</v>
      </c>
      <c r="F435">
        <v>21305.65714765864</v>
      </c>
      <c r="G435">
        <v>3848.05</v>
      </c>
      <c r="H435">
        <f t="shared" si="6"/>
        <v>-34883.570235441715</v>
      </c>
    </row>
    <row r="436" spans="1:8" x14ac:dyDescent="0.25">
      <c r="A436">
        <v>5638</v>
      </c>
      <c r="B436" t="s">
        <v>243</v>
      </c>
      <c r="C436">
        <v>2021</v>
      </c>
      <c r="D436">
        <v>-6736663.4471661383</v>
      </c>
      <c r="E436">
        <v>-44178.957465156724</v>
      </c>
      <c r="F436">
        <v>284.23002232403752</v>
      </c>
      <c r="G436">
        <v>83966.18</v>
      </c>
      <c r="H436">
        <f t="shared" si="6"/>
        <v>-6652697.2671661386</v>
      </c>
    </row>
    <row r="437" spans="1:8" x14ac:dyDescent="0.25">
      <c r="A437">
        <v>5639</v>
      </c>
      <c r="B437" t="s">
        <v>238</v>
      </c>
      <c r="C437">
        <v>2021</v>
      </c>
      <c r="D437">
        <v>-1051880.4536773679</v>
      </c>
      <c r="E437">
        <v>39066.399655624642</v>
      </c>
      <c r="F437">
        <v>54758.618757838674</v>
      </c>
      <c r="G437">
        <v>9938.7199999999993</v>
      </c>
      <c r="H437">
        <f t="shared" si="6"/>
        <v>-1041941.7336773679</v>
      </c>
    </row>
    <row r="438" spans="1:8" x14ac:dyDescent="0.25">
      <c r="A438">
        <v>5640</v>
      </c>
      <c r="B438" t="s">
        <v>236</v>
      </c>
      <c r="C438">
        <v>2021</v>
      </c>
      <c r="D438">
        <v>-2478165.1354200328</v>
      </c>
      <c r="E438">
        <v>1999.6737260590335</v>
      </c>
      <c r="F438">
        <v>49811.433596144721</v>
      </c>
      <c r="G438">
        <v>5819.46</v>
      </c>
      <c r="H438">
        <f t="shared" si="6"/>
        <v>-2472345.6754200328</v>
      </c>
    </row>
    <row r="439" spans="1:8" x14ac:dyDescent="0.25">
      <c r="A439">
        <v>5642</v>
      </c>
      <c r="B439" t="s">
        <v>214</v>
      </c>
      <c r="C439">
        <v>2021</v>
      </c>
      <c r="D439">
        <v>-8516598.3119441401</v>
      </c>
      <c r="E439">
        <v>1687241.3042154256</v>
      </c>
      <c r="F439">
        <v>1118979.766352185</v>
      </c>
      <c r="G439">
        <v>970411.44</v>
      </c>
      <c r="H439">
        <f t="shared" si="6"/>
        <v>-7546186.8719441406</v>
      </c>
    </row>
    <row r="440" spans="1:8" x14ac:dyDescent="0.25">
      <c r="A440">
        <v>5643</v>
      </c>
      <c r="B440" t="s">
        <v>183</v>
      </c>
      <c r="C440">
        <v>2021</v>
      </c>
      <c r="D440">
        <v>-1551322.9577011988</v>
      </c>
      <c r="E440">
        <v>191053.27690740966</v>
      </c>
      <c r="F440">
        <v>1251.8045516166103</v>
      </c>
      <c r="G440">
        <v>66815.8</v>
      </c>
      <c r="H440">
        <f t="shared" si="6"/>
        <v>-1484507.1577011987</v>
      </c>
    </row>
    <row r="441" spans="1:8" x14ac:dyDescent="0.25">
      <c r="A441">
        <v>5645</v>
      </c>
      <c r="B441" t="s">
        <v>169</v>
      </c>
      <c r="C441">
        <v>2021</v>
      </c>
      <c r="D441">
        <v>-470802.34317905002</v>
      </c>
      <c r="E441">
        <v>21986.645216812904</v>
      </c>
      <c r="F441">
        <v>30818.256450667664</v>
      </c>
      <c r="G441">
        <v>17431.11</v>
      </c>
      <c r="H441">
        <f t="shared" si="6"/>
        <v>-453371.23317905003</v>
      </c>
    </row>
    <row r="442" spans="1:8" x14ac:dyDescent="0.25">
      <c r="A442">
        <v>5646</v>
      </c>
      <c r="B442" t="s">
        <v>157</v>
      </c>
      <c r="C442">
        <v>2021</v>
      </c>
      <c r="D442">
        <v>-14794375.25720771</v>
      </c>
      <c r="E442">
        <v>325235.26051235257</v>
      </c>
      <c r="F442">
        <v>69590.436026349242</v>
      </c>
      <c r="G442">
        <v>1207977.22</v>
      </c>
      <c r="H442">
        <f t="shared" si="6"/>
        <v>-13586398.03720771</v>
      </c>
    </row>
    <row r="443" spans="1:8" x14ac:dyDescent="0.25">
      <c r="A443">
        <v>5648</v>
      </c>
      <c r="B443" t="s">
        <v>156</v>
      </c>
      <c r="C443">
        <v>2021</v>
      </c>
      <c r="D443">
        <v>-9631179.3864302002</v>
      </c>
      <c r="E443">
        <v>-16599.171508785901</v>
      </c>
      <c r="F443">
        <v>46646.423415799691</v>
      </c>
      <c r="G443">
        <v>125336.44</v>
      </c>
      <c r="H443">
        <f t="shared" si="6"/>
        <v>-9505842.9464302007</v>
      </c>
    </row>
    <row r="444" spans="1:8" x14ac:dyDescent="0.25">
      <c r="A444">
        <v>5649</v>
      </c>
      <c r="B444" t="s">
        <v>140</v>
      </c>
      <c r="C444">
        <v>2021</v>
      </c>
      <c r="D444">
        <v>-4138974.1295971163</v>
      </c>
      <c r="E444">
        <v>188459.40774357671</v>
      </c>
      <c r="F444">
        <v>124986.42815162695</v>
      </c>
      <c r="G444">
        <v>456680.2</v>
      </c>
      <c r="H444">
        <f t="shared" si="6"/>
        <v>-3682293.9295971161</v>
      </c>
    </row>
    <row r="445" spans="1:8" x14ac:dyDescent="0.25">
      <c r="A445">
        <v>5650</v>
      </c>
      <c r="B445" t="s">
        <v>128</v>
      </c>
      <c r="C445">
        <v>2021</v>
      </c>
      <c r="D445">
        <v>-5260606.560075664</v>
      </c>
      <c r="E445">
        <v>134208.42953667196</v>
      </c>
      <c r="F445">
        <v>136709.96942652206</v>
      </c>
      <c r="G445">
        <v>935.77</v>
      </c>
      <c r="H445">
        <f t="shared" si="6"/>
        <v>-5259670.7900756644</v>
      </c>
    </row>
    <row r="446" spans="1:8" x14ac:dyDescent="0.25">
      <c r="A446">
        <v>5651</v>
      </c>
      <c r="B446" t="s">
        <v>121</v>
      </c>
      <c r="C446">
        <v>2021</v>
      </c>
      <c r="D446">
        <v>-1031157.357394186</v>
      </c>
      <c r="E446">
        <v>-3224.2510757130758</v>
      </c>
      <c r="F446">
        <v>9060.6799741151863</v>
      </c>
      <c r="G446">
        <v>49937.9</v>
      </c>
      <c r="H446">
        <f t="shared" si="6"/>
        <v>-981219.45739418594</v>
      </c>
    </row>
    <row r="447" spans="1:8" x14ac:dyDescent="0.25">
      <c r="A447">
        <v>5652</v>
      </c>
      <c r="B447" t="s">
        <v>120</v>
      </c>
      <c r="C447">
        <v>2021</v>
      </c>
      <c r="D447">
        <v>-45954.940380460932</v>
      </c>
      <c r="E447">
        <v>1691.6158817742626</v>
      </c>
      <c r="F447">
        <v>42137.780312414325</v>
      </c>
      <c r="G447">
        <v>-377.77</v>
      </c>
      <c r="H447">
        <f t="shared" si="6"/>
        <v>-46332.710380460929</v>
      </c>
    </row>
    <row r="448" spans="1:8" x14ac:dyDescent="0.25">
      <c r="A448">
        <v>5653</v>
      </c>
      <c r="B448" t="s">
        <v>113</v>
      </c>
      <c r="C448">
        <v>2021</v>
      </c>
      <c r="D448">
        <v>-1674753.564167602</v>
      </c>
      <c r="E448">
        <v>42180.388033971547</v>
      </c>
      <c r="F448">
        <v>59123.436195057708</v>
      </c>
      <c r="G448">
        <v>2133.65</v>
      </c>
      <c r="H448">
        <f t="shared" si="6"/>
        <v>-1672619.9141676021</v>
      </c>
    </row>
    <row r="449" spans="1:8" x14ac:dyDescent="0.25">
      <c r="A449">
        <v>5654</v>
      </c>
      <c r="B449" t="s">
        <v>109</v>
      </c>
      <c r="C449">
        <v>2021</v>
      </c>
      <c r="D449">
        <v>34797.694940657093</v>
      </c>
      <c r="E449">
        <v>121383.63158863985</v>
      </c>
      <c r="F449">
        <v>133461.70802609858</v>
      </c>
      <c r="G449">
        <v>4450.0200000000004</v>
      </c>
      <c r="H449">
        <f t="shared" si="6"/>
        <v>39247.714940657097</v>
      </c>
    </row>
    <row r="450" spans="1:8" x14ac:dyDescent="0.25">
      <c r="A450">
        <v>5655</v>
      </c>
      <c r="B450" t="s">
        <v>107</v>
      </c>
      <c r="C450">
        <v>2021</v>
      </c>
      <c r="D450">
        <v>-611820.64119558758</v>
      </c>
      <c r="E450">
        <v>4050.6904261655263</v>
      </c>
      <c r="F450">
        <v>100901.8094062445</v>
      </c>
      <c r="G450">
        <v>-19910.580000000002</v>
      </c>
      <c r="H450">
        <f t="shared" ref="H450:H513" si="7">D450+G450</f>
        <v>-631731.22119558754</v>
      </c>
    </row>
    <row r="451" spans="1:8" x14ac:dyDescent="0.25">
      <c r="A451">
        <v>5656</v>
      </c>
      <c r="B451" t="s">
        <v>419</v>
      </c>
      <c r="C451">
        <v>2021</v>
      </c>
      <c r="D451">
        <v>-759706.89298281958</v>
      </c>
      <c r="E451">
        <v>2815991.9279857897</v>
      </c>
      <c r="F451">
        <v>2911789.64983737</v>
      </c>
      <c r="G451">
        <v>16696.95</v>
      </c>
      <c r="H451">
        <f t="shared" si="7"/>
        <v>-743009.94298281963</v>
      </c>
    </row>
    <row r="452" spans="1:8" x14ac:dyDescent="0.25">
      <c r="A452">
        <v>5661</v>
      </c>
      <c r="B452" t="s">
        <v>371</v>
      </c>
      <c r="C452">
        <v>2021</v>
      </c>
      <c r="D452">
        <v>165705.28481431896</v>
      </c>
      <c r="E452">
        <v>863424.90633838344</v>
      </c>
      <c r="F452">
        <v>912935.98842292198</v>
      </c>
      <c r="G452">
        <v>639.76</v>
      </c>
      <c r="H452">
        <f t="shared" si="7"/>
        <v>166345.04481431897</v>
      </c>
    </row>
    <row r="453" spans="1:8" x14ac:dyDescent="0.25">
      <c r="A453">
        <v>5663</v>
      </c>
      <c r="B453" t="s">
        <v>358</v>
      </c>
      <c r="C453">
        <v>2021</v>
      </c>
      <c r="D453">
        <v>233774.91314332449</v>
      </c>
      <c r="E453">
        <v>452144.37687627162</v>
      </c>
      <c r="F453">
        <v>443841.49064332183</v>
      </c>
      <c r="G453">
        <v>160.22</v>
      </c>
      <c r="H453">
        <f t="shared" si="7"/>
        <v>233935.13314332449</v>
      </c>
    </row>
    <row r="454" spans="1:8" x14ac:dyDescent="0.25">
      <c r="A454">
        <v>5665</v>
      </c>
      <c r="B454" t="s">
        <v>346</v>
      </c>
      <c r="C454">
        <v>2021</v>
      </c>
      <c r="D454">
        <v>198779.3623026759</v>
      </c>
      <c r="E454">
        <v>425322.25282428937</v>
      </c>
      <c r="F454">
        <v>417511.91068990447</v>
      </c>
      <c r="G454">
        <v>262.08</v>
      </c>
      <c r="H454">
        <f t="shared" si="7"/>
        <v>199041.44230267589</v>
      </c>
    </row>
    <row r="455" spans="1:8" x14ac:dyDescent="0.25">
      <c r="A455">
        <v>5669</v>
      </c>
      <c r="B455" t="s">
        <v>314</v>
      </c>
      <c r="C455">
        <v>2021</v>
      </c>
      <c r="D455">
        <v>95847.406945985684</v>
      </c>
      <c r="E455">
        <v>567096.3370990525</v>
      </c>
      <c r="F455">
        <v>556682.54758653929</v>
      </c>
      <c r="G455">
        <v>1845.6</v>
      </c>
      <c r="H455">
        <f t="shared" si="7"/>
        <v>97693.00694598569</v>
      </c>
    </row>
    <row r="456" spans="1:8" x14ac:dyDescent="0.25">
      <c r="A456">
        <v>5671</v>
      </c>
      <c r="B456" t="s">
        <v>308</v>
      </c>
      <c r="C456">
        <v>2021</v>
      </c>
      <c r="D456">
        <v>147532.09282616805</v>
      </c>
      <c r="E456">
        <v>469604.6682817231</v>
      </c>
      <c r="F456">
        <v>462648.33346719143</v>
      </c>
      <c r="G456">
        <v>1232.8800000000001</v>
      </c>
      <c r="H456">
        <f t="shared" si="7"/>
        <v>148764.97282616806</v>
      </c>
    </row>
    <row r="457" spans="1:8" x14ac:dyDescent="0.25">
      <c r="A457">
        <v>5673</v>
      </c>
      <c r="B457" t="s">
        <v>267</v>
      </c>
      <c r="C457">
        <v>2021</v>
      </c>
      <c r="D457">
        <v>250319.31313958834</v>
      </c>
      <c r="E457">
        <v>710786.28737752861</v>
      </c>
      <c r="F457">
        <v>697733.86876556103</v>
      </c>
      <c r="G457">
        <v>188.19</v>
      </c>
      <c r="H457">
        <f t="shared" si="7"/>
        <v>250507.50313958834</v>
      </c>
    </row>
    <row r="458" spans="1:8" x14ac:dyDescent="0.25">
      <c r="A458">
        <v>5674</v>
      </c>
      <c r="B458" t="s">
        <v>241</v>
      </c>
      <c r="C458">
        <v>2021</v>
      </c>
      <c r="D458">
        <v>73727.662559894248</v>
      </c>
      <c r="E458">
        <v>281613.42890401499</v>
      </c>
      <c r="F458">
        <v>274579.90522849571</v>
      </c>
      <c r="G458">
        <v>41.35</v>
      </c>
      <c r="H458">
        <f t="shared" si="7"/>
        <v>73769.012559894254</v>
      </c>
    </row>
    <row r="459" spans="1:8" x14ac:dyDescent="0.25">
      <c r="A459">
        <v>5675</v>
      </c>
      <c r="B459" t="s">
        <v>240</v>
      </c>
      <c r="C459">
        <v>2021</v>
      </c>
      <c r="D459">
        <v>3894942.4073114032</v>
      </c>
      <c r="E459">
        <v>8378082.0342370141</v>
      </c>
      <c r="F459">
        <v>8224232.3668781631</v>
      </c>
      <c r="G459">
        <v>46254.94</v>
      </c>
      <c r="H459">
        <f t="shared" si="7"/>
        <v>3941197.3473114031</v>
      </c>
    </row>
    <row r="460" spans="1:8" x14ac:dyDescent="0.25">
      <c r="A460">
        <v>5678</v>
      </c>
      <c r="B460" t="s">
        <v>212</v>
      </c>
      <c r="C460">
        <v>2021</v>
      </c>
      <c r="D460">
        <v>7209438.052241914</v>
      </c>
      <c r="E460">
        <v>11725099.942723652</v>
      </c>
      <c r="F460">
        <v>11509787.808208177</v>
      </c>
      <c r="G460">
        <v>53334.94</v>
      </c>
      <c r="H460">
        <f t="shared" si="7"/>
        <v>7262772.9922419144</v>
      </c>
    </row>
    <row r="461" spans="1:8" x14ac:dyDescent="0.25">
      <c r="A461">
        <v>5680</v>
      </c>
      <c r="B461" t="s">
        <v>207</v>
      </c>
      <c r="C461">
        <v>2021</v>
      </c>
      <c r="D461">
        <v>233403.55742587283</v>
      </c>
      <c r="E461">
        <v>747060.36370517814</v>
      </c>
      <c r="F461">
        <v>789898.79321767646</v>
      </c>
      <c r="G461">
        <v>-13.54</v>
      </c>
      <c r="H461">
        <f t="shared" si="7"/>
        <v>233390.01742587282</v>
      </c>
    </row>
    <row r="462" spans="1:8" x14ac:dyDescent="0.25">
      <c r="A462">
        <v>5683</v>
      </c>
      <c r="B462" t="s">
        <v>182</v>
      </c>
      <c r="C462">
        <v>2021</v>
      </c>
      <c r="D462">
        <v>152078.15196234453</v>
      </c>
      <c r="E462">
        <v>410954.421671919</v>
      </c>
      <c r="F462">
        <v>404347.12071319576</v>
      </c>
      <c r="G462">
        <v>191.76</v>
      </c>
      <c r="H462">
        <f t="shared" si="7"/>
        <v>152269.91196234454</v>
      </c>
    </row>
    <row r="463" spans="1:8" x14ac:dyDescent="0.25">
      <c r="A463">
        <v>5684</v>
      </c>
      <c r="B463" t="s">
        <v>167</v>
      </c>
      <c r="C463">
        <v>2021</v>
      </c>
      <c r="D463">
        <v>29014.61358877633</v>
      </c>
      <c r="E463">
        <v>178175.53834531043</v>
      </c>
      <c r="F463">
        <v>174903.63826198698</v>
      </c>
      <c r="G463">
        <v>124.78</v>
      </c>
      <c r="H463">
        <f t="shared" si="7"/>
        <v>29139.393588776329</v>
      </c>
    </row>
    <row r="464" spans="1:8" x14ac:dyDescent="0.25">
      <c r="A464">
        <v>5688</v>
      </c>
      <c r="B464" t="s">
        <v>144</v>
      </c>
      <c r="C464">
        <v>2021</v>
      </c>
      <c r="D464">
        <v>246.0353412424447</v>
      </c>
      <c r="E464">
        <v>584782.51897330571</v>
      </c>
      <c r="F464">
        <v>580181.75881584676</v>
      </c>
      <c r="G464">
        <v>-2453.35</v>
      </c>
      <c r="H464">
        <f t="shared" si="7"/>
        <v>-2207.3146587575552</v>
      </c>
    </row>
    <row r="465" spans="1:8" x14ac:dyDescent="0.25">
      <c r="A465">
        <v>5690</v>
      </c>
      <c r="B465" t="s">
        <v>123</v>
      </c>
      <c r="C465">
        <v>2021</v>
      </c>
      <c r="D465">
        <v>84245.583046411135</v>
      </c>
      <c r="E465">
        <v>254810.17849383102</v>
      </c>
      <c r="F465">
        <v>250131.00955746527</v>
      </c>
      <c r="G465">
        <v>158.16</v>
      </c>
      <c r="H465">
        <f t="shared" si="7"/>
        <v>84403.743046411138</v>
      </c>
    </row>
    <row r="466" spans="1:8" x14ac:dyDescent="0.25">
      <c r="A466">
        <v>5692</v>
      </c>
      <c r="B466" t="s">
        <v>115</v>
      </c>
      <c r="C466">
        <v>2021</v>
      </c>
      <c r="D466">
        <v>267891.31735237618</v>
      </c>
      <c r="E466">
        <v>2260054.0750035741</v>
      </c>
      <c r="F466">
        <v>2245051.153678711</v>
      </c>
      <c r="G466">
        <v>1548.05</v>
      </c>
      <c r="H466">
        <f t="shared" si="7"/>
        <v>269439.36735237617</v>
      </c>
    </row>
    <row r="467" spans="1:8" x14ac:dyDescent="0.25">
      <c r="A467">
        <v>5693</v>
      </c>
      <c r="B467" t="s">
        <v>220</v>
      </c>
      <c r="C467">
        <v>2021</v>
      </c>
      <c r="D467">
        <v>1957408.3606982979</v>
      </c>
      <c r="E467">
        <v>6348420.8355281511</v>
      </c>
      <c r="F467">
        <v>6811848.8704680437</v>
      </c>
      <c r="G467">
        <v>13482.8</v>
      </c>
      <c r="H467">
        <f t="shared" si="7"/>
        <v>1970891.1606982979</v>
      </c>
    </row>
    <row r="468" spans="1:8" x14ac:dyDescent="0.25">
      <c r="A468">
        <v>5701</v>
      </c>
      <c r="B468" t="s">
        <v>397</v>
      </c>
      <c r="C468">
        <v>2021</v>
      </c>
      <c r="D468">
        <v>-341620.83096159738</v>
      </c>
      <c r="E468">
        <v>763957.38299262279</v>
      </c>
      <c r="F468">
        <v>785261.24585727032</v>
      </c>
      <c r="G468">
        <v>190.85</v>
      </c>
      <c r="H468">
        <f t="shared" si="7"/>
        <v>-341429.98096159741</v>
      </c>
    </row>
    <row r="469" spans="1:8" x14ac:dyDescent="0.25">
      <c r="A469">
        <v>5702</v>
      </c>
      <c r="B469" t="s">
        <v>395</v>
      </c>
      <c r="C469">
        <v>2021</v>
      </c>
      <c r="D469">
        <v>-2938212.8391097863</v>
      </c>
      <c r="E469">
        <v>4784461.3686804678</v>
      </c>
      <c r="F469">
        <v>5314585.274340516</v>
      </c>
      <c r="G469">
        <v>15992.57</v>
      </c>
      <c r="H469">
        <f t="shared" si="7"/>
        <v>-2922220.2691097865</v>
      </c>
    </row>
    <row r="470" spans="1:8" x14ac:dyDescent="0.25">
      <c r="A470">
        <v>5703</v>
      </c>
      <c r="B470" t="s">
        <v>389</v>
      </c>
      <c r="C470">
        <v>2021</v>
      </c>
      <c r="D470">
        <v>-471199.75993522094</v>
      </c>
      <c r="E470">
        <v>296495.81981280586</v>
      </c>
      <c r="F470">
        <v>383222.95495175314</v>
      </c>
      <c r="G470">
        <v>3518.05</v>
      </c>
      <c r="H470">
        <f t="shared" si="7"/>
        <v>-467681.70993522095</v>
      </c>
    </row>
    <row r="471" spans="1:8" x14ac:dyDescent="0.25">
      <c r="A471">
        <v>5704</v>
      </c>
      <c r="B471" t="s">
        <v>386</v>
      </c>
      <c r="C471">
        <v>2021</v>
      </c>
      <c r="D471">
        <v>-6625348.1370583037</v>
      </c>
      <c r="E471">
        <v>244988.49028729697</v>
      </c>
      <c r="F471">
        <v>503337.20188308356</v>
      </c>
      <c r="G471">
        <v>7585.26</v>
      </c>
      <c r="H471">
        <f t="shared" si="7"/>
        <v>-6617762.8770583039</v>
      </c>
    </row>
    <row r="472" spans="1:8" x14ac:dyDescent="0.25">
      <c r="A472">
        <v>5705</v>
      </c>
      <c r="B472" t="s">
        <v>376</v>
      </c>
      <c r="C472">
        <v>2021</v>
      </c>
      <c r="D472">
        <v>-1057789.0262119896</v>
      </c>
      <c r="E472">
        <v>-3935.9364501260734</v>
      </c>
      <c r="F472">
        <v>27981.28778343978</v>
      </c>
      <c r="G472">
        <v>6888.48</v>
      </c>
      <c r="H472">
        <f t="shared" si="7"/>
        <v>-1050900.5462119896</v>
      </c>
    </row>
    <row r="473" spans="1:8" x14ac:dyDescent="0.25">
      <c r="A473">
        <v>5706</v>
      </c>
      <c r="B473" t="s">
        <v>374</v>
      </c>
      <c r="C473">
        <v>2021</v>
      </c>
      <c r="D473">
        <v>-1242261.4760465797</v>
      </c>
      <c r="E473">
        <v>3938098.8990548919</v>
      </c>
      <c r="F473">
        <v>4047917.4841757519</v>
      </c>
      <c r="G473">
        <v>501.2</v>
      </c>
      <c r="H473">
        <f t="shared" si="7"/>
        <v>-1241760.2760465797</v>
      </c>
    </row>
    <row r="474" spans="1:8" x14ac:dyDescent="0.25">
      <c r="A474">
        <v>5707</v>
      </c>
      <c r="B474" t="s">
        <v>351</v>
      </c>
      <c r="C474">
        <v>2021</v>
      </c>
      <c r="D474">
        <v>-2165035.637786258</v>
      </c>
      <c r="E474">
        <v>-59932.377898294435</v>
      </c>
      <c r="F474">
        <v>41908.910756728495</v>
      </c>
      <c r="G474">
        <v>32220.83</v>
      </c>
      <c r="H474">
        <f t="shared" si="7"/>
        <v>-2132814.8077862579</v>
      </c>
    </row>
    <row r="475" spans="1:8" x14ac:dyDescent="0.25">
      <c r="A475">
        <v>5708</v>
      </c>
      <c r="B475" t="s">
        <v>350</v>
      </c>
      <c r="C475">
        <v>2021</v>
      </c>
      <c r="D475">
        <v>-1423980.575423324</v>
      </c>
      <c r="E475">
        <v>-45287.247960741282</v>
      </c>
      <c r="F475">
        <v>31668.011511663262</v>
      </c>
      <c r="G475">
        <v>17394.28</v>
      </c>
      <c r="H475">
        <f t="shared" si="7"/>
        <v>-1406586.295423324</v>
      </c>
    </row>
    <row r="476" spans="1:8" x14ac:dyDescent="0.25">
      <c r="A476">
        <v>5709</v>
      </c>
      <c r="B476" t="s">
        <v>341</v>
      </c>
      <c r="C476">
        <v>2021</v>
      </c>
      <c r="D476">
        <v>-2617328.9075121377</v>
      </c>
      <c r="E476">
        <v>4320687.6107707666</v>
      </c>
      <c r="F476">
        <v>4388428.9978660727</v>
      </c>
      <c r="G476">
        <v>2598.19</v>
      </c>
      <c r="H476">
        <f t="shared" si="7"/>
        <v>-2614730.7175121377</v>
      </c>
    </row>
    <row r="477" spans="1:8" x14ac:dyDescent="0.25">
      <c r="A477">
        <v>5710</v>
      </c>
      <c r="B477" t="s">
        <v>334</v>
      </c>
      <c r="C477">
        <v>2021</v>
      </c>
      <c r="D477">
        <v>-1175027.0389896526</v>
      </c>
      <c r="E477">
        <v>64118.574480137482</v>
      </c>
      <c r="F477">
        <v>131733.79626821558</v>
      </c>
      <c r="G477">
        <v>39544.68</v>
      </c>
      <c r="H477">
        <f t="shared" si="7"/>
        <v>-1135482.3589896527</v>
      </c>
    </row>
    <row r="478" spans="1:8" x14ac:dyDescent="0.25">
      <c r="A478">
        <v>5711</v>
      </c>
      <c r="B478" t="s">
        <v>333</v>
      </c>
      <c r="C478">
        <v>2021</v>
      </c>
      <c r="D478">
        <v>-8781439.0763855558</v>
      </c>
      <c r="E478">
        <v>-13301.514962644527</v>
      </c>
      <c r="F478">
        <v>94562.888105971608</v>
      </c>
      <c r="G478">
        <v>10210.36</v>
      </c>
      <c r="H478">
        <f t="shared" si="7"/>
        <v>-8771228.7163855564</v>
      </c>
    </row>
    <row r="479" spans="1:8" x14ac:dyDescent="0.25">
      <c r="A479">
        <v>5712</v>
      </c>
      <c r="B479" t="s">
        <v>331</v>
      </c>
      <c r="C479">
        <v>2021</v>
      </c>
      <c r="D479">
        <v>-10663165.277456306</v>
      </c>
      <c r="E479">
        <v>-144693.88378302514</v>
      </c>
      <c r="F479">
        <v>101180.08454124452</v>
      </c>
      <c r="G479">
        <v>19371.7</v>
      </c>
      <c r="H479">
        <f t="shared" si="7"/>
        <v>-10643793.577456307</v>
      </c>
    </row>
    <row r="480" spans="1:8" x14ac:dyDescent="0.25">
      <c r="A480">
        <v>5713</v>
      </c>
      <c r="B480" t="s">
        <v>323</v>
      </c>
      <c r="C480">
        <v>2021</v>
      </c>
      <c r="D480">
        <v>-12254362.279841306</v>
      </c>
      <c r="E480">
        <v>-81714.26787801522</v>
      </c>
      <c r="F480">
        <v>74829.692211492918</v>
      </c>
      <c r="G480">
        <v>5606.45</v>
      </c>
      <c r="H480">
        <f t="shared" si="7"/>
        <v>-12248755.829841306</v>
      </c>
    </row>
    <row r="481" spans="1:8" x14ac:dyDescent="0.25">
      <c r="A481">
        <v>5714</v>
      </c>
      <c r="B481" t="s">
        <v>322</v>
      </c>
      <c r="C481">
        <v>2021</v>
      </c>
      <c r="D481">
        <v>-915033.24886701279</v>
      </c>
      <c r="E481">
        <v>4151060.4704200919</v>
      </c>
      <c r="F481">
        <v>4266817.742976672</v>
      </c>
      <c r="G481">
        <v>5335.83</v>
      </c>
      <c r="H481">
        <f t="shared" si="7"/>
        <v>-909697.41886701284</v>
      </c>
    </row>
    <row r="482" spans="1:8" x14ac:dyDescent="0.25">
      <c r="A482">
        <v>5715</v>
      </c>
      <c r="B482" t="s">
        <v>306</v>
      </c>
      <c r="C482">
        <v>2021</v>
      </c>
      <c r="D482">
        <v>-1575338.0258527815</v>
      </c>
      <c r="E482">
        <v>138033.89084562747</v>
      </c>
      <c r="F482">
        <v>295341.96797223209</v>
      </c>
      <c r="G482">
        <v>5057.3599999999997</v>
      </c>
      <c r="H482">
        <f t="shared" si="7"/>
        <v>-1570280.6658527814</v>
      </c>
    </row>
    <row r="483" spans="1:8" x14ac:dyDescent="0.25">
      <c r="A483">
        <v>5716</v>
      </c>
      <c r="B483" t="s">
        <v>293</v>
      </c>
      <c r="C483">
        <v>2021</v>
      </c>
      <c r="D483">
        <v>-7170198.4423564272</v>
      </c>
      <c r="E483">
        <v>5868274.4109521816</v>
      </c>
      <c r="F483">
        <v>6031918.2425142527</v>
      </c>
      <c r="G483">
        <v>755606.65</v>
      </c>
      <c r="H483">
        <f t="shared" si="7"/>
        <v>-6414591.7923564268</v>
      </c>
    </row>
    <row r="484" spans="1:8" x14ac:dyDescent="0.25">
      <c r="A484">
        <v>5717</v>
      </c>
      <c r="B484" t="s">
        <v>285</v>
      </c>
      <c r="C484">
        <v>2021</v>
      </c>
      <c r="D484">
        <v>-12097708.966602968</v>
      </c>
      <c r="E484">
        <v>-172226.7280656251</v>
      </c>
      <c r="F484">
        <v>120432.97512196716</v>
      </c>
      <c r="G484">
        <v>20441</v>
      </c>
      <c r="H484">
        <f t="shared" si="7"/>
        <v>-12077267.966602968</v>
      </c>
    </row>
    <row r="485" spans="1:8" x14ac:dyDescent="0.25">
      <c r="A485">
        <v>5718</v>
      </c>
      <c r="B485" t="s">
        <v>283</v>
      </c>
      <c r="C485">
        <v>2021</v>
      </c>
      <c r="D485">
        <v>-5882871.3019184861</v>
      </c>
      <c r="E485">
        <v>3282721.7127492046</v>
      </c>
      <c r="F485">
        <v>3646451.1112034349</v>
      </c>
      <c r="G485">
        <v>29633.46</v>
      </c>
      <c r="H485">
        <f t="shared" si="7"/>
        <v>-5853237.8419184862</v>
      </c>
    </row>
    <row r="486" spans="1:8" x14ac:dyDescent="0.25">
      <c r="A486">
        <v>5719</v>
      </c>
      <c r="B486" t="s">
        <v>279</v>
      </c>
      <c r="C486">
        <v>2021</v>
      </c>
      <c r="D486">
        <v>-5708786.5350774173</v>
      </c>
      <c r="E486">
        <v>4276133.1393171139</v>
      </c>
      <c r="F486">
        <v>4395378.2124311812</v>
      </c>
      <c r="G486">
        <v>7537.78</v>
      </c>
      <c r="H486">
        <f t="shared" si="7"/>
        <v>-5701248.755077417</v>
      </c>
    </row>
    <row r="487" spans="1:8" x14ac:dyDescent="0.25">
      <c r="A487">
        <v>5720</v>
      </c>
      <c r="B487" t="s">
        <v>278</v>
      </c>
      <c r="C487">
        <v>2021</v>
      </c>
      <c r="D487">
        <v>-1940731.449618123</v>
      </c>
      <c r="E487">
        <v>1639737.3540438656</v>
      </c>
      <c r="F487">
        <v>1821422.1673172452</v>
      </c>
      <c r="G487">
        <v>542.14</v>
      </c>
      <c r="H487">
        <f t="shared" si="7"/>
        <v>-1940189.3096181231</v>
      </c>
    </row>
    <row r="488" spans="1:8" x14ac:dyDescent="0.25">
      <c r="A488">
        <v>5721</v>
      </c>
      <c r="B488" t="s">
        <v>277</v>
      </c>
      <c r="C488">
        <v>2021</v>
      </c>
      <c r="D488">
        <v>-4887562.5613423614</v>
      </c>
      <c r="E488">
        <v>-915192.99797063286</v>
      </c>
      <c r="F488">
        <v>146726.0299373765</v>
      </c>
      <c r="G488">
        <v>769177.55</v>
      </c>
      <c r="H488">
        <f t="shared" si="7"/>
        <v>-4118385.0113423616</v>
      </c>
    </row>
    <row r="489" spans="1:8" x14ac:dyDescent="0.25">
      <c r="A489">
        <v>5722</v>
      </c>
      <c r="B489" t="s">
        <v>270</v>
      </c>
      <c r="C489">
        <v>2021</v>
      </c>
      <c r="D489">
        <v>-299851.60581081617</v>
      </c>
      <c r="E489">
        <v>1355517.303451512</v>
      </c>
      <c r="F489">
        <v>1393317.5203042717</v>
      </c>
      <c r="G489">
        <v>1075.51</v>
      </c>
      <c r="H489">
        <f t="shared" si="7"/>
        <v>-298776.09581081616</v>
      </c>
    </row>
    <row r="490" spans="1:8" x14ac:dyDescent="0.25">
      <c r="A490">
        <v>5723</v>
      </c>
      <c r="B490" t="s">
        <v>228</v>
      </c>
      <c r="C490">
        <v>2021</v>
      </c>
      <c r="D490">
        <v>-9296861.8206986822</v>
      </c>
      <c r="E490">
        <v>-98910.954501320521</v>
      </c>
      <c r="F490">
        <v>69165.457978209815</v>
      </c>
      <c r="G490">
        <v>19649.63</v>
      </c>
      <c r="H490">
        <f t="shared" si="7"/>
        <v>-9277212.1906986814</v>
      </c>
    </row>
    <row r="491" spans="1:8" x14ac:dyDescent="0.25">
      <c r="A491">
        <v>5724</v>
      </c>
      <c r="B491" t="s">
        <v>208</v>
      </c>
      <c r="C491">
        <v>2021</v>
      </c>
      <c r="D491">
        <v>-19160592.407018915</v>
      </c>
      <c r="E491">
        <v>-1465458.7973962487</v>
      </c>
      <c r="F491">
        <v>209014.27417688374</v>
      </c>
      <c r="G491">
        <v>956130.45</v>
      </c>
      <c r="H491">
        <f t="shared" si="7"/>
        <v>-18204461.957018916</v>
      </c>
    </row>
    <row r="492" spans="1:8" x14ac:dyDescent="0.25">
      <c r="A492">
        <v>5725</v>
      </c>
      <c r="B492" t="s">
        <v>185</v>
      </c>
      <c r="C492">
        <v>2021</v>
      </c>
      <c r="D492">
        <v>-9466308.4404741973</v>
      </c>
      <c r="E492">
        <v>-398033.17561316874</v>
      </c>
      <c r="F492">
        <v>38356.443371820103</v>
      </c>
      <c r="G492">
        <v>212477.78</v>
      </c>
      <c r="H492">
        <f t="shared" si="7"/>
        <v>-9253830.6604741979</v>
      </c>
    </row>
    <row r="493" spans="1:8" x14ac:dyDescent="0.25">
      <c r="A493">
        <v>5726</v>
      </c>
      <c r="B493" t="s">
        <v>256</v>
      </c>
      <c r="C493">
        <v>2021</v>
      </c>
      <c r="D493">
        <v>-1307133.1083153067</v>
      </c>
      <c r="E493">
        <v>3938098.8990548919</v>
      </c>
      <c r="F493">
        <v>4047917.4841757519</v>
      </c>
      <c r="G493">
        <v>4807.6099999999997</v>
      </c>
      <c r="H493">
        <f t="shared" si="7"/>
        <v>-1302325.4983153066</v>
      </c>
    </row>
    <row r="494" spans="1:8" x14ac:dyDescent="0.25">
      <c r="A494">
        <v>5727</v>
      </c>
      <c r="B494" t="s">
        <v>161</v>
      </c>
      <c r="C494">
        <v>2021</v>
      </c>
      <c r="D494">
        <v>-142642.30935819726</v>
      </c>
      <c r="E494">
        <v>4472748.921179059</v>
      </c>
      <c r="F494">
        <v>4968334.723721792</v>
      </c>
      <c r="G494">
        <v>4250.16</v>
      </c>
      <c r="H494">
        <f t="shared" si="7"/>
        <v>-138392.14935819726</v>
      </c>
    </row>
    <row r="495" spans="1:8" x14ac:dyDescent="0.25">
      <c r="A495">
        <v>5728</v>
      </c>
      <c r="B495" t="s">
        <v>149</v>
      </c>
      <c r="C495">
        <v>2021</v>
      </c>
      <c r="D495">
        <v>-1822403.1472326238</v>
      </c>
      <c r="E495">
        <v>1974119.9631313791</v>
      </c>
      <c r="F495">
        <v>2029170.6530117076</v>
      </c>
      <c r="G495">
        <v>93357.79</v>
      </c>
      <c r="H495">
        <f t="shared" si="7"/>
        <v>-1729045.3572326237</v>
      </c>
    </row>
    <row r="496" spans="1:8" x14ac:dyDescent="0.25">
      <c r="A496">
        <v>5729</v>
      </c>
      <c r="B496" t="s">
        <v>143</v>
      </c>
      <c r="C496">
        <v>2021</v>
      </c>
      <c r="D496">
        <v>-5350049.8737517986</v>
      </c>
      <c r="E496">
        <v>-74081.826514884262</v>
      </c>
      <c r="F496">
        <v>51803.194950422294</v>
      </c>
      <c r="G496">
        <v>38182.449999999997</v>
      </c>
      <c r="H496">
        <f t="shared" si="7"/>
        <v>-5311867.4237517985</v>
      </c>
    </row>
    <row r="497" spans="1:8" x14ac:dyDescent="0.25">
      <c r="A497">
        <v>5730</v>
      </c>
      <c r="B497" t="s">
        <v>139</v>
      </c>
      <c r="C497">
        <v>2021</v>
      </c>
      <c r="D497">
        <v>-3934588.7415137384</v>
      </c>
      <c r="E497">
        <v>2336219.8539298247</v>
      </c>
      <c r="F497">
        <v>2595075.7413559561</v>
      </c>
      <c r="G497">
        <v>2473.38</v>
      </c>
      <c r="H497">
        <f t="shared" si="7"/>
        <v>-3932115.3615137385</v>
      </c>
    </row>
    <row r="498" spans="1:8" x14ac:dyDescent="0.25">
      <c r="A498">
        <v>5731</v>
      </c>
      <c r="B498" t="s">
        <v>247</v>
      </c>
      <c r="C498">
        <v>2021</v>
      </c>
      <c r="D498">
        <v>-720558.00674306962</v>
      </c>
      <c r="E498">
        <v>175063.90315738323</v>
      </c>
      <c r="F498">
        <v>359674.75477168307</v>
      </c>
      <c r="G498">
        <v>4484.99</v>
      </c>
      <c r="H498">
        <f t="shared" si="7"/>
        <v>-716073.01674306963</v>
      </c>
    </row>
    <row r="499" spans="1:8" x14ac:dyDescent="0.25">
      <c r="A499">
        <v>5732</v>
      </c>
      <c r="B499" t="s">
        <v>125</v>
      </c>
      <c r="C499">
        <v>2021</v>
      </c>
      <c r="D499">
        <v>-2028471.8838856095</v>
      </c>
      <c r="E499">
        <v>146033.83990850209</v>
      </c>
      <c r="F499">
        <v>300031.50055575877</v>
      </c>
      <c r="G499">
        <v>12965.38</v>
      </c>
      <c r="H499">
        <f t="shared" si="7"/>
        <v>-2015506.5038856096</v>
      </c>
    </row>
    <row r="500" spans="1:8" x14ac:dyDescent="0.25">
      <c r="A500">
        <v>5741</v>
      </c>
      <c r="B500" t="s">
        <v>260</v>
      </c>
      <c r="C500">
        <v>2021</v>
      </c>
      <c r="D500">
        <v>54846.751152387558</v>
      </c>
      <c r="E500">
        <v>18722.833165200391</v>
      </c>
      <c r="F500">
        <v>19051.131503920173</v>
      </c>
      <c r="G500">
        <v>624.62</v>
      </c>
      <c r="H500">
        <f t="shared" si="7"/>
        <v>55471.371152387561</v>
      </c>
    </row>
    <row r="501" spans="1:8" x14ac:dyDescent="0.25">
      <c r="A501">
        <v>5742</v>
      </c>
      <c r="B501" t="s">
        <v>400</v>
      </c>
      <c r="C501">
        <v>2021</v>
      </c>
      <c r="D501">
        <v>277303.42255926575</v>
      </c>
      <c r="E501">
        <v>15269.016177996835</v>
      </c>
      <c r="F501">
        <v>28195.729040670412</v>
      </c>
      <c r="G501">
        <v>793.28</v>
      </c>
      <c r="H501">
        <f t="shared" si="7"/>
        <v>278096.70255926577</v>
      </c>
    </row>
    <row r="502" spans="1:8" x14ac:dyDescent="0.25">
      <c r="A502">
        <v>5743</v>
      </c>
      <c r="B502" t="s">
        <v>396</v>
      </c>
      <c r="C502">
        <v>2021</v>
      </c>
      <c r="D502">
        <v>380687.71753593732</v>
      </c>
      <c r="E502">
        <v>27077.055355647732</v>
      </c>
      <c r="F502">
        <v>50000.42616545553</v>
      </c>
      <c r="G502">
        <v>265.45</v>
      </c>
      <c r="H502">
        <f t="shared" si="7"/>
        <v>380953.16753593733</v>
      </c>
    </row>
    <row r="503" spans="1:8" x14ac:dyDescent="0.25">
      <c r="A503">
        <v>5744</v>
      </c>
      <c r="B503" t="s">
        <v>391</v>
      </c>
      <c r="C503">
        <v>2021</v>
      </c>
      <c r="D503">
        <v>-670738.12739931</v>
      </c>
      <c r="E503">
        <v>887542.18612660258</v>
      </c>
      <c r="F503">
        <v>859872.12012984464</v>
      </c>
      <c r="G503">
        <v>138345.47</v>
      </c>
      <c r="H503">
        <f t="shared" si="7"/>
        <v>-532392.65739931003</v>
      </c>
    </row>
    <row r="504" spans="1:8" x14ac:dyDescent="0.25">
      <c r="A504">
        <v>5745</v>
      </c>
      <c r="B504" t="s">
        <v>388</v>
      </c>
      <c r="C504">
        <v>2021</v>
      </c>
      <c r="D504">
        <v>815377.68290809973</v>
      </c>
      <c r="E504">
        <v>-38002.625044631044</v>
      </c>
      <c r="F504">
        <v>207.35969572291719</v>
      </c>
      <c r="G504">
        <v>5975.31</v>
      </c>
      <c r="H504">
        <f t="shared" si="7"/>
        <v>821352.99290809978</v>
      </c>
    </row>
    <row r="505" spans="1:8" x14ac:dyDescent="0.25">
      <c r="A505">
        <v>5746</v>
      </c>
      <c r="B505" t="s">
        <v>387</v>
      </c>
      <c r="C505">
        <v>2021</v>
      </c>
      <c r="D505">
        <v>474511.46929381881</v>
      </c>
      <c r="E505">
        <v>-62707.522895738424</v>
      </c>
      <c r="F505">
        <v>180.10460250178775</v>
      </c>
      <c r="G505">
        <v>-4278.8999999999996</v>
      </c>
      <c r="H505">
        <f t="shared" si="7"/>
        <v>470232.56929381879</v>
      </c>
    </row>
    <row r="506" spans="1:8" x14ac:dyDescent="0.25">
      <c r="A506">
        <v>5747</v>
      </c>
      <c r="B506" t="s">
        <v>377</v>
      </c>
      <c r="C506">
        <v>2021</v>
      </c>
      <c r="D506">
        <v>124295.29971421212</v>
      </c>
      <c r="E506">
        <v>155905.54346021323</v>
      </c>
      <c r="F506">
        <v>151009.0850355908</v>
      </c>
      <c r="G506">
        <v>712.51</v>
      </c>
      <c r="H506">
        <f t="shared" si="7"/>
        <v>125007.80971421211</v>
      </c>
    </row>
    <row r="507" spans="1:8" x14ac:dyDescent="0.25">
      <c r="A507">
        <v>5748</v>
      </c>
      <c r="B507" t="s">
        <v>365</v>
      </c>
      <c r="C507">
        <v>2021</v>
      </c>
      <c r="D507">
        <v>191747.24415446349</v>
      </c>
      <c r="E507">
        <v>201267.02600995422</v>
      </c>
      <c r="F507">
        <v>194992.31368673375</v>
      </c>
      <c r="G507">
        <v>1150.52</v>
      </c>
      <c r="H507">
        <f t="shared" si="7"/>
        <v>192897.76415446348</v>
      </c>
    </row>
    <row r="508" spans="1:8" x14ac:dyDescent="0.25">
      <c r="A508">
        <v>5749</v>
      </c>
      <c r="B508" t="s">
        <v>345</v>
      </c>
      <c r="C508">
        <v>2021</v>
      </c>
      <c r="D508">
        <v>4124415.7123488965</v>
      </c>
      <c r="E508">
        <v>-344411.1234781894</v>
      </c>
      <c r="F508">
        <v>3413.473632798456</v>
      </c>
      <c r="G508">
        <v>44641.120000000003</v>
      </c>
      <c r="H508">
        <f t="shared" si="7"/>
        <v>4169056.8323488967</v>
      </c>
    </row>
    <row r="509" spans="1:8" x14ac:dyDescent="0.25">
      <c r="A509">
        <v>5750</v>
      </c>
      <c r="B509" t="s">
        <v>246</v>
      </c>
      <c r="C509">
        <v>2021</v>
      </c>
      <c r="D509">
        <v>129059.85930085822</v>
      </c>
      <c r="E509">
        <v>7377.7894906003548</v>
      </c>
      <c r="F509">
        <v>13684.327161072039</v>
      </c>
      <c r="G509">
        <v>44.66</v>
      </c>
      <c r="H509">
        <f t="shared" si="7"/>
        <v>129104.51930085823</v>
      </c>
    </row>
    <row r="510" spans="1:8" x14ac:dyDescent="0.25">
      <c r="A510">
        <v>5752</v>
      </c>
      <c r="B510" t="s">
        <v>319</v>
      </c>
      <c r="C510">
        <v>2021</v>
      </c>
      <c r="D510">
        <v>308810.21381857083</v>
      </c>
      <c r="E510">
        <v>295160.9803372969</v>
      </c>
      <c r="F510">
        <v>285890.98623242916</v>
      </c>
      <c r="G510">
        <v>437.64</v>
      </c>
      <c r="H510">
        <f t="shared" si="7"/>
        <v>309247.85381857085</v>
      </c>
    </row>
    <row r="511" spans="1:8" x14ac:dyDescent="0.25">
      <c r="A511">
        <v>5754</v>
      </c>
      <c r="B511" t="s">
        <v>262</v>
      </c>
      <c r="C511">
        <v>2021</v>
      </c>
      <c r="D511">
        <v>227891.84519335412</v>
      </c>
      <c r="E511">
        <v>263374.41322404961</v>
      </c>
      <c r="F511">
        <v>255102.7261766291</v>
      </c>
      <c r="G511">
        <v>464.15</v>
      </c>
      <c r="H511">
        <f t="shared" si="7"/>
        <v>228355.99519335412</v>
      </c>
    </row>
    <row r="512" spans="1:8" x14ac:dyDescent="0.25">
      <c r="A512">
        <v>5755</v>
      </c>
      <c r="B512" t="s">
        <v>244</v>
      </c>
      <c r="C512">
        <v>2021</v>
      </c>
      <c r="D512">
        <v>300245.49909449182</v>
      </c>
      <c r="E512">
        <v>16579.757701404091</v>
      </c>
      <c r="F512">
        <v>30752.141807024531</v>
      </c>
      <c r="G512">
        <v>2877.31</v>
      </c>
      <c r="H512">
        <f t="shared" si="7"/>
        <v>303122.80909449182</v>
      </c>
    </row>
    <row r="513" spans="1:8" x14ac:dyDescent="0.25">
      <c r="A513">
        <v>5756</v>
      </c>
      <c r="B513" t="s">
        <v>219</v>
      </c>
      <c r="C513">
        <v>2021</v>
      </c>
      <c r="D513">
        <v>105632.9016403906</v>
      </c>
      <c r="E513">
        <v>20440.122990278429</v>
      </c>
      <c r="F513">
        <v>37744.682609110794</v>
      </c>
      <c r="G513">
        <v>3502.16</v>
      </c>
      <c r="H513">
        <f t="shared" si="7"/>
        <v>109135.0616403906</v>
      </c>
    </row>
    <row r="514" spans="1:8" x14ac:dyDescent="0.25">
      <c r="A514">
        <v>5757</v>
      </c>
      <c r="B514" t="s">
        <v>203</v>
      </c>
      <c r="C514">
        <v>2021</v>
      </c>
      <c r="D514">
        <v>5750464.4420320764</v>
      </c>
      <c r="E514">
        <v>308230.53991316271</v>
      </c>
      <c r="F514">
        <v>569177.78356766666</v>
      </c>
      <c r="G514">
        <v>152780.17000000001</v>
      </c>
      <c r="H514">
        <f t="shared" ref="H514:H577" si="8">D514+G514</f>
        <v>5903244.6120320763</v>
      </c>
    </row>
    <row r="515" spans="1:8" x14ac:dyDescent="0.25">
      <c r="A515">
        <v>5758</v>
      </c>
      <c r="B515" t="s">
        <v>257</v>
      </c>
      <c r="C515">
        <v>2021</v>
      </c>
      <c r="D515">
        <v>140312.85690925643</v>
      </c>
      <c r="E515">
        <v>137741.79082407191</v>
      </c>
      <c r="F515">
        <v>133415.7935751336</v>
      </c>
      <c r="G515">
        <v>549.28</v>
      </c>
      <c r="H515">
        <f t="shared" si="8"/>
        <v>140862.13690925643</v>
      </c>
    </row>
    <row r="516" spans="1:8" x14ac:dyDescent="0.25">
      <c r="A516">
        <v>5759</v>
      </c>
      <c r="B516" t="s">
        <v>184</v>
      </c>
      <c r="C516">
        <v>2021</v>
      </c>
      <c r="D516">
        <v>204005.22456457984</v>
      </c>
      <c r="E516">
        <v>175541.16554251645</v>
      </c>
      <c r="F516">
        <v>170068.48411775276</v>
      </c>
      <c r="G516">
        <v>208.71</v>
      </c>
      <c r="H516">
        <f t="shared" si="8"/>
        <v>204213.93456457983</v>
      </c>
    </row>
    <row r="517" spans="1:8" x14ac:dyDescent="0.25">
      <c r="A517">
        <v>5760</v>
      </c>
      <c r="B517" t="s">
        <v>177</v>
      </c>
      <c r="C517">
        <v>2021</v>
      </c>
      <c r="D517">
        <v>295629.33211737918</v>
      </c>
      <c r="E517">
        <v>20847.296755025014</v>
      </c>
      <c r="F517">
        <v>38496.568716862006</v>
      </c>
      <c r="G517">
        <v>2509.36</v>
      </c>
      <c r="H517">
        <f t="shared" si="8"/>
        <v>298138.69211737916</v>
      </c>
    </row>
    <row r="518" spans="1:8" x14ac:dyDescent="0.25">
      <c r="A518">
        <v>5761</v>
      </c>
      <c r="B518" t="s">
        <v>171</v>
      </c>
      <c r="C518">
        <v>2021</v>
      </c>
      <c r="D518">
        <v>467128.81891790585</v>
      </c>
      <c r="E518">
        <v>417009.48760474514</v>
      </c>
      <c r="F518">
        <v>403912.64977966278</v>
      </c>
      <c r="G518">
        <v>1449.87</v>
      </c>
      <c r="H518">
        <f t="shared" si="8"/>
        <v>468578.68891790585</v>
      </c>
    </row>
    <row r="519" spans="1:8" x14ac:dyDescent="0.25">
      <c r="A519">
        <v>5762</v>
      </c>
      <c r="B519" t="s">
        <v>151</v>
      </c>
      <c r="C519">
        <v>2021</v>
      </c>
      <c r="D519">
        <v>103536.62480021323</v>
      </c>
      <c r="E519">
        <v>5741.1500829268107</v>
      </c>
      <c r="F519">
        <v>10601.594119292075</v>
      </c>
      <c r="G519">
        <v>287.66000000000003</v>
      </c>
      <c r="H519">
        <f t="shared" si="8"/>
        <v>103824.28480021324</v>
      </c>
    </row>
    <row r="520" spans="1:8" x14ac:dyDescent="0.25">
      <c r="A520">
        <v>5763</v>
      </c>
      <c r="B520" t="s">
        <v>132</v>
      </c>
      <c r="C520">
        <v>2021</v>
      </c>
      <c r="D520">
        <v>76756.306954540429</v>
      </c>
      <c r="E520">
        <v>25000.469155440151</v>
      </c>
      <c r="F520">
        <v>46165.807015924358</v>
      </c>
      <c r="G520">
        <v>3216.7</v>
      </c>
      <c r="H520">
        <f t="shared" si="8"/>
        <v>79973.006954540426</v>
      </c>
    </row>
    <row r="521" spans="1:8" x14ac:dyDescent="0.25">
      <c r="A521">
        <v>5764</v>
      </c>
      <c r="B521" t="s">
        <v>130</v>
      </c>
      <c r="C521">
        <v>2021</v>
      </c>
      <c r="D521">
        <v>3767609.1410418712</v>
      </c>
      <c r="E521">
        <v>2969066.9551242865</v>
      </c>
      <c r="F521">
        <v>2876503.1537847491</v>
      </c>
      <c r="G521">
        <v>25279.29</v>
      </c>
      <c r="H521">
        <f t="shared" si="8"/>
        <v>3792888.4310418712</v>
      </c>
    </row>
    <row r="522" spans="1:8" x14ac:dyDescent="0.25">
      <c r="A522">
        <v>5765</v>
      </c>
      <c r="B522" t="s">
        <v>129</v>
      </c>
      <c r="C522">
        <v>2021</v>
      </c>
      <c r="D522">
        <v>523771.47276596143</v>
      </c>
      <c r="E522">
        <v>372268.33382292278</v>
      </c>
      <c r="F522">
        <v>360662.47493937216</v>
      </c>
      <c r="G522">
        <v>2291.61</v>
      </c>
      <c r="H522">
        <f t="shared" si="8"/>
        <v>526063.08276596142</v>
      </c>
    </row>
    <row r="523" spans="1:8" x14ac:dyDescent="0.25">
      <c r="A523">
        <v>5766</v>
      </c>
      <c r="B523" t="s">
        <v>111</v>
      </c>
      <c r="C523">
        <v>2021</v>
      </c>
      <c r="D523">
        <v>405535.29678344808</v>
      </c>
      <c r="E523">
        <v>-19946.315631773487</v>
      </c>
      <c r="F523">
        <v>108.83621684923983</v>
      </c>
      <c r="G523">
        <v>853.4</v>
      </c>
      <c r="H523">
        <f t="shared" si="8"/>
        <v>406388.6967834481</v>
      </c>
    </row>
    <row r="524" spans="1:8" x14ac:dyDescent="0.25">
      <c r="A524">
        <v>5785</v>
      </c>
      <c r="B524" t="s">
        <v>329</v>
      </c>
      <c r="C524">
        <v>2021</v>
      </c>
      <c r="D524">
        <v>260371.13854385901</v>
      </c>
      <c r="E524">
        <v>1773942.9256448597</v>
      </c>
      <c r="F524">
        <v>1762166.9569003046</v>
      </c>
      <c r="G524">
        <v>2293.34</v>
      </c>
      <c r="H524">
        <f t="shared" si="8"/>
        <v>262664.47854385903</v>
      </c>
    </row>
    <row r="525" spans="1:8" x14ac:dyDescent="0.25">
      <c r="A525">
        <v>5790</v>
      </c>
      <c r="B525" t="s">
        <v>234</v>
      </c>
      <c r="C525">
        <v>2021</v>
      </c>
      <c r="D525">
        <v>345463.02046340663</v>
      </c>
      <c r="E525">
        <v>-17761.858138869015</v>
      </c>
      <c r="F525">
        <v>0</v>
      </c>
      <c r="G525">
        <v>900.01</v>
      </c>
      <c r="H525">
        <f t="shared" si="8"/>
        <v>346363.03046340664</v>
      </c>
    </row>
    <row r="526" spans="1:8" x14ac:dyDescent="0.25">
      <c r="A526">
        <v>5792</v>
      </c>
      <c r="B526" t="s">
        <v>217</v>
      </c>
      <c r="C526">
        <v>2021</v>
      </c>
      <c r="D526">
        <v>283257.81735574733</v>
      </c>
      <c r="E526">
        <v>2410530.1035039364</v>
      </c>
      <c r="F526">
        <v>2385592.0766216805</v>
      </c>
      <c r="G526">
        <v>-1238.32</v>
      </c>
      <c r="H526">
        <f t="shared" si="8"/>
        <v>282019.49735574733</v>
      </c>
    </row>
    <row r="527" spans="1:8" x14ac:dyDescent="0.25">
      <c r="A527">
        <v>5798</v>
      </c>
      <c r="B527" t="s">
        <v>168</v>
      </c>
      <c r="C527">
        <v>2021</v>
      </c>
      <c r="D527">
        <v>176289.27742203954</v>
      </c>
      <c r="E527">
        <v>1937189.20714592</v>
      </c>
      <c r="F527">
        <v>1924329.5602960382</v>
      </c>
      <c r="G527">
        <v>5978.62</v>
      </c>
      <c r="H527">
        <f t="shared" si="8"/>
        <v>182267.89742203953</v>
      </c>
    </row>
    <row r="528" spans="1:8" x14ac:dyDescent="0.25">
      <c r="A528">
        <v>5799</v>
      </c>
      <c r="B528" t="s">
        <v>150</v>
      </c>
      <c r="C528">
        <v>2021</v>
      </c>
      <c r="D528">
        <v>657378.37080018362</v>
      </c>
      <c r="E528">
        <v>7672185.6919679651</v>
      </c>
      <c r="F528">
        <v>7592813.4523291243</v>
      </c>
      <c r="G528">
        <v>5530.48</v>
      </c>
      <c r="H528">
        <f t="shared" si="8"/>
        <v>662908.8508001836</v>
      </c>
    </row>
    <row r="529" spans="1:8" x14ac:dyDescent="0.25">
      <c r="A529">
        <v>5803</v>
      </c>
      <c r="B529" t="s">
        <v>110</v>
      </c>
      <c r="C529">
        <v>2021</v>
      </c>
      <c r="D529">
        <v>367841.45485247695</v>
      </c>
      <c r="E529">
        <v>2289075.6361593176</v>
      </c>
      <c r="F529">
        <v>2273880.0609490639</v>
      </c>
      <c r="G529">
        <v>367.51</v>
      </c>
      <c r="H529">
        <f t="shared" si="8"/>
        <v>368208.96485247696</v>
      </c>
    </row>
    <row r="530" spans="1:8" x14ac:dyDescent="0.25">
      <c r="A530">
        <v>5804</v>
      </c>
      <c r="B530" t="s">
        <v>265</v>
      </c>
      <c r="C530">
        <v>2021</v>
      </c>
      <c r="D530">
        <v>961229.99606028711</v>
      </c>
      <c r="E530">
        <v>3713454.1178438221</v>
      </c>
      <c r="F530">
        <v>3944572.4782801722</v>
      </c>
      <c r="G530">
        <v>3133.95</v>
      </c>
      <c r="H530">
        <f t="shared" si="8"/>
        <v>964363.94606028707</v>
      </c>
    </row>
    <row r="531" spans="1:8" x14ac:dyDescent="0.25">
      <c r="A531">
        <v>5805</v>
      </c>
      <c r="B531" t="s">
        <v>198</v>
      </c>
      <c r="C531">
        <v>2021</v>
      </c>
      <c r="D531">
        <v>4719179.1415101085</v>
      </c>
      <c r="E531">
        <v>-429959.04413455026</v>
      </c>
      <c r="F531">
        <v>0</v>
      </c>
      <c r="G531">
        <v>78692.25</v>
      </c>
      <c r="H531">
        <f t="shared" si="8"/>
        <v>4797871.3915101085</v>
      </c>
    </row>
    <row r="532" spans="1:8" x14ac:dyDescent="0.25">
      <c r="A532">
        <v>5806</v>
      </c>
      <c r="B532" t="s">
        <v>264</v>
      </c>
      <c r="C532">
        <v>2021</v>
      </c>
      <c r="D532">
        <v>1229135.6045246026</v>
      </c>
      <c r="E532">
        <v>11269774.426502541</v>
      </c>
      <c r="F532">
        <v>11153183.500217674</v>
      </c>
      <c r="G532">
        <v>20252.54</v>
      </c>
      <c r="H532">
        <f t="shared" si="8"/>
        <v>1249388.1445246027</v>
      </c>
    </row>
    <row r="533" spans="1:8" x14ac:dyDescent="0.25">
      <c r="A533">
        <v>5812</v>
      </c>
      <c r="B533" t="s">
        <v>355</v>
      </c>
      <c r="C533">
        <v>2021</v>
      </c>
      <c r="D533">
        <v>188138.53258627834</v>
      </c>
      <c r="E533">
        <v>-5995.5840771774565</v>
      </c>
      <c r="F533">
        <v>0</v>
      </c>
      <c r="G533">
        <v>-168.08</v>
      </c>
      <c r="H533">
        <f t="shared" si="8"/>
        <v>187970.45258627835</v>
      </c>
    </row>
    <row r="534" spans="1:8" x14ac:dyDescent="0.25">
      <c r="A534">
        <v>5813</v>
      </c>
      <c r="B534" t="s">
        <v>338</v>
      </c>
      <c r="C534">
        <v>2021</v>
      </c>
      <c r="D534">
        <v>176683.08861068205</v>
      </c>
      <c r="E534">
        <v>867806.8538311919</v>
      </c>
      <c r="F534">
        <v>858933.9653034301</v>
      </c>
      <c r="G534">
        <v>3650.23</v>
      </c>
      <c r="H534">
        <f t="shared" si="8"/>
        <v>180333.31861068206</v>
      </c>
    </row>
    <row r="535" spans="1:8" x14ac:dyDescent="0.25">
      <c r="A535">
        <v>5816</v>
      </c>
      <c r="B535" t="s">
        <v>327</v>
      </c>
      <c r="C535">
        <v>2021</v>
      </c>
      <c r="D535">
        <v>2431021.0245423513</v>
      </c>
      <c r="E535">
        <v>4617982.4866063045</v>
      </c>
      <c r="F535">
        <v>4620589.4339050129</v>
      </c>
      <c r="G535">
        <v>23386.33</v>
      </c>
      <c r="H535">
        <f t="shared" si="8"/>
        <v>2454407.3545423513</v>
      </c>
    </row>
    <row r="536" spans="1:8" x14ac:dyDescent="0.25">
      <c r="A536">
        <v>5817</v>
      </c>
      <c r="B536" t="s">
        <v>273</v>
      </c>
      <c r="C536">
        <v>2021</v>
      </c>
      <c r="D536">
        <v>792612.75022472301</v>
      </c>
      <c r="E536">
        <v>1674485.1999560702</v>
      </c>
      <c r="F536">
        <v>1675430.4817282322</v>
      </c>
      <c r="G536">
        <v>3846.7</v>
      </c>
      <c r="H536">
        <f t="shared" si="8"/>
        <v>796459.45022472297</v>
      </c>
    </row>
    <row r="537" spans="1:8" x14ac:dyDescent="0.25">
      <c r="A537">
        <v>5819</v>
      </c>
      <c r="B537" t="s">
        <v>268</v>
      </c>
      <c r="C537">
        <v>2021</v>
      </c>
      <c r="D537">
        <v>283179.95150845021</v>
      </c>
      <c r="E537">
        <v>-14439.069345628548</v>
      </c>
      <c r="F537">
        <v>0</v>
      </c>
      <c r="G537">
        <v>-2600.61</v>
      </c>
      <c r="H537">
        <f t="shared" si="8"/>
        <v>280579.34150845022</v>
      </c>
    </row>
    <row r="538" spans="1:8" x14ac:dyDescent="0.25">
      <c r="A538">
        <v>5821</v>
      </c>
      <c r="B538" t="s">
        <v>227</v>
      </c>
      <c r="C538">
        <v>2021</v>
      </c>
      <c r="D538">
        <v>338623.06546108774</v>
      </c>
      <c r="E538">
        <v>620933.72156425705</v>
      </c>
      <c r="F538">
        <v>621284.25158311345</v>
      </c>
      <c r="G538">
        <v>681.42</v>
      </c>
      <c r="H538">
        <f t="shared" si="8"/>
        <v>339304.48546108772</v>
      </c>
    </row>
    <row r="539" spans="1:8" x14ac:dyDescent="0.25">
      <c r="A539">
        <v>5822</v>
      </c>
      <c r="B539" t="s">
        <v>193</v>
      </c>
      <c r="C539">
        <v>2021</v>
      </c>
      <c r="D539">
        <v>12099072.552928953</v>
      </c>
      <c r="E539">
        <v>17403109.60602773</v>
      </c>
      <c r="F539">
        <v>17412934.02387863</v>
      </c>
      <c r="G539">
        <v>115373.7</v>
      </c>
      <c r="H539">
        <f t="shared" si="8"/>
        <v>12214446.252928952</v>
      </c>
    </row>
    <row r="540" spans="1:8" x14ac:dyDescent="0.25">
      <c r="A540">
        <v>5827</v>
      </c>
      <c r="B540" t="s">
        <v>138</v>
      </c>
      <c r="C540">
        <v>2021</v>
      </c>
      <c r="D540">
        <v>242394.2626055718</v>
      </c>
      <c r="E540">
        <v>544589.41153586481</v>
      </c>
      <c r="F540">
        <v>544896.84360158315</v>
      </c>
      <c r="G540">
        <v>847.16</v>
      </c>
      <c r="H540">
        <f t="shared" si="8"/>
        <v>243241.4226055718</v>
      </c>
    </row>
    <row r="541" spans="1:8" x14ac:dyDescent="0.25">
      <c r="A541">
        <v>5828</v>
      </c>
      <c r="B541" t="s">
        <v>464</v>
      </c>
      <c r="C541">
        <v>2021</v>
      </c>
      <c r="D541">
        <v>89511.907928791494</v>
      </c>
      <c r="E541">
        <v>-5936.6905369925007</v>
      </c>
      <c r="F541">
        <v>0</v>
      </c>
      <c r="G541">
        <v>28.46</v>
      </c>
      <c r="H541">
        <f t="shared" si="8"/>
        <v>89540.3679287915</v>
      </c>
    </row>
    <row r="542" spans="1:8" x14ac:dyDescent="0.25">
      <c r="A542">
        <v>5830</v>
      </c>
      <c r="B542" t="s">
        <v>119</v>
      </c>
      <c r="C542">
        <v>2021</v>
      </c>
      <c r="D542">
        <v>362235.30543014151</v>
      </c>
      <c r="E542">
        <v>-26984.956986329551</v>
      </c>
      <c r="F542">
        <v>0</v>
      </c>
      <c r="G542">
        <v>1276.33</v>
      </c>
      <c r="H542">
        <f t="shared" si="8"/>
        <v>363511.63543014153</v>
      </c>
    </row>
    <row r="543" spans="1:8" x14ac:dyDescent="0.25">
      <c r="A543">
        <v>5831</v>
      </c>
      <c r="B543" t="s">
        <v>134</v>
      </c>
      <c r="C543">
        <v>2021</v>
      </c>
      <c r="D543">
        <v>2904751.0019377246</v>
      </c>
      <c r="E543">
        <v>-180745.24189443534</v>
      </c>
      <c r="F543">
        <v>0</v>
      </c>
      <c r="G543">
        <v>17226.64</v>
      </c>
      <c r="H543">
        <f t="shared" si="8"/>
        <v>2921977.6419377248</v>
      </c>
    </row>
    <row r="544" spans="1:8" x14ac:dyDescent="0.25">
      <c r="A544">
        <v>5841</v>
      </c>
      <c r="B544" t="s">
        <v>352</v>
      </c>
      <c r="C544">
        <v>2021</v>
      </c>
      <c r="D544">
        <v>1823781.5080753628</v>
      </c>
      <c r="E544">
        <v>-112928.11188932344</v>
      </c>
      <c r="F544">
        <v>71444.046089840675</v>
      </c>
      <c r="G544">
        <v>18337.18</v>
      </c>
      <c r="H544">
        <f t="shared" si="8"/>
        <v>1842118.6880753627</v>
      </c>
    </row>
    <row r="545" spans="1:8" x14ac:dyDescent="0.25">
      <c r="A545">
        <v>5842</v>
      </c>
      <c r="B545" t="s">
        <v>166</v>
      </c>
      <c r="C545">
        <v>2021</v>
      </c>
      <c r="D545">
        <v>362970.84455684893</v>
      </c>
      <c r="E545">
        <v>-16991.719286812822</v>
      </c>
      <c r="F545">
        <v>10749.822657642977</v>
      </c>
      <c r="G545">
        <v>8595.82</v>
      </c>
      <c r="H545">
        <f t="shared" si="8"/>
        <v>371566.66455684893</v>
      </c>
    </row>
    <row r="546" spans="1:8" x14ac:dyDescent="0.25">
      <c r="A546">
        <v>5843</v>
      </c>
      <c r="B546" t="s">
        <v>165</v>
      </c>
      <c r="C546">
        <v>2021</v>
      </c>
      <c r="D546">
        <v>-4741328.2191011896</v>
      </c>
      <c r="E546">
        <v>-27428.580571596729</v>
      </c>
      <c r="F546">
        <v>17352.709982936791</v>
      </c>
      <c r="G546">
        <v>13024.09</v>
      </c>
      <c r="H546">
        <f t="shared" si="8"/>
        <v>-4728304.1291011898</v>
      </c>
    </row>
    <row r="547" spans="1:8" x14ac:dyDescent="0.25">
      <c r="A547">
        <v>5851</v>
      </c>
      <c r="B547" t="s">
        <v>398</v>
      </c>
      <c r="C547">
        <v>2021</v>
      </c>
      <c r="D547">
        <v>-401220.18825229793</v>
      </c>
      <c r="E547">
        <v>-2488.8909951847718</v>
      </c>
      <c r="F547">
        <v>8929.2715141259396</v>
      </c>
      <c r="G547">
        <v>8685.86</v>
      </c>
      <c r="H547">
        <f t="shared" si="8"/>
        <v>-392534.32825229794</v>
      </c>
    </row>
    <row r="548" spans="1:8" x14ac:dyDescent="0.25">
      <c r="A548">
        <v>5852</v>
      </c>
      <c r="B548" t="s">
        <v>362</v>
      </c>
      <c r="C548">
        <v>2021</v>
      </c>
      <c r="D548">
        <v>-827582.12049830635</v>
      </c>
      <c r="E548">
        <v>1504110.7801708626</v>
      </c>
      <c r="F548">
        <v>1422189.8156884948</v>
      </c>
      <c r="G548">
        <v>976.05</v>
      </c>
      <c r="H548">
        <f t="shared" si="8"/>
        <v>-826606.0704983063</v>
      </c>
    </row>
    <row r="549" spans="1:8" x14ac:dyDescent="0.25">
      <c r="A549">
        <v>5853</v>
      </c>
      <c r="B549" t="s">
        <v>361</v>
      </c>
      <c r="C549">
        <v>2021</v>
      </c>
      <c r="D549">
        <v>-916172.55375904555</v>
      </c>
      <c r="E549">
        <v>2257626.4719846151</v>
      </c>
      <c r="F549">
        <v>2134665.4903440899</v>
      </c>
      <c r="G549">
        <v>4728.3</v>
      </c>
      <c r="H549">
        <f t="shared" si="8"/>
        <v>-911444.2537590455</v>
      </c>
    </row>
    <row r="550" spans="1:8" x14ac:dyDescent="0.25">
      <c r="A550">
        <v>5854</v>
      </c>
      <c r="B550" t="s">
        <v>360</v>
      </c>
      <c r="C550">
        <v>2021</v>
      </c>
      <c r="D550">
        <v>72046.750685035251</v>
      </c>
      <c r="E550">
        <v>48303.445216765984</v>
      </c>
      <c r="F550">
        <v>103956.08334989843</v>
      </c>
      <c r="G550">
        <v>956.28</v>
      </c>
      <c r="H550">
        <f t="shared" si="8"/>
        <v>73003.03068503525</v>
      </c>
    </row>
    <row r="551" spans="1:8" x14ac:dyDescent="0.25">
      <c r="A551">
        <v>5855</v>
      </c>
      <c r="B551" t="s">
        <v>305</v>
      </c>
      <c r="C551">
        <v>2021</v>
      </c>
      <c r="D551">
        <v>-3829458.9081767658</v>
      </c>
      <c r="E551">
        <v>1851662.5915113145</v>
      </c>
      <c r="F551">
        <v>1750812.3167893314</v>
      </c>
      <c r="G551">
        <v>10123.01</v>
      </c>
      <c r="H551">
        <f t="shared" si="8"/>
        <v>-3819335.898176766</v>
      </c>
    </row>
    <row r="552" spans="1:8" x14ac:dyDescent="0.25">
      <c r="A552">
        <v>5856</v>
      </c>
      <c r="B552" t="s">
        <v>297</v>
      </c>
      <c r="C552">
        <v>2021</v>
      </c>
      <c r="D552">
        <v>-786404.99719370378</v>
      </c>
      <c r="E552">
        <v>2238910.8263050285</v>
      </c>
      <c r="F552">
        <v>2094993.6268563773</v>
      </c>
      <c r="G552">
        <v>1808.91</v>
      </c>
      <c r="H552">
        <f t="shared" si="8"/>
        <v>-784596.08719370374</v>
      </c>
    </row>
    <row r="553" spans="1:8" x14ac:dyDescent="0.25">
      <c r="A553">
        <v>5857</v>
      </c>
      <c r="B553" t="s">
        <v>281</v>
      </c>
      <c r="C553">
        <v>2021</v>
      </c>
      <c r="D553">
        <v>-1604825.7881475505</v>
      </c>
      <c r="E553">
        <v>4199827.7706518453</v>
      </c>
      <c r="F553">
        <v>3971085.3494370007</v>
      </c>
      <c r="G553">
        <v>3188.7</v>
      </c>
      <c r="H553">
        <f t="shared" si="8"/>
        <v>-1601637.0881475506</v>
      </c>
    </row>
    <row r="554" spans="1:8" x14ac:dyDescent="0.25">
      <c r="A554">
        <v>5858</v>
      </c>
      <c r="B554" t="s">
        <v>239</v>
      </c>
      <c r="C554">
        <v>2021</v>
      </c>
      <c r="D554">
        <v>-648236.53341642662</v>
      </c>
      <c r="E554">
        <v>1839980.1776847444</v>
      </c>
      <c r="F554">
        <v>1739766.1822985469</v>
      </c>
      <c r="G554">
        <v>1629.33</v>
      </c>
      <c r="H554">
        <f t="shared" si="8"/>
        <v>-646607.20341642667</v>
      </c>
    </row>
    <row r="555" spans="1:8" x14ac:dyDescent="0.25">
      <c r="A555">
        <v>5859</v>
      </c>
      <c r="B555" t="s">
        <v>222</v>
      </c>
      <c r="C555">
        <v>2021</v>
      </c>
      <c r="D555">
        <v>-2831760.1598250484</v>
      </c>
      <c r="E555">
        <v>7999532.8677436747</v>
      </c>
      <c r="F555">
        <v>7563840.592564635</v>
      </c>
      <c r="G555">
        <v>13367.1</v>
      </c>
      <c r="H555">
        <f t="shared" si="8"/>
        <v>-2818393.0598250483</v>
      </c>
    </row>
    <row r="556" spans="1:8" x14ac:dyDescent="0.25">
      <c r="A556">
        <v>5860</v>
      </c>
      <c r="B556" t="s">
        <v>189</v>
      </c>
      <c r="C556">
        <v>2021</v>
      </c>
      <c r="D556">
        <v>-3472355.586525484</v>
      </c>
      <c r="E556">
        <v>4421793.6333566718</v>
      </c>
      <c r="F556">
        <v>4180961.9047619049</v>
      </c>
      <c r="G556">
        <v>7737.73</v>
      </c>
      <c r="H556">
        <f t="shared" si="8"/>
        <v>-3464617.856525484</v>
      </c>
    </row>
    <row r="557" spans="1:8" x14ac:dyDescent="0.25">
      <c r="A557">
        <v>5861</v>
      </c>
      <c r="B557" t="s">
        <v>172</v>
      </c>
      <c r="C557">
        <v>2021</v>
      </c>
      <c r="D557">
        <v>-19681114.660295311</v>
      </c>
      <c r="E557">
        <v>18373516.345737662</v>
      </c>
      <c r="F557">
        <v>17372808.020381205</v>
      </c>
      <c r="G557">
        <v>1612599.44</v>
      </c>
      <c r="H557">
        <f t="shared" si="8"/>
        <v>-18068515.22029531</v>
      </c>
    </row>
    <row r="558" spans="1:8" x14ac:dyDescent="0.25">
      <c r="A558">
        <v>5862</v>
      </c>
      <c r="B558" t="s">
        <v>142</v>
      </c>
      <c r="C558">
        <v>2021</v>
      </c>
      <c r="D558">
        <v>95223.181005070597</v>
      </c>
      <c r="E558">
        <v>703865.43305083085</v>
      </c>
      <c r="F558">
        <v>665529.60306976165</v>
      </c>
      <c r="G558">
        <v>234.78</v>
      </c>
      <c r="H558">
        <f t="shared" si="8"/>
        <v>95457.961005070596</v>
      </c>
    </row>
    <row r="559" spans="1:8" x14ac:dyDescent="0.25">
      <c r="A559">
        <v>5863</v>
      </c>
      <c r="B559" t="s">
        <v>117</v>
      </c>
      <c r="C559">
        <v>2021</v>
      </c>
      <c r="D559">
        <v>-411168.60921955633</v>
      </c>
      <c r="E559">
        <v>1077702.6755010646</v>
      </c>
      <c r="F559">
        <v>1019005.9067748633</v>
      </c>
      <c r="G559">
        <v>2541.27</v>
      </c>
      <c r="H559">
        <f t="shared" si="8"/>
        <v>-408627.33921955631</v>
      </c>
    </row>
    <row r="560" spans="1:8" x14ac:dyDescent="0.25">
      <c r="A560">
        <v>5871</v>
      </c>
      <c r="B560" t="s">
        <v>261</v>
      </c>
      <c r="C560">
        <v>2021</v>
      </c>
      <c r="D560">
        <v>197408.03383592214</v>
      </c>
      <c r="E560">
        <v>-50111.681404559429</v>
      </c>
      <c r="F560">
        <v>27524.111070010575</v>
      </c>
      <c r="G560">
        <v>15263.48</v>
      </c>
      <c r="H560">
        <f t="shared" si="8"/>
        <v>212671.51383592215</v>
      </c>
    </row>
    <row r="561" spans="1:8" x14ac:dyDescent="0.25">
      <c r="A561">
        <v>5872</v>
      </c>
      <c r="B561" t="s">
        <v>250</v>
      </c>
      <c r="C561">
        <v>2021</v>
      </c>
      <c r="D561">
        <v>-2597575.3779583937</v>
      </c>
      <c r="E561">
        <v>-150532.7234302643</v>
      </c>
      <c r="F561">
        <v>82680.909585061352</v>
      </c>
      <c r="G561">
        <v>456698.38</v>
      </c>
      <c r="H561">
        <f t="shared" si="8"/>
        <v>-2140876.9979583938</v>
      </c>
    </row>
    <row r="562" spans="1:8" x14ac:dyDescent="0.25">
      <c r="A562">
        <v>5873</v>
      </c>
      <c r="B562" t="s">
        <v>249</v>
      </c>
      <c r="C562">
        <v>2021</v>
      </c>
      <c r="D562">
        <v>-165271.24899381044</v>
      </c>
      <c r="E562">
        <v>-29025.898302049216</v>
      </c>
      <c r="F562">
        <v>15942.631066850307</v>
      </c>
      <c r="G562">
        <v>27525.53</v>
      </c>
      <c r="H562">
        <f t="shared" si="8"/>
        <v>-137745.71899381044</v>
      </c>
    </row>
    <row r="563" spans="1:8" x14ac:dyDescent="0.25">
      <c r="A563">
        <v>5882</v>
      </c>
      <c r="B563" t="s">
        <v>353</v>
      </c>
      <c r="C563">
        <v>2021</v>
      </c>
      <c r="D563">
        <v>-3240966.6610540091</v>
      </c>
      <c r="E563">
        <v>-37360.301152585271</v>
      </c>
      <c r="F563">
        <v>0</v>
      </c>
      <c r="G563">
        <v>20685.55</v>
      </c>
      <c r="H563">
        <f t="shared" si="8"/>
        <v>-3220281.1110540093</v>
      </c>
    </row>
    <row r="564" spans="1:8" x14ac:dyDescent="0.25">
      <c r="A564">
        <v>5883</v>
      </c>
      <c r="B564" t="s">
        <v>326</v>
      </c>
      <c r="C564">
        <v>2021</v>
      </c>
      <c r="D564">
        <v>-6307764.9877050314</v>
      </c>
      <c r="E564">
        <v>-28281.189631424197</v>
      </c>
      <c r="F564">
        <v>0</v>
      </c>
      <c r="G564">
        <v>9181.26</v>
      </c>
      <c r="H564">
        <f t="shared" si="8"/>
        <v>-6298583.7277050316</v>
      </c>
    </row>
    <row r="565" spans="1:8" x14ac:dyDescent="0.25">
      <c r="A565">
        <v>5884</v>
      </c>
      <c r="B565" t="s">
        <v>325</v>
      </c>
      <c r="C565">
        <v>2021</v>
      </c>
      <c r="D565">
        <v>-608722.26985513465</v>
      </c>
      <c r="E565">
        <v>-41147.310236278121</v>
      </c>
      <c r="F565">
        <v>0</v>
      </c>
      <c r="G565">
        <v>197360.08</v>
      </c>
      <c r="H565">
        <f t="shared" si="8"/>
        <v>-411362.1898551347</v>
      </c>
    </row>
    <row r="566" spans="1:8" x14ac:dyDescent="0.25">
      <c r="A566">
        <v>5885</v>
      </c>
      <c r="B566" t="s">
        <v>266</v>
      </c>
      <c r="C566">
        <v>2021</v>
      </c>
      <c r="D566">
        <v>-1563116.9796437928</v>
      </c>
      <c r="E566">
        <v>-21908.818577133334</v>
      </c>
      <c r="F566">
        <v>0</v>
      </c>
      <c r="G566">
        <v>5142.8</v>
      </c>
      <c r="H566">
        <f t="shared" si="8"/>
        <v>-1557974.1796437928</v>
      </c>
    </row>
    <row r="567" spans="1:8" x14ac:dyDescent="0.25">
      <c r="A567">
        <v>5886</v>
      </c>
      <c r="B567" t="s">
        <v>216</v>
      </c>
      <c r="C567">
        <v>2021</v>
      </c>
      <c r="D567">
        <v>-6275008.7272491008</v>
      </c>
      <c r="E567">
        <v>-315729.74450326443</v>
      </c>
      <c r="F567">
        <v>0</v>
      </c>
      <c r="G567">
        <v>443958.64</v>
      </c>
      <c r="H567">
        <f t="shared" si="8"/>
        <v>-5831050.0872491011</v>
      </c>
    </row>
    <row r="568" spans="1:8" x14ac:dyDescent="0.25">
      <c r="A568">
        <v>5889</v>
      </c>
      <c r="B568" t="s">
        <v>254</v>
      </c>
      <c r="C568">
        <v>2021</v>
      </c>
      <c r="D568">
        <v>-8159116.4815630848</v>
      </c>
      <c r="E568">
        <v>-148348.79814389121</v>
      </c>
      <c r="F568">
        <v>0</v>
      </c>
      <c r="G568">
        <v>944412.67</v>
      </c>
      <c r="H568">
        <f t="shared" si="8"/>
        <v>-7214703.8115630848</v>
      </c>
    </row>
    <row r="569" spans="1:8" x14ac:dyDescent="0.25">
      <c r="A569">
        <v>5890</v>
      </c>
      <c r="B569" t="s">
        <v>127</v>
      </c>
      <c r="C569">
        <v>2021</v>
      </c>
      <c r="D569">
        <v>246123.31343183666</v>
      </c>
      <c r="E569">
        <v>-239370.53249841911</v>
      </c>
      <c r="F569">
        <v>0</v>
      </c>
      <c r="G569">
        <v>2174901.41</v>
      </c>
      <c r="H569">
        <f t="shared" si="8"/>
        <v>2421024.7234318368</v>
      </c>
    </row>
    <row r="570" spans="1:8" x14ac:dyDescent="0.25">
      <c r="A570">
        <v>5891</v>
      </c>
      <c r="B570" t="s">
        <v>126</v>
      </c>
      <c r="C570">
        <v>2021</v>
      </c>
      <c r="D570">
        <v>-166177.14973488008</v>
      </c>
      <c r="E570">
        <v>-11555.232845114091</v>
      </c>
      <c r="F570">
        <v>0</v>
      </c>
      <c r="G570">
        <v>10415.44</v>
      </c>
      <c r="H570">
        <f t="shared" si="8"/>
        <v>-155761.70973488007</v>
      </c>
    </row>
    <row r="571" spans="1:8" x14ac:dyDescent="0.25">
      <c r="A571">
        <v>5892</v>
      </c>
      <c r="B571" t="s">
        <v>463</v>
      </c>
      <c r="C571">
        <v>2021</v>
      </c>
      <c r="D571">
        <v>-11135204.891383275</v>
      </c>
      <c r="E571">
        <v>-144743.85680460668</v>
      </c>
      <c r="F571">
        <v>0</v>
      </c>
      <c r="G571">
        <v>72942.78</v>
      </c>
      <c r="H571">
        <f t="shared" si="8"/>
        <v>-11062262.111383276</v>
      </c>
    </row>
    <row r="572" spans="1:8" x14ac:dyDescent="0.25">
      <c r="A572">
        <v>5902</v>
      </c>
      <c r="B572" t="s">
        <v>384</v>
      </c>
      <c r="C572">
        <v>2021</v>
      </c>
      <c r="D572">
        <v>203446.34229258177</v>
      </c>
      <c r="E572">
        <v>1259842.3344365659</v>
      </c>
      <c r="F572">
        <v>1312627.6284981878</v>
      </c>
      <c r="G572">
        <v>244.02</v>
      </c>
      <c r="H572">
        <f t="shared" si="8"/>
        <v>203690.36229258176</v>
      </c>
    </row>
    <row r="573" spans="1:8" x14ac:dyDescent="0.25">
      <c r="A573">
        <v>5903</v>
      </c>
      <c r="B573" t="s">
        <v>378</v>
      </c>
      <c r="C573">
        <v>2021</v>
      </c>
      <c r="D573">
        <v>166377.21713323751</v>
      </c>
      <c r="E573">
        <v>544196.22907993582</v>
      </c>
      <c r="F573">
        <v>575857.16607280425</v>
      </c>
      <c r="G573">
        <v>-239.79</v>
      </c>
      <c r="H573">
        <f t="shared" si="8"/>
        <v>166137.42713323751</v>
      </c>
    </row>
    <row r="574" spans="1:8" x14ac:dyDescent="0.25">
      <c r="A574">
        <v>5904</v>
      </c>
      <c r="B574" t="s">
        <v>357</v>
      </c>
      <c r="C574">
        <v>2021</v>
      </c>
      <c r="D574">
        <v>-19293.439532288816</v>
      </c>
      <c r="E574">
        <v>-20081.389295765915</v>
      </c>
      <c r="F574">
        <v>7287.9350328186365</v>
      </c>
      <c r="G574">
        <v>2027.93</v>
      </c>
      <c r="H574">
        <f t="shared" si="8"/>
        <v>-17265.509532288816</v>
      </c>
    </row>
    <row r="575" spans="1:8" x14ac:dyDescent="0.25">
      <c r="A575">
        <v>5905</v>
      </c>
      <c r="B575" t="s">
        <v>354</v>
      </c>
      <c r="C575">
        <v>2021</v>
      </c>
      <c r="D575">
        <v>100926.98272681289</v>
      </c>
      <c r="E575">
        <v>-25486.540425285795</v>
      </c>
      <c r="F575">
        <v>9249.5717350568066</v>
      </c>
      <c r="G575">
        <v>18180.189999999999</v>
      </c>
      <c r="H575">
        <f t="shared" si="8"/>
        <v>119107.17272681289</v>
      </c>
    </row>
    <row r="576" spans="1:8" x14ac:dyDescent="0.25">
      <c r="A576">
        <v>5907</v>
      </c>
      <c r="B576" t="s">
        <v>349</v>
      </c>
      <c r="C576">
        <v>2021</v>
      </c>
      <c r="D576">
        <v>278030.89258643449</v>
      </c>
      <c r="E576">
        <v>43384.368137025362</v>
      </c>
      <c r="F576">
        <v>52017.349325902149</v>
      </c>
      <c r="G576">
        <v>93.33</v>
      </c>
      <c r="H576">
        <f t="shared" si="8"/>
        <v>278124.22258643451</v>
      </c>
    </row>
    <row r="577" spans="1:8" x14ac:dyDescent="0.25">
      <c r="A577">
        <v>5908</v>
      </c>
      <c r="B577" t="s">
        <v>344</v>
      </c>
      <c r="C577">
        <v>2021</v>
      </c>
      <c r="D577">
        <v>97699.231266104587</v>
      </c>
      <c r="E577">
        <v>20424.025615276554</v>
      </c>
      <c r="F577">
        <v>24488.167528809317</v>
      </c>
      <c r="G577">
        <v>1176.43</v>
      </c>
      <c r="H577">
        <f t="shared" si="8"/>
        <v>98875.66126610458</v>
      </c>
    </row>
    <row r="578" spans="1:8" x14ac:dyDescent="0.25">
      <c r="A578">
        <v>5909</v>
      </c>
      <c r="B578" t="s">
        <v>343</v>
      </c>
      <c r="C578">
        <v>2021</v>
      </c>
      <c r="D578">
        <v>-502065.07882725878</v>
      </c>
      <c r="E578">
        <v>-26059.271670797832</v>
      </c>
      <c r="F578">
        <v>9457.4272796648256</v>
      </c>
      <c r="G578">
        <v>-959.78</v>
      </c>
      <c r="H578">
        <f t="shared" ref="H578:H641" si="9">D578+G578</f>
        <v>-503024.85882725881</v>
      </c>
    </row>
    <row r="579" spans="1:8" x14ac:dyDescent="0.25">
      <c r="A579">
        <v>5910</v>
      </c>
      <c r="B579" t="s">
        <v>320</v>
      </c>
      <c r="C579">
        <v>2021</v>
      </c>
      <c r="D579">
        <v>294157.7489919269</v>
      </c>
      <c r="E579">
        <v>59142.861605549711</v>
      </c>
      <c r="F579">
        <v>64501.51316411866</v>
      </c>
      <c r="G579">
        <v>1122.99</v>
      </c>
      <c r="H579">
        <f t="shared" si="9"/>
        <v>295280.73899192689</v>
      </c>
    </row>
    <row r="580" spans="1:8" x14ac:dyDescent="0.25">
      <c r="A580">
        <v>5911</v>
      </c>
      <c r="B580" t="s">
        <v>317</v>
      </c>
      <c r="C580">
        <v>2021</v>
      </c>
      <c r="D580">
        <v>114359.61843124502</v>
      </c>
      <c r="E580">
        <v>32705.139057142183</v>
      </c>
      <c r="F580">
        <v>39213.078722603153</v>
      </c>
      <c r="G580">
        <v>805.22</v>
      </c>
      <c r="H580">
        <f t="shared" si="9"/>
        <v>115164.83843124502</v>
      </c>
    </row>
    <row r="581" spans="1:8" x14ac:dyDescent="0.25">
      <c r="A581">
        <v>5912</v>
      </c>
      <c r="B581" t="s">
        <v>312</v>
      </c>
      <c r="C581">
        <v>2021</v>
      </c>
      <c r="D581">
        <v>100422.36959657141</v>
      </c>
      <c r="E581">
        <v>21892.419613760489</v>
      </c>
      <c r="F581">
        <v>26248.75473676293</v>
      </c>
      <c r="G581">
        <v>448.14</v>
      </c>
      <c r="H581">
        <f t="shared" si="9"/>
        <v>100870.50959657141</v>
      </c>
    </row>
    <row r="582" spans="1:8" x14ac:dyDescent="0.25">
      <c r="A582">
        <v>5913</v>
      </c>
      <c r="B582" t="s">
        <v>307</v>
      </c>
      <c r="C582">
        <v>2021</v>
      </c>
      <c r="D582">
        <v>562841.27480345161</v>
      </c>
      <c r="E582">
        <v>2070469.6168346689</v>
      </c>
      <c r="F582">
        <v>2204097.7741978345</v>
      </c>
      <c r="G582">
        <v>395.93</v>
      </c>
      <c r="H582">
        <f t="shared" si="9"/>
        <v>563237.20480345166</v>
      </c>
    </row>
    <row r="583" spans="1:8" x14ac:dyDescent="0.25">
      <c r="A583">
        <v>5914</v>
      </c>
      <c r="B583" t="s">
        <v>298</v>
      </c>
      <c r="C583">
        <v>2021</v>
      </c>
      <c r="D583">
        <v>233794.59549027149</v>
      </c>
      <c r="E583">
        <v>1156626.3359526065</v>
      </c>
      <c r="F583">
        <v>1205087.0517055653</v>
      </c>
      <c r="G583">
        <v>2368.15</v>
      </c>
      <c r="H583">
        <f t="shared" si="9"/>
        <v>236162.74549027148</v>
      </c>
    </row>
    <row r="584" spans="1:8" x14ac:dyDescent="0.25">
      <c r="A584">
        <v>5919</v>
      </c>
      <c r="B584" t="s">
        <v>232</v>
      </c>
      <c r="C584">
        <v>2021</v>
      </c>
      <c r="D584">
        <v>359147.64474166965</v>
      </c>
      <c r="E584">
        <v>-23446.18536314915</v>
      </c>
      <c r="F584">
        <v>8509.0863573907409</v>
      </c>
      <c r="G584">
        <v>1558.11</v>
      </c>
      <c r="H584">
        <f t="shared" si="9"/>
        <v>360705.75474166963</v>
      </c>
    </row>
    <row r="585" spans="1:8" x14ac:dyDescent="0.25">
      <c r="A585">
        <v>5921</v>
      </c>
      <c r="B585" t="s">
        <v>224</v>
      </c>
      <c r="C585">
        <v>2021</v>
      </c>
      <c r="D585">
        <v>223836.24089870919</v>
      </c>
      <c r="E585">
        <v>31904.196876150949</v>
      </c>
      <c r="F585">
        <v>38252.75842735573</v>
      </c>
      <c r="G585">
        <v>1271.6600000000001</v>
      </c>
      <c r="H585">
        <f t="shared" si="9"/>
        <v>225107.90089870919</v>
      </c>
    </row>
    <row r="586" spans="1:8" x14ac:dyDescent="0.25">
      <c r="A586">
        <v>5922</v>
      </c>
      <c r="B586" t="s">
        <v>221</v>
      </c>
      <c r="C586">
        <v>2021</v>
      </c>
      <c r="D586">
        <v>-680834.40540168679</v>
      </c>
      <c r="E586">
        <v>577815.40640634997</v>
      </c>
      <c r="F586">
        <v>614647.42224169464</v>
      </c>
      <c r="G586">
        <v>48698.65</v>
      </c>
      <c r="H586">
        <f t="shared" si="9"/>
        <v>-632135.75540168677</v>
      </c>
    </row>
    <row r="587" spans="1:8" x14ac:dyDescent="0.25">
      <c r="A587">
        <v>5923</v>
      </c>
      <c r="B587" t="s">
        <v>204</v>
      </c>
      <c r="C587">
        <v>2021</v>
      </c>
      <c r="D587">
        <v>148560.27733659616</v>
      </c>
      <c r="E587">
        <v>470741.03133550193</v>
      </c>
      <c r="F587">
        <v>494609.5247250871</v>
      </c>
      <c r="G587">
        <v>-96.6</v>
      </c>
      <c r="H587">
        <f t="shared" si="9"/>
        <v>148463.67733659616</v>
      </c>
    </row>
    <row r="588" spans="1:8" x14ac:dyDescent="0.25">
      <c r="A588">
        <v>5924</v>
      </c>
      <c r="B588" t="s">
        <v>202</v>
      </c>
      <c r="C588">
        <v>2021</v>
      </c>
      <c r="D588">
        <v>50577.403487684991</v>
      </c>
      <c r="E588">
        <v>268754.88883659698</v>
      </c>
      <c r="F588">
        <v>291065.29543574445</v>
      </c>
      <c r="G588">
        <v>2180.2800000000002</v>
      </c>
      <c r="H588">
        <f t="shared" si="9"/>
        <v>52757.68348768499</v>
      </c>
    </row>
    <row r="589" spans="1:8" x14ac:dyDescent="0.25">
      <c r="A589">
        <v>5925</v>
      </c>
      <c r="B589" t="s">
        <v>197</v>
      </c>
      <c r="C589">
        <v>2021</v>
      </c>
      <c r="D589">
        <v>103433.81195284026</v>
      </c>
      <c r="E589">
        <v>471548.91545642086</v>
      </c>
      <c r="F589">
        <v>499694.44487986824</v>
      </c>
      <c r="G589">
        <v>509.35</v>
      </c>
      <c r="H589">
        <f t="shared" si="9"/>
        <v>103943.16195284027</v>
      </c>
    </row>
    <row r="590" spans="1:8" x14ac:dyDescent="0.25">
      <c r="A590">
        <v>5926</v>
      </c>
      <c r="B590" t="s">
        <v>186</v>
      </c>
      <c r="C590">
        <v>2021</v>
      </c>
      <c r="D590">
        <v>202265.05102806113</v>
      </c>
      <c r="E590">
        <v>111864.92461177612</v>
      </c>
      <c r="F590">
        <v>134124.73456955692</v>
      </c>
      <c r="G590">
        <v>2253.7199999999998</v>
      </c>
      <c r="H590">
        <f t="shared" si="9"/>
        <v>204518.77102806114</v>
      </c>
    </row>
    <row r="591" spans="1:8" x14ac:dyDescent="0.25">
      <c r="A591">
        <v>5928</v>
      </c>
      <c r="B591" t="s">
        <v>164</v>
      </c>
      <c r="C591">
        <v>2021</v>
      </c>
      <c r="D591">
        <v>135175.31419241315</v>
      </c>
      <c r="E591">
        <v>27499.014880699153</v>
      </c>
      <c r="F591">
        <v>32970.996803494898</v>
      </c>
      <c r="G591">
        <v>34.81</v>
      </c>
      <c r="H591">
        <f t="shared" si="9"/>
        <v>135210.12419241315</v>
      </c>
    </row>
    <row r="592" spans="1:8" x14ac:dyDescent="0.25">
      <c r="A592">
        <v>5929</v>
      </c>
      <c r="B592" t="s">
        <v>147</v>
      </c>
      <c r="C592">
        <v>2021</v>
      </c>
      <c r="D592">
        <v>240910.24087257864</v>
      </c>
      <c r="E592">
        <v>1991461.6178081625</v>
      </c>
      <c r="F592">
        <v>2074900.5404694246</v>
      </c>
      <c r="G592">
        <v>5431.62</v>
      </c>
      <c r="H592">
        <f t="shared" si="9"/>
        <v>246341.86087257863</v>
      </c>
    </row>
    <row r="593" spans="1:8" x14ac:dyDescent="0.25">
      <c r="A593">
        <v>5930</v>
      </c>
      <c r="B593" t="s">
        <v>145</v>
      </c>
      <c r="C593">
        <v>2021</v>
      </c>
      <c r="D593">
        <v>66400.915505039738</v>
      </c>
      <c r="E593">
        <v>-7696.0761115680416</v>
      </c>
      <c r="F593">
        <v>2793.0588806702435</v>
      </c>
      <c r="G593">
        <v>156.26</v>
      </c>
      <c r="H593">
        <f t="shared" si="9"/>
        <v>66557.175505039733</v>
      </c>
    </row>
    <row r="594" spans="1:8" x14ac:dyDescent="0.25">
      <c r="A594">
        <v>5931</v>
      </c>
      <c r="B594" t="s">
        <v>137</v>
      </c>
      <c r="C594">
        <v>2021</v>
      </c>
      <c r="D594">
        <v>171372.11038552551</v>
      </c>
      <c r="E594">
        <v>-17539.894393806237</v>
      </c>
      <c r="F594">
        <v>6365.5760536205553</v>
      </c>
      <c r="G594">
        <v>3764.23</v>
      </c>
      <c r="H594">
        <f t="shared" si="9"/>
        <v>175136.34038552552</v>
      </c>
    </row>
    <row r="595" spans="1:8" x14ac:dyDescent="0.25">
      <c r="A595">
        <v>5932</v>
      </c>
      <c r="B595" t="s">
        <v>135</v>
      </c>
      <c r="C595">
        <v>2021</v>
      </c>
      <c r="D595">
        <v>80761.284349007925</v>
      </c>
      <c r="E595">
        <v>-8161.4202485465748</v>
      </c>
      <c r="F595">
        <v>2961.9415106642587</v>
      </c>
      <c r="G595">
        <v>72.03</v>
      </c>
      <c r="H595">
        <f t="shared" si="9"/>
        <v>80833.314349007924</v>
      </c>
    </row>
    <row r="596" spans="1:8" x14ac:dyDescent="0.25">
      <c r="A596">
        <v>5933</v>
      </c>
      <c r="B596" t="s">
        <v>133</v>
      </c>
      <c r="C596">
        <v>2021</v>
      </c>
      <c r="D596">
        <v>363743.97308443737</v>
      </c>
      <c r="E596">
        <v>510414.59814470884</v>
      </c>
      <c r="F596">
        <v>552786.13329349831</v>
      </c>
      <c r="G596">
        <v>1436.57</v>
      </c>
      <c r="H596">
        <f t="shared" si="9"/>
        <v>365180.54308443738</v>
      </c>
    </row>
    <row r="597" spans="1:8" x14ac:dyDescent="0.25">
      <c r="A597">
        <v>5934</v>
      </c>
      <c r="B597" t="s">
        <v>131</v>
      </c>
      <c r="C597">
        <v>2021</v>
      </c>
      <c r="D597">
        <v>163542.41031549277</v>
      </c>
      <c r="E597">
        <v>-8841.5386025921216</v>
      </c>
      <c r="F597">
        <v>3208.7699698862803</v>
      </c>
      <c r="G597">
        <v>18.12</v>
      </c>
      <c r="H597">
        <f t="shared" si="9"/>
        <v>163560.53031549277</v>
      </c>
    </row>
    <row r="598" spans="1:8" x14ac:dyDescent="0.25">
      <c r="A598">
        <v>5935</v>
      </c>
      <c r="B598" t="s">
        <v>124</v>
      </c>
      <c r="C598">
        <v>2021</v>
      </c>
      <c r="D598">
        <v>8635.7045124877914</v>
      </c>
      <c r="E598">
        <v>12681.584532361259</v>
      </c>
      <c r="F598">
        <v>15205.07134141755</v>
      </c>
      <c r="G598">
        <v>49.47</v>
      </c>
      <c r="H598">
        <f t="shared" si="9"/>
        <v>8685.1745124877907</v>
      </c>
    </row>
    <row r="599" spans="1:8" x14ac:dyDescent="0.25">
      <c r="A599">
        <v>5937</v>
      </c>
      <c r="B599" t="s">
        <v>112</v>
      </c>
      <c r="C599">
        <v>2021</v>
      </c>
      <c r="D599">
        <v>104623.30909356996</v>
      </c>
      <c r="E599">
        <v>102522.30091859287</v>
      </c>
      <c r="F599">
        <v>111033.08272753195</v>
      </c>
      <c r="G599">
        <v>646.19000000000005</v>
      </c>
      <c r="H599">
        <f t="shared" si="9"/>
        <v>105269.49909356996</v>
      </c>
    </row>
    <row r="600" spans="1:8" x14ac:dyDescent="0.25">
      <c r="A600">
        <v>5938</v>
      </c>
      <c r="B600" t="s">
        <v>106</v>
      </c>
      <c r="C600">
        <v>2021</v>
      </c>
      <c r="D600">
        <v>40895462.512254819</v>
      </c>
      <c r="E600">
        <v>-1063490.3315101699</v>
      </c>
      <c r="F600">
        <v>385961.76439401368</v>
      </c>
      <c r="G600">
        <v>436312.98</v>
      </c>
      <c r="H600">
        <f t="shared" si="9"/>
        <v>41331775.492254816</v>
      </c>
    </row>
    <row r="601" spans="1:8" x14ac:dyDescent="0.25">
      <c r="A601">
        <v>5939</v>
      </c>
      <c r="B601" t="s">
        <v>105</v>
      </c>
      <c r="C601">
        <v>2021</v>
      </c>
      <c r="D601">
        <v>2184978.6534804096</v>
      </c>
      <c r="E601">
        <v>468818.15660687099</v>
      </c>
      <c r="F601">
        <v>562107.47948482563</v>
      </c>
      <c r="G601">
        <v>27629.89</v>
      </c>
      <c r="H601">
        <f t="shared" si="9"/>
        <v>2212608.5434804098</v>
      </c>
    </row>
    <row r="602" spans="1:8" x14ac:dyDescent="0.25">
      <c r="A602">
        <v>5401</v>
      </c>
      <c r="B602" t="s">
        <v>399</v>
      </c>
      <c r="C602">
        <v>2020</v>
      </c>
      <c r="D602">
        <v>9841298.9254290797</v>
      </c>
      <c r="E602">
        <v>-510947.48661172495</v>
      </c>
      <c r="F602">
        <v>277872.72933999071</v>
      </c>
      <c r="G602">
        <v>277770.93</v>
      </c>
      <c r="H602">
        <f t="shared" si="9"/>
        <v>10119069.855429079</v>
      </c>
    </row>
    <row r="603" spans="1:8" x14ac:dyDescent="0.25">
      <c r="A603">
        <v>5402</v>
      </c>
      <c r="B603" t="s">
        <v>380</v>
      </c>
      <c r="C603">
        <v>2020</v>
      </c>
      <c r="D603">
        <v>9124688.5315177217</v>
      </c>
      <c r="E603">
        <v>-380271.62247543095</v>
      </c>
      <c r="F603">
        <v>206806.21080751542</v>
      </c>
      <c r="G603">
        <v>123529.06</v>
      </c>
      <c r="H603">
        <f t="shared" si="9"/>
        <v>9248217.5915177222</v>
      </c>
    </row>
    <row r="604" spans="1:8" x14ac:dyDescent="0.25">
      <c r="A604">
        <v>5403</v>
      </c>
      <c r="B604" t="s">
        <v>340</v>
      </c>
      <c r="C604">
        <v>2020</v>
      </c>
      <c r="D604">
        <v>335935.47337410413</v>
      </c>
      <c r="E604">
        <v>-12134.853381912182</v>
      </c>
      <c r="F604">
        <v>9103.6906854130048</v>
      </c>
      <c r="G604">
        <v>607.05999999999995</v>
      </c>
      <c r="H604">
        <f t="shared" si="9"/>
        <v>336542.53337410412</v>
      </c>
    </row>
    <row r="605" spans="1:8" x14ac:dyDescent="0.25">
      <c r="A605">
        <v>5404</v>
      </c>
      <c r="B605" t="s">
        <v>330</v>
      </c>
      <c r="C605">
        <v>2020</v>
      </c>
      <c r="D605">
        <v>310792.15639861656</v>
      </c>
      <c r="E605">
        <v>-12162.184132772345</v>
      </c>
      <c r="F605">
        <v>9124.194493263034</v>
      </c>
      <c r="G605">
        <v>578.47</v>
      </c>
      <c r="H605">
        <f t="shared" si="9"/>
        <v>311370.62639861653</v>
      </c>
    </row>
    <row r="606" spans="1:8" x14ac:dyDescent="0.25">
      <c r="A606">
        <v>5405</v>
      </c>
      <c r="B606" t="s">
        <v>269</v>
      </c>
      <c r="C606">
        <v>2020</v>
      </c>
      <c r="D606">
        <v>-995085.29759455658</v>
      </c>
      <c r="E606">
        <v>-37661.774685304023</v>
      </c>
      <c r="F606">
        <v>28254.247217340362</v>
      </c>
      <c r="G606">
        <v>3913.71</v>
      </c>
      <c r="H606">
        <f t="shared" si="9"/>
        <v>-991171.58759455662</v>
      </c>
    </row>
    <row r="607" spans="1:8" x14ac:dyDescent="0.25">
      <c r="A607">
        <v>5406</v>
      </c>
      <c r="B607" t="s">
        <v>252</v>
      </c>
      <c r="C607">
        <v>2020</v>
      </c>
      <c r="D607">
        <v>760320.08997451048</v>
      </c>
      <c r="E607">
        <v>-25800.228811993471</v>
      </c>
      <c r="F607">
        <v>19355.594610427648</v>
      </c>
      <c r="G607">
        <v>6972.45</v>
      </c>
      <c r="H607">
        <f t="shared" si="9"/>
        <v>767292.53997451044</v>
      </c>
    </row>
    <row r="608" spans="1:8" x14ac:dyDescent="0.25">
      <c r="A608">
        <v>5407</v>
      </c>
      <c r="B608" t="s">
        <v>245</v>
      </c>
      <c r="C608">
        <v>2020</v>
      </c>
      <c r="D608">
        <v>3619871.0245270478</v>
      </c>
      <c r="E608">
        <v>408380.97148380609</v>
      </c>
      <c r="F608">
        <v>578813.6328322409</v>
      </c>
      <c r="G608">
        <v>31741.45</v>
      </c>
      <c r="H608">
        <f t="shared" si="9"/>
        <v>3651612.4745270479</v>
      </c>
    </row>
    <row r="609" spans="1:8" x14ac:dyDescent="0.25">
      <c r="A609">
        <v>5408</v>
      </c>
      <c r="B609" t="s">
        <v>209</v>
      </c>
      <c r="C609">
        <v>2020</v>
      </c>
      <c r="D609">
        <v>117657.12634825119</v>
      </c>
      <c r="E609">
        <v>-31976.978506390209</v>
      </c>
      <c r="F609">
        <v>23989.455184534268</v>
      </c>
      <c r="G609">
        <v>74767.759999999995</v>
      </c>
      <c r="H609">
        <f t="shared" si="9"/>
        <v>192424.8863482512</v>
      </c>
    </row>
    <row r="610" spans="1:8" x14ac:dyDescent="0.25">
      <c r="A610">
        <v>5409</v>
      </c>
      <c r="B610" t="s">
        <v>206</v>
      </c>
      <c r="C610">
        <v>2020</v>
      </c>
      <c r="D610">
        <v>-3473483.1579350084</v>
      </c>
      <c r="E610">
        <v>-198755.44042137943</v>
      </c>
      <c r="F610">
        <v>201680.96746353764</v>
      </c>
      <c r="G610">
        <v>74800.479999999996</v>
      </c>
      <c r="H610">
        <f t="shared" si="9"/>
        <v>-3398682.6779350084</v>
      </c>
    </row>
    <row r="611" spans="1:8" x14ac:dyDescent="0.25">
      <c r="A611">
        <v>5410</v>
      </c>
      <c r="B611" t="s">
        <v>201</v>
      </c>
      <c r="C611">
        <v>2020</v>
      </c>
      <c r="D611">
        <v>309382.16403306322</v>
      </c>
      <c r="E611">
        <v>132205.63685895505</v>
      </c>
      <c r="F611">
        <v>187379.99636270077</v>
      </c>
      <c r="G611">
        <v>2706.11</v>
      </c>
      <c r="H611">
        <f t="shared" si="9"/>
        <v>312088.27403306321</v>
      </c>
    </row>
    <row r="612" spans="1:8" x14ac:dyDescent="0.25">
      <c r="A612">
        <v>5411</v>
      </c>
      <c r="B612" t="s">
        <v>200</v>
      </c>
      <c r="C612">
        <v>2020</v>
      </c>
      <c r="D612">
        <v>-823400.13253129367</v>
      </c>
      <c r="E612">
        <v>164248.69799595606</v>
      </c>
      <c r="F612">
        <v>232795.82598959265</v>
      </c>
      <c r="G612">
        <v>12030.32</v>
      </c>
      <c r="H612">
        <f t="shared" si="9"/>
        <v>-811369.81253129372</v>
      </c>
    </row>
    <row r="613" spans="1:8" x14ac:dyDescent="0.25">
      <c r="A613">
        <v>5412</v>
      </c>
      <c r="B613" t="s">
        <v>175</v>
      </c>
      <c r="C613">
        <v>2020</v>
      </c>
      <c r="D613">
        <v>288996.66083490977</v>
      </c>
      <c r="E613">
        <v>-24297.037514684525</v>
      </c>
      <c r="F613">
        <v>18227.885178676039</v>
      </c>
      <c r="G613">
        <v>8172.14</v>
      </c>
      <c r="H613">
        <f t="shared" si="9"/>
        <v>297168.80083490978</v>
      </c>
    </row>
    <row r="614" spans="1:8" x14ac:dyDescent="0.25">
      <c r="A614">
        <v>5413</v>
      </c>
      <c r="B614" t="s">
        <v>173</v>
      </c>
      <c r="C614">
        <v>2020</v>
      </c>
      <c r="D614">
        <v>1346987.2412285046</v>
      </c>
      <c r="E614">
        <v>-51053.842606783692</v>
      </c>
      <c r="F614">
        <v>38301.113063854711</v>
      </c>
      <c r="G614">
        <v>20856.650000000001</v>
      </c>
      <c r="H614">
        <f t="shared" si="9"/>
        <v>1367843.8912285045</v>
      </c>
    </row>
    <row r="615" spans="1:8" x14ac:dyDescent="0.25">
      <c r="A615">
        <v>5414</v>
      </c>
      <c r="B615" t="s">
        <v>118</v>
      </c>
      <c r="C615">
        <v>2020</v>
      </c>
      <c r="D615">
        <v>4486890.0759183709</v>
      </c>
      <c r="E615">
        <v>-159529.59277076894</v>
      </c>
      <c r="F615">
        <v>119680.72642062097</v>
      </c>
      <c r="G615">
        <v>59073.45</v>
      </c>
      <c r="H615">
        <f t="shared" si="9"/>
        <v>4545963.525918371</v>
      </c>
    </row>
    <row r="616" spans="1:8" x14ac:dyDescent="0.25">
      <c r="A616">
        <v>5415</v>
      </c>
      <c r="B616" t="s">
        <v>104</v>
      </c>
      <c r="C616">
        <v>2020</v>
      </c>
      <c r="D616">
        <v>100887.45114885049</v>
      </c>
      <c r="E616">
        <v>-27858.045749394285</v>
      </c>
      <c r="F616">
        <v>28268.09473224853</v>
      </c>
      <c r="G616">
        <v>5470.09</v>
      </c>
      <c r="H616">
        <f t="shared" si="9"/>
        <v>106357.54114885049</v>
      </c>
    </row>
    <row r="617" spans="1:8" x14ac:dyDescent="0.25">
      <c r="A617">
        <v>5422</v>
      </c>
      <c r="B617" t="s">
        <v>393</v>
      </c>
      <c r="C617">
        <v>2020</v>
      </c>
      <c r="D617">
        <v>-5857907.7072893307</v>
      </c>
      <c r="E617">
        <v>12892.253090391263</v>
      </c>
      <c r="F617">
        <v>120703.66635317278</v>
      </c>
      <c r="G617">
        <v>624747.43000000005</v>
      </c>
      <c r="H617">
        <f t="shared" si="9"/>
        <v>-5233160.277289331</v>
      </c>
    </row>
    <row r="618" spans="1:8" x14ac:dyDescent="0.25">
      <c r="A618">
        <v>5423</v>
      </c>
      <c r="B618" t="s">
        <v>390</v>
      </c>
      <c r="C618">
        <v>2020</v>
      </c>
      <c r="D618">
        <v>266507.9041660584</v>
      </c>
      <c r="E618">
        <v>414053.20064595144</v>
      </c>
      <c r="F618">
        <v>421393.58992324385</v>
      </c>
      <c r="G618">
        <v>471.79</v>
      </c>
      <c r="H618">
        <f t="shared" si="9"/>
        <v>266979.69416605838</v>
      </c>
    </row>
    <row r="619" spans="1:8" x14ac:dyDescent="0.25">
      <c r="A619">
        <v>5424</v>
      </c>
      <c r="B619" t="s">
        <v>382</v>
      </c>
      <c r="C619">
        <v>2020</v>
      </c>
      <c r="D619">
        <v>179497.17118878104</v>
      </c>
      <c r="E619">
        <v>230641.95218221162</v>
      </c>
      <c r="F619">
        <v>234690.7360248671</v>
      </c>
      <c r="G619">
        <v>134.44999999999999</v>
      </c>
      <c r="H619">
        <f t="shared" si="9"/>
        <v>179631.62118878105</v>
      </c>
    </row>
    <row r="620" spans="1:8" x14ac:dyDescent="0.25">
      <c r="A620">
        <v>5425</v>
      </c>
      <c r="B620" t="s">
        <v>379</v>
      </c>
      <c r="C620">
        <v>2020</v>
      </c>
      <c r="D620">
        <v>1297904.3126518521</v>
      </c>
      <c r="E620">
        <v>1198691.3833647026</v>
      </c>
      <c r="F620">
        <v>1219941.9409343733</v>
      </c>
      <c r="G620">
        <v>23435.08</v>
      </c>
      <c r="H620">
        <f t="shared" si="9"/>
        <v>1321339.3926518522</v>
      </c>
    </row>
    <row r="621" spans="1:8" x14ac:dyDescent="0.25">
      <c r="A621">
        <v>5426</v>
      </c>
      <c r="B621" t="s">
        <v>372</v>
      </c>
      <c r="C621">
        <v>2020</v>
      </c>
      <c r="D621">
        <v>-2208247.9029039191</v>
      </c>
      <c r="E621">
        <v>1633.7950914231205</v>
      </c>
      <c r="F621">
        <v>15296.399800867006</v>
      </c>
      <c r="G621">
        <v>204.83</v>
      </c>
      <c r="H621">
        <f t="shared" si="9"/>
        <v>-2208043.072903919</v>
      </c>
    </row>
    <row r="622" spans="1:8" x14ac:dyDescent="0.25">
      <c r="A622">
        <v>5427</v>
      </c>
      <c r="B622" t="s">
        <v>291</v>
      </c>
      <c r="C622">
        <v>2020</v>
      </c>
      <c r="D622">
        <v>-2323928.6639744723</v>
      </c>
      <c r="E622">
        <v>2976.452692760362</v>
      </c>
      <c r="F622">
        <v>27867.026052313267</v>
      </c>
      <c r="G622">
        <v>5106.34</v>
      </c>
      <c r="H622">
        <f t="shared" si="9"/>
        <v>-2318822.3239744725</v>
      </c>
    </row>
    <row r="623" spans="1:8" x14ac:dyDescent="0.25">
      <c r="A623">
        <v>5428</v>
      </c>
      <c r="B623" t="s">
        <v>280</v>
      </c>
      <c r="C623">
        <v>2020</v>
      </c>
      <c r="D623">
        <v>1091986.5305263547</v>
      </c>
      <c r="E623">
        <v>7901.8139956250343</v>
      </c>
      <c r="F623">
        <v>73980.700923690107</v>
      </c>
      <c r="G623">
        <v>13587.8</v>
      </c>
      <c r="H623">
        <f t="shared" si="9"/>
        <v>1105574.3305263547</v>
      </c>
    </row>
    <row r="624" spans="1:8" x14ac:dyDescent="0.25">
      <c r="A624">
        <v>5429</v>
      </c>
      <c r="B624" t="s">
        <v>242</v>
      </c>
      <c r="C624">
        <v>2020</v>
      </c>
      <c r="D624">
        <v>183199.10189101583</v>
      </c>
      <c r="E624">
        <v>55659.95852822272</v>
      </c>
      <c r="F624">
        <v>117234.75337466467</v>
      </c>
      <c r="G624">
        <v>1990.5</v>
      </c>
      <c r="H624">
        <f t="shared" si="9"/>
        <v>185189.60189101583</v>
      </c>
    </row>
    <row r="625" spans="1:8" x14ac:dyDescent="0.25">
      <c r="A625">
        <v>5430</v>
      </c>
      <c r="B625" t="s">
        <v>233</v>
      </c>
      <c r="C625">
        <v>2020</v>
      </c>
      <c r="D625">
        <v>229127.26769605224</v>
      </c>
      <c r="E625">
        <v>54195.222777480012</v>
      </c>
      <c r="F625">
        <v>114149.6282858577</v>
      </c>
      <c r="G625">
        <v>-12.87</v>
      </c>
      <c r="H625">
        <f t="shared" si="9"/>
        <v>229114.39769605224</v>
      </c>
    </row>
    <row r="626" spans="1:8" x14ac:dyDescent="0.25">
      <c r="A626">
        <v>5431</v>
      </c>
      <c r="B626" t="s">
        <v>225</v>
      </c>
      <c r="C626">
        <v>2020</v>
      </c>
      <c r="D626">
        <v>135198.79168261099</v>
      </c>
      <c r="E626">
        <v>243127.32422271164</v>
      </c>
      <c r="F626">
        <v>247437.51721471615</v>
      </c>
      <c r="G626">
        <v>132.47999999999999</v>
      </c>
      <c r="H626">
        <f t="shared" si="9"/>
        <v>135331.271682611</v>
      </c>
    </row>
    <row r="627" spans="1:8" x14ac:dyDescent="0.25">
      <c r="A627">
        <v>5434</v>
      </c>
      <c r="B627" t="s">
        <v>160</v>
      </c>
      <c r="C627">
        <v>2020</v>
      </c>
      <c r="D627">
        <v>25755.82757746079</v>
      </c>
      <c r="E627">
        <v>121009.70740751253</v>
      </c>
      <c r="F627">
        <v>254878.79579835999</v>
      </c>
      <c r="G627">
        <v>2007.32</v>
      </c>
      <c r="H627">
        <f t="shared" si="9"/>
        <v>27763.14757746079</v>
      </c>
    </row>
    <row r="628" spans="1:8" x14ac:dyDescent="0.25">
      <c r="A628">
        <v>5435</v>
      </c>
      <c r="B628" t="s">
        <v>159</v>
      </c>
      <c r="C628">
        <v>2020</v>
      </c>
      <c r="D628">
        <v>-13433.746280422492</v>
      </c>
      <c r="E628">
        <v>2339.3753615136084</v>
      </c>
      <c r="F628">
        <v>21902.392167698461</v>
      </c>
      <c r="G628">
        <v>3230.79</v>
      </c>
      <c r="H628">
        <f t="shared" si="9"/>
        <v>-10202.956280422492</v>
      </c>
    </row>
    <row r="629" spans="1:8" x14ac:dyDescent="0.25">
      <c r="A629">
        <v>5436</v>
      </c>
      <c r="B629" t="s">
        <v>158</v>
      </c>
      <c r="C629">
        <v>2020</v>
      </c>
      <c r="D629">
        <v>99624.237671526062</v>
      </c>
      <c r="E629">
        <v>1578.9927403481324</v>
      </c>
      <c r="F629">
        <v>14783.313015093689</v>
      </c>
      <c r="G629">
        <v>868.48</v>
      </c>
      <c r="H629">
        <f t="shared" si="9"/>
        <v>100492.71767152606</v>
      </c>
    </row>
    <row r="630" spans="1:8" x14ac:dyDescent="0.25">
      <c r="A630">
        <v>5437</v>
      </c>
      <c r="B630" t="s">
        <v>154</v>
      </c>
      <c r="C630">
        <v>2020</v>
      </c>
      <c r="D630">
        <v>178451.852736659</v>
      </c>
      <c r="E630">
        <v>1448.8371565450316</v>
      </c>
      <c r="F630">
        <v>13564.731898882063</v>
      </c>
      <c r="G630">
        <v>5922.85</v>
      </c>
      <c r="H630">
        <f t="shared" si="9"/>
        <v>184374.702736659</v>
      </c>
    </row>
    <row r="631" spans="1:8" x14ac:dyDescent="0.25">
      <c r="A631">
        <v>5451</v>
      </c>
      <c r="B631" t="s">
        <v>392</v>
      </c>
      <c r="C631">
        <v>2020</v>
      </c>
      <c r="D631">
        <v>3023603.0117301499</v>
      </c>
      <c r="E631">
        <v>13043518.01484172</v>
      </c>
      <c r="F631">
        <v>13888097.686375322</v>
      </c>
      <c r="G631">
        <v>185817.96</v>
      </c>
      <c r="H631">
        <f t="shared" si="9"/>
        <v>3209420.9717301498</v>
      </c>
    </row>
    <row r="632" spans="1:8" x14ac:dyDescent="0.25">
      <c r="A632">
        <v>5456</v>
      </c>
      <c r="B632" t="s">
        <v>316</v>
      </c>
      <c r="C632">
        <v>2020</v>
      </c>
      <c r="D632">
        <v>257336.98077780311</v>
      </c>
      <c r="E632">
        <v>5180156.6413249141</v>
      </c>
      <c r="F632">
        <v>5515576.501951823</v>
      </c>
      <c r="G632">
        <v>4738.2</v>
      </c>
      <c r="H632">
        <f t="shared" si="9"/>
        <v>262075.18077780312</v>
      </c>
    </row>
    <row r="633" spans="1:8" x14ac:dyDescent="0.25">
      <c r="A633">
        <v>5458</v>
      </c>
      <c r="B633" t="s">
        <v>292</v>
      </c>
      <c r="C633">
        <v>2020</v>
      </c>
      <c r="D633">
        <v>65830.861051937041</v>
      </c>
      <c r="E633">
        <v>2563886.5174198025</v>
      </c>
      <c r="F633">
        <v>2729900.5046177283</v>
      </c>
      <c r="G633">
        <v>1750.88</v>
      </c>
      <c r="H633">
        <f t="shared" si="9"/>
        <v>67581.741051937046</v>
      </c>
    </row>
    <row r="634" spans="1:8" x14ac:dyDescent="0.25">
      <c r="A634">
        <v>5464</v>
      </c>
      <c r="B634" t="s">
        <v>108</v>
      </c>
      <c r="C634">
        <v>2020</v>
      </c>
      <c r="D634">
        <v>1502562.8011951325</v>
      </c>
      <c r="E634">
        <v>9778273.2105908468</v>
      </c>
      <c r="F634">
        <v>10411425.307055127</v>
      </c>
      <c r="G634">
        <v>5448.52</v>
      </c>
      <c r="H634">
        <f t="shared" si="9"/>
        <v>1508011.3211951326</v>
      </c>
    </row>
    <row r="635" spans="1:8" x14ac:dyDescent="0.25">
      <c r="A635">
        <v>5471</v>
      </c>
      <c r="B635" t="s">
        <v>381</v>
      </c>
      <c r="C635">
        <v>2020</v>
      </c>
      <c r="D635">
        <v>237610.16073191614</v>
      </c>
      <c r="E635">
        <v>1548487.6542760232</v>
      </c>
      <c r="F635">
        <v>1625683.2050538524</v>
      </c>
      <c r="G635">
        <v>1964.56</v>
      </c>
      <c r="H635">
        <f t="shared" si="9"/>
        <v>239574.72073191614</v>
      </c>
    </row>
    <row r="636" spans="1:8" x14ac:dyDescent="0.25">
      <c r="A636">
        <v>5472</v>
      </c>
      <c r="B636" t="s">
        <v>369</v>
      </c>
      <c r="C636">
        <v>2020</v>
      </c>
      <c r="D636">
        <v>-105215.45741504084</v>
      </c>
      <c r="E636">
        <v>239676.40423083291</v>
      </c>
      <c r="F636">
        <v>280834.30159996659</v>
      </c>
      <c r="G636">
        <v>1730.93</v>
      </c>
      <c r="H636">
        <f t="shared" si="9"/>
        <v>-103484.52741504085</v>
      </c>
    </row>
    <row r="637" spans="1:8" x14ac:dyDescent="0.25">
      <c r="A637">
        <v>5473</v>
      </c>
      <c r="B637" t="s">
        <v>368</v>
      </c>
      <c r="C637">
        <v>2020</v>
      </c>
      <c r="D637">
        <v>64691.110165361664</v>
      </c>
      <c r="E637">
        <v>488646.38331959606</v>
      </c>
      <c r="F637">
        <v>572558.09652727877</v>
      </c>
      <c r="G637">
        <v>3167.22</v>
      </c>
      <c r="H637">
        <f t="shared" si="9"/>
        <v>67858.330165361665</v>
      </c>
    </row>
    <row r="638" spans="1:8" x14ac:dyDescent="0.25">
      <c r="A638">
        <v>5474</v>
      </c>
      <c r="B638" t="s">
        <v>258</v>
      </c>
      <c r="C638">
        <v>2020</v>
      </c>
      <c r="D638">
        <v>102809.81446142608</v>
      </c>
      <c r="E638">
        <v>908816.46650435566</v>
      </c>
      <c r="F638">
        <v>955137.796806962</v>
      </c>
      <c r="G638">
        <v>367.06</v>
      </c>
      <c r="H638">
        <f t="shared" si="9"/>
        <v>103176.87446142608</v>
      </c>
    </row>
    <row r="639" spans="1:8" x14ac:dyDescent="0.25">
      <c r="A639">
        <v>5475</v>
      </c>
      <c r="B639" t="s">
        <v>348</v>
      </c>
      <c r="C639">
        <v>2020</v>
      </c>
      <c r="D639">
        <v>119879.57464042997</v>
      </c>
      <c r="E639">
        <v>325163.05461893475</v>
      </c>
      <c r="F639">
        <v>343017.97330639476</v>
      </c>
      <c r="G639">
        <v>51.46</v>
      </c>
      <c r="H639">
        <f t="shared" si="9"/>
        <v>119931.03464042998</v>
      </c>
    </row>
    <row r="640" spans="1:8" x14ac:dyDescent="0.25">
      <c r="A640">
        <v>5476</v>
      </c>
      <c r="B640" t="s">
        <v>339</v>
      </c>
      <c r="C640">
        <v>2020</v>
      </c>
      <c r="D640">
        <v>49474.023801488249</v>
      </c>
      <c r="E640">
        <v>889768.51870649809</v>
      </c>
      <c r="F640">
        <v>918421.41315567947</v>
      </c>
      <c r="G640">
        <v>-181.65</v>
      </c>
      <c r="H640">
        <f t="shared" si="9"/>
        <v>49292.373801488247</v>
      </c>
    </row>
    <row r="641" spans="1:8" x14ac:dyDescent="0.25">
      <c r="A641">
        <v>5477</v>
      </c>
      <c r="B641" t="s">
        <v>324</v>
      </c>
      <c r="C641">
        <v>2020</v>
      </c>
      <c r="D641">
        <v>2803531.0032255328</v>
      </c>
      <c r="E641">
        <v>9813358.3672158308</v>
      </c>
      <c r="F641">
        <v>10313533.959383616</v>
      </c>
      <c r="G641">
        <v>41859.449999999997</v>
      </c>
      <c r="H641">
        <f t="shared" si="9"/>
        <v>2845390.453225533</v>
      </c>
    </row>
    <row r="642" spans="1:8" x14ac:dyDescent="0.25">
      <c r="A642">
        <v>5479</v>
      </c>
      <c r="B642" t="s">
        <v>318</v>
      </c>
      <c r="C642">
        <v>2020</v>
      </c>
      <c r="D642">
        <v>111011.76629586273</v>
      </c>
      <c r="E642">
        <v>1127374.5380538069</v>
      </c>
      <c r="F642">
        <v>1189279.4206083557</v>
      </c>
      <c r="G642">
        <v>1859.82</v>
      </c>
      <c r="H642">
        <f t="shared" ref="H642:H705" si="10">D642+G642</f>
        <v>112871.58629586274</v>
      </c>
    </row>
    <row r="643" spans="1:8" x14ac:dyDescent="0.25">
      <c r="A643">
        <v>5480</v>
      </c>
      <c r="B643" t="s">
        <v>313</v>
      </c>
      <c r="C643">
        <v>2020</v>
      </c>
      <c r="D643">
        <v>-113416.83050239971</v>
      </c>
      <c r="E643">
        <v>337669.83413340221</v>
      </c>
      <c r="F643">
        <v>405241.84067063965</v>
      </c>
      <c r="G643">
        <v>3518.25</v>
      </c>
      <c r="H643">
        <f t="shared" si="10"/>
        <v>-109898.58050239971</v>
      </c>
    </row>
    <row r="644" spans="1:8" x14ac:dyDescent="0.25">
      <c r="A644">
        <v>5481</v>
      </c>
      <c r="B644" t="s">
        <v>309</v>
      </c>
      <c r="C644">
        <v>2020</v>
      </c>
      <c r="D644">
        <v>50606.370815476985</v>
      </c>
      <c r="E644">
        <v>520651.88873906829</v>
      </c>
      <c r="F644">
        <v>547188.91684081708</v>
      </c>
      <c r="G644">
        <v>7265.11</v>
      </c>
      <c r="H644">
        <f t="shared" si="10"/>
        <v>57871.480815476985</v>
      </c>
    </row>
    <row r="645" spans="1:8" x14ac:dyDescent="0.25">
      <c r="A645">
        <v>5482</v>
      </c>
      <c r="B645" t="s">
        <v>301</v>
      </c>
      <c r="C645">
        <v>2020</v>
      </c>
      <c r="D645">
        <v>-1120985.5129640298</v>
      </c>
      <c r="E645">
        <v>3424345.7186811608</v>
      </c>
      <c r="F645">
        <v>3534618.6878546649</v>
      </c>
      <c r="G645">
        <v>120391.2</v>
      </c>
      <c r="H645">
        <f t="shared" si="10"/>
        <v>-1000594.3129640298</v>
      </c>
    </row>
    <row r="646" spans="1:8" x14ac:dyDescent="0.25">
      <c r="A646">
        <v>5483</v>
      </c>
      <c r="B646" t="s">
        <v>290</v>
      </c>
      <c r="C646">
        <v>2020</v>
      </c>
      <c r="D646">
        <v>112085.17699730946</v>
      </c>
      <c r="E646">
        <v>895382.20021253289</v>
      </c>
      <c r="F646">
        <v>924215.87002101494</v>
      </c>
      <c r="G646">
        <v>1100.73</v>
      </c>
      <c r="H646">
        <f t="shared" si="10"/>
        <v>113185.90699730946</v>
      </c>
    </row>
    <row r="647" spans="1:8" x14ac:dyDescent="0.25">
      <c r="A647">
        <v>5484</v>
      </c>
      <c r="B647" t="s">
        <v>276</v>
      </c>
      <c r="C647">
        <v>2020</v>
      </c>
      <c r="D647">
        <v>184167.87466065137</v>
      </c>
      <c r="E647">
        <v>2315041.433857643</v>
      </c>
      <c r="F647">
        <v>2433036.4338100618</v>
      </c>
      <c r="G647">
        <v>11542.05</v>
      </c>
      <c r="H647">
        <f t="shared" si="10"/>
        <v>195709.92466065136</v>
      </c>
    </row>
    <row r="648" spans="1:8" x14ac:dyDescent="0.25">
      <c r="A648">
        <v>5485</v>
      </c>
      <c r="B648" t="s">
        <v>274</v>
      </c>
      <c r="C648">
        <v>2020</v>
      </c>
      <c r="D648">
        <v>12868.580064868787</v>
      </c>
      <c r="E648">
        <v>943681.54833956121</v>
      </c>
      <c r="F648">
        <v>991779.91177398106</v>
      </c>
      <c r="G648">
        <v>1540.18</v>
      </c>
      <c r="H648">
        <f t="shared" si="10"/>
        <v>14408.760064868788</v>
      </c>
    </row>
    <row r="649" spans="1:8" x14ac:dyDescent="0.25">
      <c r="A649">
        <v>5486</v>
      </c>
      <c r="B649" t="s">
        <v>259</v>
      </c>
      <c r="C649">
        <v>2020</v>
      </c>
      <c r="D649">
        <v>265561.29185146361</v>
      </c>
      <c r="E649">
        <v>1854781.1574783847</v>
      </c>
      <c r="F649">
        <v>1972733.9736472308</v>
      </c>
      <c r="G649">
        <v>2375.4499999999998</v>
      </c>
      <c r="H649">
        <f t="shared" si="10"/>
        <v>267936.74185146362</v>
      </c>
    </row>
    <row r="650" spans="1:8" x14ac:dyDescent="0.25">
      <c r="A650">
        <v>5487</v>
      </c>
      <c r="B650" t="s">
        <v>237</v>
      </c>
      <c r="C650">
        <v>2020</v>
      </c>
      <c r="D650">
        <v>303612.41322247067</v>
      </c>
      <c r="E650">
        <v>330413.95498283918</v>
      </c>
      <c r="F650">
        <v>363090.09970743174</v>
      </c>
      <c r="G650">
        <v>-49.77</v>
      </c>
      <c r="H650">
        <f t="shared" si="10"/>
        <v>303562.64322247065</v>
      </c>
    </row>
    <row r="651" spans="1:8" x14ac:dyDescent="0.25">
      <c r="A651">
        <v>5488</v>
      </c>
      <c r="B651" t="s">
        <v>230</v>
      </c>
      <c r="C651">
        <v>2020</v>
      </c>
      <c r="D651">
        <v>41555.740834708384</v>
      </c>
      <c r="E651">
        <v>101011.55599412799</v>
      </c>
      <c r="F651">
        <v>107435.27743806515</v>
      </c>
      <c r="G651">
        <v>109.97</v>
      </c>
      <c r="H651">
        <f t="shared" si="10"/>
        <v>41665.710834708385</v>
      </c>
    </row>
    <row r="652" spans="1:8" x14ac:dyDescent="0.25">
      <c r="A652">
        <v>5489</v>
      </c>
      <c r="B652" t="s">
        <v>229</v>
      </c>
      <c r="C652">
        <v>2020</v>
      </c>
      <c r="D652">
        <v>-1628662.0285006536</v>
      </c>
      <c r="E652">
        <v>256586.63226135477</v>
      </c>
      <c r="F652">
        <v>305864.78623137018</v>
      </c>
      <c r="G652">
        <v>69292.02</v>
      </c>
      <c r="H652">
        <f t="shared" si="10"/>
        <v>-1559370.0085006536</v>
      </c>
    </row>
    <row r="653" spans="1:8" x14ac:dyDescent="0.25">
      <c r="A653">
        <v>5490</v>
      </c>
      <c r="B653" t="s">
        <v>226</v>
      </c>
      <c r="C653">
        <v>2020</v>
      </c>
      <c r="D653">
        <v>210371.3453030714</v>
      </c>
      <c r="E653">
        <v>872927.47418839415</v>
      </c>
      <c r="F653">
        <v>901038.04255967285</v>
      </c>
      <c r="G653">
        <v>90.62</v>
      </c>
      <c r="H653">
        <f t="shared" si="10"/>
        <v>210461.9653030714</v>
      </c>
    </row>
    <row r="654" spans="1:8" x14ac:dyDescent="0.25">
      <c r="A654">
        <v>5491</v>
      </c>
      <c r="B654" t="s">
        <v>223</v>
      </c>
      <c r="C654">
        <v>2020</v>
      </c>
      <c r="D654">
        <v>268135.94225130224</v>
      </c>
      <c r="E654">
        <v>1048223.0050215661</v>
      </c>
      <c r="F654">
        <v>1105781.6244745622</v>
      </c>
      <c r="G654">
        <v>1955.63</v>
      </c>
      <c r="H654">
        <f t="shared" si="10"/>
        <v>270091.57225130225</v>
      </c>
    </row>
    <row r="655" spans="1:8" x14ac:dyDescent="0.25">
      <c r="A655">
        <v>5492</v>
      </c>
      <c r="B655" t="s">
        <v>215</v>
      </c>
      <c r="C655">
        <v>2020</v>
      </c>
      <c r="D655">
        <v>-7331204.0637308424</v>
      </c>
      <c r="E655">
        <v>693628.50755683077</v>
      </c>
      <c r="F655">
        <v>722817.47453026171</v>
      </c>
      <c r="G655">
        <v>4503.71</v>
      </c>
      <c r="H655">
        <f t="shared" si="10"/>
        <v>-7326700.3537308425</v>
      </c>
    </row>
    <row r="656" spans="1:8" x14ac:dyDescent="0.25">
      <c r="A656">
        <v>5493</v>
      </c>
      <c r="B656" t="s">
        <v>199</v>
      </c>
      <c r="C656">
        <v>2020</v>
      </c>
      <c r="D656">
        <v>231751.29186328614</v>
      </c>
      <c r="E656">
        <v>1302622.5287294572</v>
      </c>
      <c r="F656">
        <v>1338468.1359959538</v>
      </c>
      <c r="G656">
        <v>3273.4</v>
      </c>
      <c r="H656">
        <f t="shared" si="10"/>
        <v>235024.69186328613</v>
      </c>
    </row>
    <row r="657" spans="1:8" x14ac:dyDescent="0.25">
      <c r="A657">
        <v>5495</v>
      </c>
      <c r="B657" t="s">
        <v>192</v>
      </c>
      <c r="C657">
        <v>2020</v>
      </c>
      <c r="D657">
        <v>2245682.5288473391</v>
      </c>
      <c r="E657">
        <v>1033308.3569330353</v>
      </c>
      <c r="F657">
        <v>1240086.4341896386</v>
      </c>
      <c r="G657">
        <v>7489.08</v>
      </c>
      <c r="H657">
        <f t="shared" si="10"/>
        <v>2253171.6088473392</v>
      </c>
    </row>
    <row r="658" spans="1:8" x14ac:dyDescent="0.25">
      <c r="A658">
        <v>5496</v>
      </c>
      <c r="B658" t="s">
        <v>191</v>
      </c>
      <c r="C658">
        <v>2020</v>
      </c>
      <c r="D658">
        <v>763260.96359766473</v>
      </c>
      <c r="E658">
        <v>597688.49457773007</v>
      </c>
      <c r="F658">
        <v>717293.52523285919</v>
      </c>
      <c r="G658">
        <v>7462.5</v>
      </c>
      <c r="H658">
        <f t="shared" si="10"/>
        <v>770723.46359766473</v>
      </c>
    </row>
    <row r="659" spans="1:8" x14ac:dyDescent="0.25">
      <c r="A659">
        <v>5497</v>
      </c>
      <c r="B659" t="s">
        <v>187</v>
      </c>
      <c r="C659">
        <v>2020</v>
      </c>
      <c r="D659">
        <v>591929.6795122677</v>
      </c>
      <c r="E659">
        <v>2377394.117805691</v>
      </c>
      <c r="F659">
        <v>2453952.4824695918</v>
      </c>
      <c r="G659">
        <v>-1212.44</v>
      </c>
      <c r="H659">
        <f t="shared" si="10"/>
        <v>590717.23951226776</v>
      </c>
    </row>
    <row r="660" spans="1:8" x14ac:dyDescent="0.25">
      <c r="A660">
        <v>5498</v>
      </c>
      <c r="B660" t="s">
        <v>255</v>
      </c>
      <c r="C660">
        <v>2020</v>
      </c>
      <c r="D660">
        <v>1498522.9219680976</v>
      </c>
      <c r="E660">
        <v>7297832.1604399709</v>
      </c>
      <c r="F660">
        <v>7526999.4680708367</v>
      </c>
      <c r="G660">
        <v>6705.83</v>
      </c>
      <c r="H660">
        <f t="shared" si="10"/>
        <v>1505228.7519680976</v>
      </c>
    </row>
    <row r="661" spans="1:8" x14ac:dyDescent="0.25">
      <c r="A661">
        <v>5499</v>
      </c>
      <c r="B661" t="s">
        <v>152</v>
      </c>
      <c r="C661">
        <v>2020</v>
      </c>
      <c r="D661">
        <v>-112783.7643661779</v>
      </c>
      <c r="E661">
        <v>955636.61219922663</v>
      </c>
      <c r="F661">
        <v>1011067.6492771208</v>
      </c>
      <c r="G661">
        <v>3509.39</v>
      </c>
      <c r="H661">
        <f t="shared" si="10"/>
        <v>-109274.3743661779</v>
      </c>
    </row>
    <row r="662" spans="1:8" x14ac:dyDescent="0.25">
      <c r="A662">
        <v>5501</v>
      </c>
      <c r="B662" t="s">
        <v>146</v>
      </c>
      <c r="C662">
        <v>2020</v>
      </c>
      <c r="D662">
        <v>-3186726.4047113261</v>
      </c>
      <c r="E662">
        <v>509190.07511081023</v>
      </c>
      <c r="F662">
        <v>596629.60809299024</v>
      </c>
      <c r="G662">
        <v>4285.16</v>
      </c>
      <c r="H662">
        <f t="shared" si="10"/>
        <v>-3182441.244711326</v>
      </c>
    </row>
    <row r="663" spans="1:8" x14ac:dyDescent="0.25">
      <c r="A663">
        <v>5503</v>
      </c>
      <c r="B663" t="s">
        <v>114</v>
      </c>
      <c r="C663">
        <v>2020</v>
      </c>
      <c r="D663">
        <v>-706102.42227368418</v>
      </c>
      <c r="E663">
        <v>434653.25023469428</v>
      </c>
      <c r="F663">
        <v>521632.8655197451</v>
      </c>
      <c r="G663">
        <v>60427.7</v>
      </c>
      <c r="H663">
        <f t="shared" si="10"/>
        <v>-645674.72227368422</v>
      </c>
    </row>
    <row r="664" spans="1:8" x14ac:dyDescent="0.25">
      <c r="A664">
        <v>5511</v>
      </c>
      <c r="B664" t="s">
        <v>394</v>
      </c>
      <c r="C664">
        <v>2020</v>
      </c>
      <c r="D664">
        <v>-166513.60179910931</v>
      </c>
      <c r="E664">
        <v>4053297.367850095</v>
      </c>
      <c r="F664">
        <v>4258472.0434272299</v>
      </c>
      <c r="G664">
        <v>58113.58</v>
      </c>
      <c r="H664">
        <f t="shared" si="10"/>
        <v>-108400.02179910931</v>
      </c>
    </row>
    <row r="665" spans="1:8" x14ac:dyDescent="0.25">
      <c r="A665">
        <v>5512</v>
      </c>
      <c r="B665" t="s">
        <v>383</v>
      </c>
      <c r="C665">
        <v>2020</v>
      </c>
      <c r="D665">
        <v>791028.60793218284</v>
      </c>
      <c r="E665">
        <v>3218794.9685868397</v>
      </c>
      <c r="F665">
        <v>3381727.7991922121</v>
      </c>
      <c r="G665">
        <v>4233.41</v>
      </c>
      <c r="H665">
        <f t="shared" si="10"/>
        <v>795262.01793218288</v>
      </c>
    </row>
    <row r="666" spans="1:8" x14ac:dyDescent="0.25">
      <c r="A666">
        <v>5514</v>
      </c>
      <c r="B666" t="s">
        <v>373</v>
      </c>
      <c r="C666">
        <v>2020</v>
      </c>
      <c r="D666">
        <v>497788.99449711805</v>
      </c>
      <c r="E666">
        <v>3232593.5199399441</v>
      </c>
      <c r="F666">
        <v>3399620.5388704776</v>
      </c>
      <c r="G666">
        <v>733.25</v>
      </c>
      <c r="H666">
        <f t="shared" si="10"/>
        <v>498522.24449711805</v>
      </c>
    </row>
    <row r="667" spans="1:8" x14ac:dyDescent="0.25">
      <c r="A667">
        <v>5515</v>
      </c>
      <c r="B667" t="s">
        <v>366</v>
      </c>
      <c r="C667">
        <v>2020</v>
      </c>
      <c r="D667">
        <v>220885.09131235408</v>
      </c>
      <c r="E667">
        <v>1335817.5211706331</v>
      </c>
      <c r="F667">
        <v>1554602.6457259576</v>
      </c>
      <c r="G667">
        <v>2302.0100000000002</v>
      </c>
      <c r="H667">
        <f t="shared" si="10"/>
        <v>223187.10131235409</v>
      </c>
    </row>
    <row r="668" spans="1:8" x14ac:dyDescent="0.25">
      <c r="A668">
        <v>5516</v>
      </c>
      <c r="B668" t="s">
        <v>315</v>
      </c>
      <c r="C668">
        <v>2020</v>
      </c>
      <c r="D668">
        <v>339858.83077976853</v>
      </c>
      <c r="E668">
        <v>4292033.0133072734</v>
      </c>
      <c r="F668">
        <v>4994998.0235199574</v>
      </c>
      <c r="G668">
        <v>18890.79</v>
      </c>
      <c r="H668">
        <f t="shared" si="10"/>
        <v>358749.62077976851</v>
      </c>
    </row>
    <row r="669" spans="1:8" x14ac:dyDescent="0.25">
      <c r="A669">
        <v>5518</v>
      </c>
      <c r="B669" t="s">
        <v>304</v>
      </c>
      <c r="C669">
        <v>2020</v>
      </c>
      <c r="D669">
        <v>3781012.4899786436</v>
      </c>
      <c r="E669">
        <v>13943245.627340272</v>
      </c>
      <c r="F669">
        <v>14649041.585162938</v>
      </c>
      <c r="G669">
        <v>61806.68</v>
      </c>
      <c r="H669">
        <f t="shared" si="10"/>
        <v>3842819.1699786438</v>
      </c>
    </row>
    <row r="670" spans="1:8" x14ac:dyDescent="0.25">
      <c r="A670">
        <v>5520</v>
      </c>
      <c r="B670" t="s">
        <v>296</v>
      </c>
      <c r="C670">
        <v>2020</v>
      </c>
      <c r="D670">
        <v>536896.51510893332</v>
      </c>
      <c r="E670">
        <v>2522379.2607389311</v>
      </c>
      <c r="F670">
        <v>2648125.4723833194</v>
      </c>
      <c r="G670">
        <v>6521.87</v>
      </c>
      <c r="H670">
        <f t="shared" si="10"/>
        <v>543418.38510893332</v>
      </c>
    </row>
    <row r="671" spans="1:8" x14ac:dyDescent="0.25">
      <c r="A671">
        <v>5521</v>
      </c>
      <c r="B671" t="s">
        <v>295</v>
      </c>
      <c r="C671">
        <v>2020</v>
      </c>
      <c r="D671">
        <v>-77968.360266457079</v>
      </c>
      <c r="E671">
        <v>2793028.4383504852</v>
      </c>
      <c r="F671">
        <v>2934409.3072355702</v>
      </c>
      <c r="G671">
        <v>27518.25</v>
      </c>
      <c r="H671">
        <f t="shared" si="10"/>
        <v>-50450.110266457079</v>
      </c>
    </row>
    <row r="672" spans="1:8" x14ac:dyDescent="0.25">
      <c r="A672">
        <v>5522</v>
      </c>
      <c r="B672" t="s">
        <v>289</v>
      </c>
      <c r="C672">
        <v>2020</v>
      </c>
      <c r="D672">
        <v>344073.88257798419</v>
      </c>
      <c r="E672">
        <v>1822280.7494115974</v>
      </c>
      <c r="F672">
        <v>1914523.145574427</v>
      </c>
      <c r="G672">
        <v>574.34</v>
      </c>
      <c r="H672">
        <f t="shared" si="10"/>
        <v>344648.22257798421</v>
      </c>
    </row>
    <row r="673" spans="1:8" x14ac:dyDescent="0.25">
      <c r="A673">
        <v>5523</v>
      </c>
      <c r="B673" t="s">
        <v>284</v>
      </c>
      <c r="C673">
        <v>2020</v>
      </c>
      <c r="D673">
        <v>1467387.5287458699</v>
      </c>
      <c r="E673">
        <v>4194185.7967390995</v>
      </c>
      <c r="F673">
        <v>4875552.4186096974</v>
      </c>
      <c r="G673">
        <v>4363.8100000000004</v>
      </c>
      <c r="H673">
        <f t="shared" si="10"/>
        <v>1471751.3387458699</v>
      </c>
    </row>
    <row r="674" spans="1:8" x14ac:dyDescent="0.25">
      <c r="A674">
        <v>5527</v>
      </c>
      <c r="B674" t="s">
        <v>213</v>
      </c>
      <c r="C674">
        <v>2020</v>
      </c>
      <c r="D674">
        <v>293105.96201368928</v>
      </c>
      <c r="E674">
        <v>1793012.3421533643</v>
      </c>
      <c r="F674">
        <v>2086678.5221443879</v>
      </c>
      <c r="G674">
        <v>823.54</v>
      </c>
      <c r="H674">
        <f t="shared" si="10"/>
        <v>293929.50201368926</v>
      </c>
    </row>
    <row r="675" spans="1:8" x14ac:dyDescent="0.25">
      <c r="A675">
        <v>5529</v>
      </c>
      <c r="B675" t="s">
        <v>196</v>
      </c>
      <c r="C675">
        <v>2020</v>
      </c>
      <c r="D675">
        <v>222563.96063704963</v>
      </c>
      <c r="E675">
        <v>1503564.0896346692</v>
      </c>
      <c r="F675">
        <v>1579673.3030240266</v>
      </c>
      <c r="G675">
        <v>1447.43</v>
      </c>
      <c r="H675">
        <f t="shared" si="10"/>
        <v>224011.39063704963</v>
      </c>
    </row>
    <row r="676" spans="1:8" x14ac:dyDescent="0.25">
      <c r="A676">
        <v>5530</v>
      </c>
      <c r="B676" t="s">
        <v>195</v>
      </c>
      <c r="C676">
        <v>2020</v>
      </c>
      <c r="D676">
        <v>255741.50310679304</v>
      </c>
      <c r="E676">
        <v>1379483.5579657885</v>
      </c>
      <c r="F676">
        <v>1449311.9139395196</v>
      </c>
      <c r="G676">
        <v>3433.5</v>
      </c>
      <c r="H676">
        <f t="shared" si="10"/>
        <v>259175.00310679304</v>
      </c>
    </row>
    <row r="677" spans="1:8" x14ac:dyDescent="0.25">
      <c r="A677">
        <v>5531</v>
      </c>
      <c r="B677" t="s">
        <v>190</v>
      </c>
      <c r="C677">
        <v>2020</v>
      </c>
      <c r="D677">
        <v>144811.30641808719</v>
      </c>
      <c r="E677">
        <v>1019406.7209659003</v>
      </c>
      <c r="F677">
        <v>1071008.2750276166</v>
      </c>
      <c r="G677">
        <v>1105.57</v>
      </c>
      <c r="H677">
        <f t="shared" si="10"/>
        <v>145916.87641808719</v>
      </c>
    </row>
    <row r="678" spans="1:8" x14ac:dyDescent="0.25">
      <c r="A678">
        <v>5533</v>
      </c>
      <c r="B678" t="s">
        <v>188</v>
      </c>
      <c r="C678">
        <v>2020</v>
      </c>
      <c r="D678">
        <v>174785.24553907139</v>
      </c>
      <c r="E678">
        <v>2016916.877519645</v>
      </c>
      <c r="F678">
        <v>2119011.5990403201</v>
      </c>
      <c r="G678">
        <v>7396.57</v>
      </c>
      <c r="H678">
        <f t="shared" si="10"/>
        <v>182181.81553907139</v>
      </c>
    </row>
    <row r="679" spans="1:8" x14ac:dyDescent="0.25">
      <c r="A679">
        <v>5534</v>
      </c>
      <c r="B679" t="s">
        <v>163</v>
      </c>
      <c r="C679">
        <v>2020</v>
      </c>
      <c r="D679">
        <v>29804.026541971791</v>
      </c>
      <c r="E679">
        <v>647165.12595925888</v>
      </c>
      <c r="F679">
        <v>679924.10777409561</v>
      </c>
      <c r="G679">
        <v>5647.51</v>
      </c>
      <c r="H679">
        <f t="shared" si="10"/>
        <v>35451.536541971793</v>
      </c>
    </row>
    <row r="680" spans="1:8" x14ac:dyDescent="0.25">
      <c r="A680">
        <v>5535</v>
      </c>
      <c r="B680" t="s">
        <v>162</v>
      </c>
      <c r="C680">
        <v>2020</v>
      </c>
      <c r="D680">
        <v>487500.38543009327</v>
      </c>
      <c r="E680">
        <v>1907434.0554588682</v>
      </c>
      <c r="F680">
        <v>2003986.8439657553</v>
      </c>
      <c r="G680">
        <v>-735.77</v>
      </c>
      <c r="H680">
        <f t="shared" si="10"/>
        <v>486764.61543009325</v>
      </c>
    </row>
    <row r="681" spans="1:8" x14ac:dyDescent="0.25">
      <c r="A681">
        <v>5537</v>
      </c>
      <c r="B681" t="s">
        <v>122</v>
      </c>
      <c r="C681">
        <v>2020</v>
      </c>
      <c r="D681">
        <v>717830.36692668707</v>
      </c>
      <c r="E681">
        <v>3116611.0013301154</v>
      </c>
      <c r="F681">
        <v>3274371.361122618</v>
      </c>
      <c r="G681">
        <v>2133.91</v>
      </c>
      <c r="H681">
        <f t="shared" si="10"/>
        <v>719964.2769266871</v>
      </c>
    </row>
    <row r="682" spans="1:8" x14ac:dyDescent="0.25">
      <c r="A682">
        <v>5539</v>
      </c>
      <c r="B682" t="s">
        <v>116</v>
      </c>
      <c r="C682">
        <v>2020</v>
      </c>
      <c r="D682">
        <v>228450.17064515618</v>
      </c>
      <c r="E682">
        <v>2578928.6974316328</v>
      </c>
      <c r="F682">
        <v>2709472.0084230877</v>
      </c>
      <c r="G682">
        <v>2653.11</v>
      </c>
      <c r="H682">
        <f t="shared" si="10"/>
        <v>231103.28064515616</v>
      </c>
    </row>
    <row r="683" spans="1:8" x14ac:dyDescent="0.25">
      <c r="A683">
        <v>5540</v>
      </c>
      <c r="B683" t="s">
        <v>218</v>
      </c>
      <c r="C683">
        <v>2020</v>
      </c>
      <c r="D683">
        <v>570141.31778832444</v>
      </c>
      <c r="E683">
        <v>4517991.1237080591</v>
      </c>
      <c r="F683">
        <v>4746688.2260770509</v>
      </c>
      <c r="G683">
        <v>16001.68</v>
      </c>
      <c r="H683">
        <f t="shared" si="10"/>
        <v>586142.99778832449</v>
      </c>
    </row>
    <row r="684" spans="1:8" x14ac:dyDescent="0.25">
      <c r="A684">
        <v>5541</v>
      </c>
      <c r="B684" t="s">
        <v>275</v>
      </c>
      <c r="C684">
        <v>2020</v>
      </c>
      <c r="D684">
        <v>456229.36309959518</v>
      </c>
      <c r="E684">
        <v>2805193.1963572381</v>
      </c>
      <c r="F684">
        <v>2947189.8355771885</v>
      </c>
      <c r="G684">
        <v>9855.26</v>
      </c>
      <c r="H684">
        <f t="shared" si="10"/>
        <v>466084.62309959519</v>
      </c>
    </row>
    <row r="685" spans="1:8" x14ac:dyDescent="0.25">
      <c r="A685">
        <v>5551</v>
      </c>
      <c r="B685" t="s">
        <v>375</v>
      </c>
      <c r="C685">
        <v>2020</v>
      </c>
      <c r="D685">
        <v>-30556.70860376145</v>
      </c>
      <c r="E685">
        <v>384472.62144476786</v>
      </c>
      <c r="F685">
        <v>406605.13288928015</v>
      </c>
      <c r="G685">
        <v>1312.93</v>
      </c>
      <c r="H685">
        <f t="shared" si="10"/>
        <v>-29243.77860376145</v>
      </c>
    </row>
    <row r="686" spans="1:8" x14ac:dyDescent="0.25">
      <c r="A686">
        <v>5552</v>
      </c>
      <c r="B686" t="s">
        <v>363</v>
      </c>
      <c r="C686">
        <v>2020</v>
      </c>
      <c r="D686">
        <v>405033.57545807736</v>
      </c>
      <c r="E686">
        <v>-17929.970796627262</v>
      </c>
      <c r="F686">
        <v>122.27740312264861</v>
      </c>
      <c r="G686">
        <v>-431.53</v>
      </c>
      <c r="H686">
        <f t="shared" si="10"/>
        <v>404602.04545807734</v>
      </c>
    </row>
    <row r="687" spans="1:8" x14ac:dyDescent="0.25">
      <c r="A687">
        <v>5553</v>
      </c>
      <c r="B687" t="s">
        <v>356</v>
      </c>
      <c r="C687">
        <v>2020</v>
      </c>
      <c r="D687">
        <v>33608.080393814831</v>
      </c>
      <c r="E687">
        <v>834203.37699979264</v>
      </c>
      <c r="F687">
        <v>882225.04293563648</v>
      </c>
      <c r="G687">
        <v>21220.69</v>
      </c>
      <c r="H687">
        <f t="shared" si="10"/>
        <v>54828.770393814833</v>
      </c>
    </row>
    <row r="688" spans="1:8" x14ac:dyDescent="0.25">
      <c r="A688">
        <v>5554</v>
      </c>
      <c r="B688" t="s">
        <v>332</v>
      </c>
      <c r="C688">
        <v>2020</v>
      </c>
      <c r="D688">
        <v>338556.38952359202</v>
      </c>
      <c r="E688">
        <v>775418.57846665487</v>
      </c>
      <c r="F688">
        <v>833186.95799879311</v>
      </c>
      <c r="G688">
        <v>2744.73</v>
      </c>
      <c r="H688">
        <f t="shared" si="10"/>
        <v>341301.119523592</v>
      </c>
    </row>
    <row r="689" spans="1:8" x14ac:dyDescent="0.25">
      <c r="A689">
        <v>5555</v>
      </c>
      <c r="B689" t="s">
        <v>328</v>
      </c>
      <c r="C689">
        <v>2020</v>
      </c>
      <c r="D689">
        <v>76117.892267875344</v>
      </c>
      <c r="E689">
        <v>324575.80856895942</v>
      </c>
      <c r="F689">
        <v>348756.57882267167</v>
      </c>
      <c r="G689">
        <v>3239.26</v>
      </c>
      <c r="H689">
        <f t="shared" si="10"/>
        <v>79357.152267875339</v>
      </c>
    </row>
    <row r="690" spans="1:8" x14ac:dyDescent="0.25">
      <c r="A690">
        <v>5556</v>
      </c>
      <c r="B690" t="s">
        <v>288</v>
      </c>
      <c r="C690">
        <v>2020</v>
      </c>
      <c r="D690">
        <v>177191.18490442762</v>
      </c>
      <c r="E690">
        <v>354595.40341838507</v>
      </c>
      <c r="F690">
        <v>375008.00599808857</v>
      </c>
      <c r="G690">
        <v>1916.52</v>
      </c>
      <c r="H690">
        <f t="shared" si="10"/>
        <v>179107.70490442761</v>
      </c>
    </row>
    <row r="691" spans="1:8" x14ac:dyDescent="0.25">
      <c r="A691">
        <v>5557</v>
      </c>
      <c r="B691" t="s">
        <v>287</v>
      </c>
      <c r="C691">
        <v>2020</v>
      </c>
      <c r="D691">
        <v>118525.92663592689</v>
      </c>
      <c r="E691">
        <v>172187.12494152176</v>
      </c>
      <c r="F691">
        <v>182099.23129397209</v>
      </c>
      <c r="G691">
        <v>-1250.26</v>
      </c>
      <c r="H691">
        <f t="shared" si="10"/>
        <v>117275.6666359269</v>
      </c>
    </row>
    <row r="692" spans="1:8" x14ac:dyDescent="0.25">
      <c r="A692">
        <v>5559</v>
      </c>
      <c r="B692" t="s">
        <v>282</v>
      </c>
      <c r="C692">
        <v>2020</v>
      </c>
      <c r="D692">
        <v>-78884.224991893949</v>
      </c>
      <c r="E692">
        <v>320702.58889629884</v>
      </c>
      <c r="F692">
        <v>344594.80580569466</v>
      </c>
      <c r="G692">
        <v>-13914.23</v>
      </c>
      <c r="H692">
        <f t="shared" si="10"/>
        <v>-92798.454991893945</v>
      </c>
    </row>
    <row r="693" spans="1:8" x14ac:dyDescent="0.25">
      <c r="A693">
        <v>5560</v>
      </c>
      <c r="B693" t="s">
        <v>272</v>
      </c>
      <c r="C693">
        <v>2020</v>
      </c>
      <c r="D693">
        <v>133992.9528005418</v>
      </c>
      <c r="E693">
        <v>177690.82299901336</v>
      </c>
      <c r="F693">
        <v>187919.75466866526</v>
      </c>
      <c r="G693">
        <v>134.55000000000001</v>
      </c>
      <c r="H693">
        <f t="shared" si="10"/>
        <v>134127.50280054178</v>
      </c>
    </row>
    <row r="694" spans="1:8" x14ac:dyDescent="0.25">
      <c r="A694">
        <v>5561</v>
      </c>
      <c r="B694" t="s">
        <v>271</v>
      </c>
      <c r="C694">
        <v>2020</v>
      </c>
      <c r="D694">
        <v>1161558.7855509249</v>
      </c>
      <c r="E694">
        <v>2599705.0442898045</v>
      </c>
      <c r="F694">
        <v>2793382.0489949551</v>
      </c>
      <c r="G694">
        <v>20582.89</v>
      </c>
      <c r="H694">
        <f t="shared" si="10"/>
        <v>1182141.6755509248</v>
      </c>
    </row>
    <row r="695" spans="1:8" x14ac:dyDescent="0.25">
      <c r="A695">
        <v>5562</v>
      </c>
      <c r="B695" t="s">
        <v>231</v>
      </c>
      <c r="C695">
        <v>2020</v>
      </c>
      <c r="D695">
        <v>-59006.833231330776</v>
      </c>
      <c r="E695">
        <v>-3493.2058781861328</v>
      </c>
      <c r="F695">
        <v>23.822690410500794</v>
      </c>
      <c r="G695">
        <v>273.75</v>
      </c>
      <c r="H695">
        <f t="shared" si="10"/>
        <v>-58733.083231330776</v>
      </c>
    </row>
    <row r="696" spans="1:8" x14ac:dyDescent="0.25">
      <c r="A696">
        <v>5563</v>
      </c>
      <c r="B696" t="s">
        <v>211</v>
      </c>
      <c r="C696">
        <v>2020</v>
      </c>
      <c r="D696">
        <v>107547.05412203964</v>
      </c>
      <c r="E696">
        <v>115421.94624528631</v>
      </c>
      <c r="F696">
        <v>124020.83590591428</v>
      </c>
      <c r="G696">
        <v>54.56</v>
      </c>
      <c r="H696">
        <f t="shared" si="10"/>
        <v>107601.61412203964</v>
      </c>
    </row>
    <row r="697" spans="1:8" x14ac:dyDescent="0.25">
      <c r="A697">
        <v>5564</v>
      </c>
      <c r="B697" t="s">
        <v>210</v>
      </c>
      <c r="C697">
        <v>2020</v>
      </c>
      <c r="D697">
        <v>95075.004896948114</v>
      </c>
      <c r="E697">
        <v>77838.015384523547</v>
      </c>
      <c r="F697">
        <v>82318.830584946278</v>
      </c>
      <c r="G697">
        <v>-1.78</v>
      </c>
      <c r="H697">
        <f t="shared" si="10"/>
        <v>95073.224896948115</v>
      </c>
    </row>
    <row r="698" spans="1:8" x14ac:dyDescent="0.25">
      <c r="A698">
        <v>5565</v>
      </c>
      <c r="B698" t="s">
        <v>205</v>
      </c>
      <c r="C698">
        <v>2020</v>
      </c>
      <c r="D698">
        <v>-15612.949985456042</v>
      </c>
      <c r="E698">
        <v>397052.50271903427</v>
      </c>
      <c r="F698">
        <v>419909.18631715025</v>
      </c>
      <c r="G698">
        <v>26439.38</v>
      </c>
      <c r="H698">
        <f t="shared" si="10"/>
        <v>10826.430014543959</v>
      </c>
    </row>
    <row r="699" spans="1:8" x14ac:dyDescent="0.25">
      <c r="A699">
        <v>5566</v>
      </c>
      <c r="B699" t="s">
        <v>180</v>
      </c>
      <c r="C699">
        <v>2020</v>
      </c>
      <c r="D699">
        <v>425732.23852121533</v>
      </c>
      <c r="E699">
        <v>308207.09121952753</v>
      </c>
      <c r="F699">
        <v>325949.30898281757</v>
      </c>
      <c r="G699">
        <v>2841.21</v>
      </c>
      <c r="H699">
        <f t="shared" si="10"/>
        <v>428573.44852121535</v>
      </c>
    </row>
    <row r="700" spans="1:8" x14ac:dyDescent="0.25">
      <c r="A700">
        <v>5568</v>
      </c>
      <c r="B700" t="s">
        <v>155</v>
      </c>
      <c r="C700">
        <v>2020</v>
      </c>
      <c r="D700">
        <v>4887319.0283202799</v>
      </c>
      <c r="E700">
        <v>-134188.2289300095</v>
      </c>
      <c r="F700">
        <v>915.12631834712818</v>
      </c>
      <c r="G700">
        <v>41296.639999999999</v>
      </c>
      <c r="H700">
        <f t="shared" si="10"/>
        <v>4928615.6683202796</v>
      </c>
    </row>
    <row r="701" spans="1:8" x14ac:dyDescent="0.25">
      <c r="A701">
        <v>5571</v>
      </c>
      <c r="B701" t="s">
        <v>141</v>
      </c>
      <c r="C701">
        <v>2020</v>
      </c>
      <c r="D701">
        <v>707490.19753538526</v>
      </c>
      <c r="E701">
        <v>702900.86619963672</v>
      </c>
      <c r="F701">
        <v>743363.98528224218</v>
      </c>
      <c r="G701">
        <v>1762.66</v>
      </c>
      <c r="H701">
        <f t="shared" si="10"/>
        <v>709252.85753538529</v>
      </c>
    </row>
    <row r="702" spans="1:8" x14ac:dyDescent="0.25">
      <c r="A702">
        <v>5581</v>
      </c>
      <c r="B702" t="s">
        <v>385</v>
      </c>
      <c r="C702">
        <v>2020</v>
      </c>
      <c r="D702">
        <v>-3127796.3908390068</v>
      </c>
      <c r="E702">
        <v>-172914.75941453964</v>
      </c>
      <c r="F702">
        <v>0</v>
      </c>
      <c r="G702">
        <v>18441.29</v>
      </c>
      <c r="H702">
        <f t="shared" si="10"/>
        <v>-3109355.1008390067</v>
      </c>
    </row>
    <row r="703" spans="1:8" x14ac:dyDescent="0.25">
      <c r="A703">
        <v>5582</v>
      </c>
      <c r="B703" t="s">
        <v>342</v>
      </c>
      <c r="C703">
        <v>2020</v>
      </c>
      <c r="D703">
        <v>1222256.8156126426</v>
      </c>
      <c r="E703">
        <v>2153330.5279058851</v>
      </c>
      <c r="F703">
        <v>2502864.0716062328</v>
      </c>
      <c r="G703">
        <v>47506.01</v>
      </c>
      <c r="H703">
        <f t="shared" si="10"/>
        <v>1269762.8256126426</v>
      </c>
    </row>
    <row r="704" spans="1:8" x14ac:dyDescent="0.25">
      <c r="A704">
        <v>5583</v>
      </c>
      <c r="B704" t="s">
        <v>321</v>
      </c>
      <c r="C704">
        <v>2020</v>
      </c>
      <c r="D704">
        <v>375037.83427790646</v>
      </c>
      <c r="E704">
        <v>-42294.783898518355</v>
      </c>
      <c r="F704">
        <v>116619.03437112724</v>
      </c>
      <c r="G704">
        <v>577565.11</v>
      </c>
      <c r="H704">
        <f t="shared" si="10"/>
        <v>952602.94427790644</v>
      </c>
    </row>
    <row r="705" spans="1:8" x14ac:dyDescent="0.25">
      <c r="A705">
        <v>5584</v>
      </c>
      <c r="B705" t="s">
        <v>299</v>
      </c>
      <c r="C705">
        <v>2020</v>
      </c>
      <c r="D705">
        <v>-2844016.6428626766</v>
      </c>
      <c r="E705">
        <v>-75509.022468592797</v>
      </c>
      <c r="F705">
        <v>0</v>
      </c>
      <c r="G705">
        <v>101983.15</v>
      </c>
      <c r="H705">
        <f t="shared" si="10"/>
        <v>-2742033.4928626767</v>
      </c>
    </row>
    <row r="706" spans="1:8" x14ac:dyDescent="0.25">
      <c r="A706">
        <v>5585</v>
      </c>
      <c r="B706" t="s">
        <v>263</v>
      </c>
      <c r="C706">
        <v>2020</v>
      </c>
      <c r="D706">
        <v>-8723664.500417836</v>
      </c>
      <c r="E706">
        <v>695752.08950657293</v>
      </c>
      <c r="F706">
        <v>808688.16236235271</v>
      </c>
      <c r="G706">
        <v>10097.76</v>
      </c>
      <c r="H706">
        <f t="shared" ref="H706:H769" si="11">D706+G706</f>
        <v>-8713566.7404178362</v>
      </c>
    </row>
    <row r="707" spans="1:8" x14ac:dyDescent="0.25">
      <c r="A707">
        <v>5586</v>
      </c>
      <c r="B707" t="s">
        <v>253</v>
      </c>
      <c r="C707">
        <v>2020</v>
      </c>
      <c r="D707">
        <v>70355608.65755479</v>
      </c>
      <c r="E707">
        <v>-194595.08288436499</v>
      </c>
      <c r="F707">
        <v>0</v>
      </c>
      <c r="G707">
        <v>9739038.2200000007</v>
      </c>
      <c r="H707">
        <f t="shared" si="11"/>
        <v>80094646.877554789</v>
      </c>
    </row>
    <row r="708" spans="1:8" x14ac:dyDescent="0.25">
      <c r="A708">
        <v>5587</v>
      </c>
      <c r="B708" t="s">
        <v>248</v>
      </c>
      <c r="C708">
        <v>2020</v>
      </c>
      <c r="D708">
        <v>-2487245.0594464913</v>
      </c>
      <c r="E708">
        <v>-112796.30382082154</v>
      </c>
      <c r="F708">
        <v>0</v>
      </c>
      <c r="G708">
        <v>233027.94</v>
      </c>
      <c r="H708">
        <f t="shared" si="11"/>
        <v>-2254217.1194464914</v>
      </c>
    </row>
    <row r="709" spans="1:8" x14ac:dyDescent="0.25">
      <c r="A709">
        <v>5588</v>
      </c>
      <c r="B709" t="s">
        <v>194</v>
      </c>
      <c r="C709">
        <v>2020</v>
      </c>
      <c r="D709">
        <v>-4082646.8083528965</v>
      </c>
      <c r="E709">
        <v>-70804.818950895104</v>
      </c>
      <c r="F709">
        <v>0</v>
      </c>
      <c r="G709">
        <v>44989.41</v>
      </c>
      <c r="H709">
        <f t="shared" si="11"/>
        <v>-4037657.3983528963</v>
      </c>
    </row>
    <row r="710" spans="1:8" x14ac:dyDescent="0.25">
      <c r="A710">
        <v>5589</v>
      </c>
      <c r="B710" t="s">
        <v>181</v>
      </c>
      <c r="C710">
        <v>2020</v>
      </c>
      <c r="D710">
        <v>6717583.0745751504</v>
      </c>
      <c r="E710">
        <v>6045752.3196160216</v>
      </c>
      <c r="F710">
        <v>7263071.7522121547</v>
      </c>
      <c r="G710">
        <v>739791.92</v>
      </c>
      <c r="H710">
        <f t="shared" si="11"/>
        <v>7457374.9945751503</v>
      </c>
    </row>
    <row r="711" spans="1:8" x14ac:dyDescent="0.25">
      <c r="A711">
        <v>5590</v>
      </c>
      <c r="B711" t="s">
        <v>178</v>
      </c>
      <c r="C711">
        <v>2020</v>
      </c>
      <c r="D711">
        <v>-30239632.527562659</v>
      </c>
      <c r="E711">
        <v>-860338.39827979694</v>
      </c>
      <c r="F711">
        <v>0</v>
      </c>
      <c r="G711">
        <v>920515.62</v>
      </c>
      <c r="H711">
        <f t="shared" si="11"/>
        <v>-29319116.907562658</v>
      </c>
    </row>
    <row r="712" spans="1:8" x14ac:dyDescent="0.25">
      <c r="A712">
        <v>5591</v>
      </c>
      <c r="B712" t="s">
        <v>176</v>
      </c>
      <c r="C712">
        <v>2020</v>
      </c>
      <c r="D712">
        <v>24715426.553116575</v>
      </c>
      <c r="E712">
        <v>-101424.83637641245</v>
      </c>
      <c r="F712">
        <v>279657.80621664686</v>
      </c>
      <c r="G712">
        <v>791088.1</v>
      </c>
      <c r="H712">
        <f t="shared" si="11"/>
        <v>25506514.653116576</v>
      </c>
    </row>
    <row r="713" spans="1:8" x14ac:dyDescent="0.25">
      <c r="A713">
        <v>5592</v>
      </c>
      <c r="B713" t="s">
        <v>170</v>
      </c>
      <c r="C713">
        <v>2020</v>
      </c>
      <c r="D713">
        <v>767259.66491816286</v>
      </c>
      <c r="E713">
        <v>1601068.0613946437</v>
      </c>
      <c r="F713">
        <v>1860957.0965205948</v>
      </c>
      <c r="G713">
        <v>71494.2</v>
      </c>
      <c r="H713">
        <f t="shared" si="11"/>
        <v>838753.86491816281</v>
      </c>
    </row>
    <row r="714" spans="1:8" x14ac:dyDescent="0.25">
      <c r="A714">
        <v>5601</v>
      </c>
      <c r="B714" t="s">
        <v>337</v>
      </c>
      <c r="C714">
        <v>2020</v>
      </c>
      <c r="D714">
        <v>-972548.94627094967</v>
      </c>
      <c r="E714">
        <v>6481136.7113076067</v>
      </c>
      <c r="F714">
        <v>6908215.8424646482</v>
      </c>
      <c r="G714">
        <v>7188.82</v>
      </c>
      <c r="H714">
        <f t="shared" si="11"/>
        <v>-965360.12627094972</v>
      </c>
    </row>
    <row r="715" spans="1:8" x14ac:dyDescent="0.25">
      <c r="A715">
        <v>5604</v>
      </c>
      <c r="B715" t="s">
        <v>286</v>
      </c>
      <c r="C715">
        <v>2020</v>
      </c>
      <c r="D715">
        <v>743085.76698910771</v>
      </c>
      <c r="E715">
        <v>5948144.5835372079</v>
      </c>
      <c r="F715">
        <v>5862527.7284826972</v>
      </c>
      <c r="G715">
        <v>16578.91</v>
      </c>
      <c r="H715">
        <f t="shared" si="11"/>
        <v>759664.67698910774</v>
      </c>
    </row>
    <row r="716" spans="1:8" x14ac:dyDescent="0.25">
      <c r="A716">
        <v>5606</v>
      </c>
      <c r="B716" t="s">
        <v>235</v>
      </c>
      <c r="C716">
        <v>2020</v>
      </c>
      <c r="D716">
        <v>-21287178.376376025</v>
      </c>
      <c r="E716">
        <v>-77916.488919163225</v>
      </c>
      <c r="F716">
        <v>49544.970986460343</v>
      </c>
      <c r="G716">
        <v>307729.27</v>
      </c>
      <c r="H716">
        <f t="shared" si="11"/>
        <v>-20979449.106376026</v>
      </c>
    </row>
    <row r="717" spans="1:8" x14ac:dyDescent="0.25">
      <c r="A717">
        <v>5607</v>
      </c>
      <c r="B717" t="s">
        <v>179</v>
      </c>
      <c r="C717">
        <v>2020</v>
      </c>
      <c r="D717">
        <v>455485.04886112222</v>
      </c>
      <c r="E717">
        <v>8332478.739459889</v>
      </c>
      <c r="F717">
        <v>8881553.3754298948</v>
      </c>
      <c r="G717">
        <v>74006.38</v>
      </c>
      <c r="H717">
        <f t="shared" si="11"/>
        <v>529491.42886112223</v>
      </c>
    </row>
    <row r="718" spans="1:8" x14ac:dyDescent="0.25">
      <c r="A718">
        <v>5609</v>
      </c>
      <c r="B718" t="s">
        <v>174</v>
      </c>
      <c r="C718">
        <v>2020</v>
      </c>
      <c r="D718">
        <v>-163505.37594233381</v>
      </c>
      <c r="E718">
        <v>970299.01008914399</v>
      </c>
      <c r="F718">
        <v>1034237.5561575241</v>
      </c>
      <c r="G718">
        <v>1076.1500000000001</v>
      </c>
      <c r="H718">
        <f t="shared" si="11"/>
        <v>-162429.22594233381</v>
      </c>
    </row>
    <row r="719" spans="1:8" x14ac:dyDescent="0.25">
      <c r="A719">
        <v>5610</v>
      </c>
      <c r="B719" t="s">
        <v>148</v>
      </c>
      <c r="C719">
        <v>2020</v>
      </c>
      <c r="D719">
        <v>-249368.45046740881</v>
      </c>
      <c r="E719">
        <v>1117139.5130996674</v>
      </c>
      <c r="F719">
        <v>1190754.2189588111</v>
      </c>
      <c r="G719">
        <v>655.42</v>
      </c>
      <c r="H719">
        <f t="shared" si="11"/>
        <v>-248713.0304674088</v>
      </c>
    </row>
    <row r="720" spans="1:8" x14ac:dyDescent="0.25">
      <c r="A720">
        <v>5611</v>
      </c>
      <c r="B720" t="s">
        <v>153</v>
      </c>
      <c r="C720">
        <v>2020</v>
      </c>
      <c r="D720">
        <v>-67079.584954068996</v>
      </c>
      <c r="E720">
        <v>9338026.4018485192</v>
      </c>
      <c r="F720">
        <v>9324343.3895297237</v>
      </c>
      <c r="G720">
        <v>43258.41</v>
      </c>
      <c r="H720">
        <f t="shared" si="11"/>
        <v>-23821.174954068993</v>
      </c>
    </row>
    <row r="721" spans="1:8" x14ac:dyDescent="0.25">
      <c r="A721">
        <v>5613</v>
      </c>
      <c r="B721" t="s">
        <v>370</v>
      </c>
      <c r="C721">
        <v>2020</v>
      </c>
      <c r="D721">
        <v>-5722387.9705306562</v>
      </c>
      <c r="E721">
        <v>15538444.215890825</v>
      </c>
      <c r="F721">
        <v>16538594.036002662</v>
      </c>
      <c r="G721">
        <v>28940.6</v>
      </c>
      <c r="H721">
        <f t="shared" si="11"/>
        <v>-5693447.3705306565</v>
      </c>
    </row>
    <row r="722" spans="1:8" x14ac:dyDescent="0.25">
      <c r="A722">
        <v>5621</v>
      </c>
      <c r="B722" t="s">
        <v>401</v>
      </c>
      <c r="C722">
        <v>2020</v>
      </c>
      <c r="D722">
        <v>-691160.82046657149</v>
      </c>
      <c r="E722">
        <v>29236.848216326751</v>
      </c>
      <c r="F722">
        <v>37543.09255132352</v>
      </c>
      <c r="G722">
        <v>50640.04</v>
      </c>
      <c r="H722">
        <f t="shared" si="11"/>
        <v>-640520.78046657145</v>
      </c>
    </row>
    <row r="723" spans="1:8" x14ac:dyDescent="0.25">
      <c r="A723">
        <v>5622</v>
      </c>
      <c r="B723" t="s">
        <v>367</v>
      </c>
      <c r="C723">
        <v>2020</v>
      </c>
      <c r="D723">
        <v>-282354.40983762528</v>
      </c>
      <c r="E723">
        <v>32282.353238860789</v>
      </c>
      <c r="F723">
        <v>41453.83135875305</v>
      </c>
      <c r="G723">
        <v>1627.78</v>
      </c>
      <c r="H723">
        <f t="shared" si="11"/>
        <v>-280726.62983762525</v>
      </c>
    </row>
    <row r="724" spans="1:8" x14ac:dyDescent="0.25">
      <c r="A724">
        <v>5623</v>
      </c>
      <c r="B724" t="s">
        <v>364</v>
      </c>
      <c r="C724">
        <v>2020</v>
      </c>
      <c r="D724">
        <v>-3717056.7571719205</v>
      </c>
      <c r="E724">
        <v>3536.9706532899063</v>
      </c>
      <c r="F724">
        <v>21998.595940030958</v>
      </c>
      <c r="G724">
        <v>-5783.41</v>
      </c>
      <c r="H724">
        <f t="shared" si="11"/>
        <v>-3722840.1671719206</v>
      </c>
    </row>
    <row r="725" spans="1:8" x14ac:dyDescent="0.25">
      <c r="A725">
        <v>5624</v>
      </c>
      <c r="B725" t="s">
        <v>359</v>
      </c>
      <c r="C725">
        <v>2020</v>
      </c>
      <c r="D725">
        <v>3209863.1459502522</v>
      </c>
      <c r="E725">
        <v>-46738.166942569587</v>
      </c>
      <c r="F725">
        <v>128870.73522345026</v>
      </c>
      <c r="G725">
        <v>329781.56</v>
      </c>
      <c r="H725">
        <f t="shared" si="11"/>
        <v>3539644.7059502522</v>
      </c>
    </row>
    <row r="726" spans="1:8" x14ac:dyDescent="0.25">
      <c r="A726">
        <v>5627</v>
      </c>
      <c r="B726" t="s">
        <v>347</v>
      </c>
      <c r="C726">
        <v>2020</v>
      </c>
      <c r="D726">
        <v>12819327.909554772</v>
      </c>
      <c r="E726">
        <v>-41259.290913416691</v>
      </c>
      <c r="F726">
        <v>113763.87870204102</v>
      </c>
      <c r="G726">
        <v>-40640.870000000003</v>
      </c>
      <c r="H726">
        <f t="shared" si="11"/>
        <v>12778687.039554773</v>
      </c>
    </row>
    <row r="727" spans="1:8" x14ac:dyDescent="0.25">
      <c r="A727">
        <v>5628</v>
      </c>
      <c r="B727" t="s">
        <v>336</v>
      </c>
      <c r="C727">
        <v>2020</v>
      </c>
      <c r="D727">
        <v>-489747.59202727064</v>
      </c>
      <c r="E727">
        <v>21927.636162245064</v>
      </c>
      <c r="F727">
        <v>28157.319413492642</v>
      </c>
      <c r="G727">
        <v>688.72</v>
      </c>
      <c r="H727">
        <f t="shared" si="11"/>
        <v>-489058.87202727067</v>
      </c>
    </row>
    <row r="728" spans="1:8" x14ac:dyDescent="0.25">
      <c r="A728">
        <v>5629</v>
      </c>
      <c r="B728" t="s">
        <v>335</v>
      </c>
      <c r="C728">
        <v>2020</v>
      </c>
      <c r="D728">
        <v>-22235.314872549003</v>
      </c>
      <c r="E728">
        <v>310176.2111135539</v>
      </c>
      <c r="F728">
        <v>362378.60897017556</v>
      </c>
      <c r="G728">
        <v>256.64</v>
      </c>
      <c r="H728">
        <f t="shared" si="11"/>
        <v>-21978.674872549003</v>
      </c>
    </row>
    <row r="729" spans="1:8" x14ac:dyDescent="0.25">
      <c r="A729">
        <v>5631</v>
      </c>
      <c r="B729" t="s">
        <v>311</v>
      </c>
      <c r="C729">
        <v>2020</v>
      </c>
      <c r="D729">
        <v>-858799.24132071447</v>
      </c>
      <c r="E729">
        <v>7823.2395349144072</v>
      </c>
      <c r="F729">
        <v>54770.956089181971</v>
      </c>
      <c r="G729">
        <v>4257.96</v>
      </c>
      <c r="H729">
        <f t="shared" si="11"/>
        <v>-854541.28132071451</v>
      </c>
    </row>
    <row r="730" spans="1:8" x14ac:dyDescent="0.25">
      <c r="A730">
        <v>5632</v>
      </c>
      <c r="B730" t="s">
        <v>310</v>
      </c>
      <c r="C730">
        <v>2020</v>
      </c>
      <c r="D730">
        <v>-436816.7571355697</v>
      </c>
      <c r="E730">
        <v>-24451.57242873442</v>
      </c>
      <c r="F730">
        <v>192.47147409600592</v>
      </c>
      <c r="G730">
        <v>26804.28</v>
      </c>
      <c r="H730">
        <f t="shared" si="11"/>
        <v>-410012.47713556967</v>
      </c>
    </row>
    <row r="731" spans="1:8" x14ac:dyDescent="0.25">
      <c r="A731">
        <v>5633</v>
      </c>
      <c r="B731" t="s">
        <v>303</v>
      </c>
      <c r="C731">
        <v>2020</v>
      </c>
      <c r="D731">
        <v>-2264358.9985245741</v>
      </c>
      <c r="E731">
        <v>-38769.169463594517</v>
      </c>
      <c r="F731">
        <v>305.17297887014115</v>
      </c>
      <c r="G731">
        <v>58393.11</v>
      </c>
      <c r="H731">
        <f t="shared" si="11"/>
        <v>-2205965.8885245742</v>
      </c>
    </row>
    <row r="732" spans="1:8" x14ac:dyDescent="0.25">
      <c r="A732">
        <v>5634</v>
      </c>
      <c r="B732" t="s">
        <v>302</v>
      </c>
      <c r="C732">
        <v>2020</v>
      </c>
      <c r="D732">
        <v>-1849659.243405588</v>
      </c>
      <c r="E732">
        <v>173150.80373570783</v>
      </c>
      <c r="F732">
        <v>222343.27728785729</v>
      </c>
      <c r="G732">
        <v>41857.550000000003</v>
      </c>
      <c r="H732">
        <f t="shared" si="11"/>
        <v>-1807801.6934055879</v>
      </c>
    </row>
    <row r="733" spans="1:8" x14ac:dyDescent="0.25">
      <c r="A733">
        <v>5635</v>
      </c>
      <c r="B733" t="s">
        <v>300</v>
      </c>
      <c r="C733">
        <v>2020</v>
      </c>
      <c r="D733">
        <v>-3566507.6237562466</v>
      </c>
      <c r="E733">
        <v>-63996.383360930529</v>
      </c>
      <c r="F733">
        <v>176456.66304155393</v>
      </c>
      <c r="G733">
        <v>1776637.74</v>
      </c>
      <c r="H733">
        <f t="shared" si="11"/>
        <v>-1789869.8837562467</v>
      </c>
    </row>
    <row r="734" spans="1:8" x14ac:dyDescent="0.25">
      <c r="A734">
        <v>5636</v>
      </c>
      <c r="B734" t="s">
        <v>294</v>
      </c>
      <c r="C734">
        <v>2020</v>
      </c>
      <c r="D734">
        <v>-2836365.2555940757</v>
      </c>
      <c r="E734">
        <v>14998.611706152096</v>
      </c>
      <c r="F734">
        <v>93285.591238411158</v>
      </c>
      <c r="G734">
        <v>175111.21</v>
      </c>
      <c r="H734">
        <f t="shared" si="11"/>
        <v>-2661254.0455940757</v>
      </c>
    </row>
    <row r="735" spans="1:8" x14ac:dyDescent="0.25">
      <c r="A735">
        <v>5637</v>
      </c>
      <c r="B735" t="s">
        <v>251</v>
      </c>
      <c r="C735">
        <v>2020</v>
      </c>
      <c r="D735">
        <v>-196907.41091749363</v>
      </c>
      <c r="E735">
        <v>3452.5481177243328</v>
      </c>
      <c r="F735">
        <v>32324.467503718959</v>
      </c>
      <c r="G735">
        <v>1445.74</v>
      </c>
      <c r="H735">
        <f t="shared" si="11"/>
        <v>-195461.67091749364</v>
      </c>
    </row>
    <row r="736" spans="1:8" x14ac:dyDescent="0.25">
      <c r="A736">
        <v>5638</v>
      </c>
      <c r="B736" t="s">
        <v>243</v>
      </c>
      <c r="C736">
        <v>2020</v>
      </c>
      <c r="D736">
        <v>-2601435.3591766111</v>
      </c>
      <c r="E736">
        <v>-37864.602622300299</v>
      </c>
      <c r="F736">
        <v>298.05264688046236</v>
      </c>
      <c r="G736">
        <v>5502.22</v>
      </c>
      <c r="H736">
        <f t="shared" si="11"/>
        <v>-2595933.1391766109</v>
      </c>
    </row>
    <row r="737" spans="1:8" x14ac:dyDescent="0.25">
      <c r="A737">
        <v>5639</v>
      </c>
      <c r="B737" t="s">
        <v>238</v>
      </c>
      <c r="C737">
        <v>2020</v>
      </c>
      <c r="D737">
        <v>-686692.01552049804</v>
      </c>
      <c r="E737">
        <v>45682.575338010545</v>
      </c>
      <c r="F737">
        <v>58661.082111443</v>
      </c>
      <c r="G737">
        <v>-6955.42</v>
      </c>
      <c r="H737">
        <f t="shared" si="11"/>
        <v>-693647.43552049808</v>
      </c>
    </row>
    <row r="738" spans="1:8" x14ac:dyDescent="0.25">
      <c r="A738">
        <v>5640</v>
      </c>
      <c r="B738" t="s">
        <v>236</v>
      </c>
      <c r="C738">
        <v>2020</v>
      </c>
      <c r="D738">
        <v>-1629107.4625354423</v>
      </c>
      <c r="E738">
        <v>7612.3705447549873</v>
      </c>
      <c r="F738">
        <v>53294.649995133936</v>
      </c>
      <c r="G738">
        <v>3161.76</v>
      </c>
      <c r="H738">
        <f t="shared" si="11"/>
        <v>-1625945.7025354423</v>
      </c>
    </row>
    <row r="739" spans="1:8" x14ac:dyDescent="0.25">
      <c r="A739">
        <v>5642</v>
      </c>
      <c r="B739" t="s">
        <v>214</v>
      </c>
      <c r="C739">
        <v>2020</v>
      </c>
      <c r="D739">
        <v>-1505157.5035003163</v>
      </c>
      <c r="E739">
        <v>1720609.8782093292</v>
      </c>
      <c r="F739">
        <v>2419681.0845284378</v>
      </c>
      <c r="G739">
        <v>570927.19999999995</v>
      </c>
      <c r="H739">
        <f t="shared" si="11"/>
        <v>-934230.30350031634</v>
      </c>
    </row>
    <row r="740" spans="1:8" x14ac:dyDescent="0.25">
      <c r="A740">
        <v>5643</v>
      </c>
      <c r="B740" t="s">
        <v>183</v>
      </c>
      <c r="C740">
        <v>2020</v>
      </c>
      <c r="D740">
        <v>-1782861.3465280458</v>
      </c>
      <c r="E740">
        <v>195996.12090007443</v>
      </c>
      <c r="F740">
        <v>415843.75130380684</v>
      </c>
      <c r="G740">
        <v>54273.01</v>
      </c>
      <c r="H740">
        <f t="shared" si="11"/>
        <v>-1728588.3365280458</v>
      </c>
    </row>
    <row r="741" spans="1:8" x14ac:dyDescent="0.25">
      <c r="A741">
        <v>5645</v>
      </c>
      <c r="B741" t="s">
        <v>169</v>
      </c>
      <c r="C741">
        <v>2020</v>
      </c>
      <c r="D741">
        <v>-511796.33107623894</v>
      </c>
      <c r="E741">
        <v>25803.733463652014</v>
      </c>
      <c r="F741">
        <v>33134.62335022114</v>
      </c>
      <c r="G741">
        <v>16501.27</v>
      </c>
      <c r="H741">
        <f t="shared" si="11"/>
        <v>-495295.06107623893</v>
      </c>
    </row>
    <row r="742" spans="1:8" x14ac:dyDescent="0.25">
      <c r="A742">
        <v>5646</v>
      </c>
      <c r="B742" t="s">
        <v>157</v>
      </c>
      <c r="C742">
        <v>2020</v>
      </c>
      <c r="D742">
        <v>-15346650.945414484</v>
      </c>
      <c r="E742">
        <v>364052.53013991105</v>
      </c>
      <c r="F742">
        <v>568041.91502199462</v>
      </c>
      <c r="G742">
        <v>1280206.22</v>
      </c>
      <c r="H742">
        <f t="shared" si="11"/>
        <v>-14066444.725414483</v>
      </c>
    </row>
    <row r="743" spans="1:8" x14ac:dyDescent="0.25">
      <c r="A743">
        <v>5648</v>
      </c>
      <c r="B743" t="s">
        <v>156</v>
      </c>
      <c r="C743">
        <v>2020</v>
      </c>
      <c r="D743">
        <v>-9576642.4758421034</v>
      </c>
      <c r="E743">
        <v>-17062.508988593545</v>
      </c>
      <c r="F743">
        <v>65802.62525607628</v>
      </c>
      <c r="G743">
        <v>165674.60999999999</v>
      </c>
      <c r="H743">
        <f t="shared" si="11"/>
        <v>-9410967.865842104</v>
      </c>
    </row>
    <row r="744" spans="1:8" x14ac:dyDescent="0.25">
      <c r="A744">
        <v>5649</v>
      </c>
      <c r="B744" t="s">
        <v>140</v>
      </c>
      <c r="C744">
        <v>2020</v>
      </c>
      <c r="D744">
        <v>-8053187.9430982918</v>
      </c>
      <c r="E744">
        <v>201940.4821334217</v>
      </c>
      <c r="F744">
        <v>283987.42271974019</v>
      </c>
      <c r="G744">
        <v>915433.7</v>
      </c>
      <c r="H744">
        <f t="shared" si="11"/>
        <v>-7137754.2430982916</v>
      </c>
    </row>
    <row r="745" spans="1:8" x14ac:dyDescent="0.25">
      <c r="A745">
        <v>5650</v>
      </c>
      <c r="B745" t="s">
        <v>128</v>
      </c>
      <c r="C745">
        <v>2020</v>
      </c>
      <c r="D745">
        <v>-13972289.923802789</v>
      </c>
      <c r="E745">
        <v>299374.05450760911</v>
      </c>
      <c r="F745">
        <v>349758.45840902516</v>
      </c>
      <c r="G745">
        <v>655.26</v>
      </c>
      <c r="H745">
        <f t="shared" si="11"/>
        <v>-13971634.66380279</v>
      </c>
    </row>
    <row r="746" spans="1:8" x14ac:dyDescent="0.25">
      <c r="A746">
        <v>5651</v>
      </c>
      <c r="B746" t="s">
        <v>121</v>
      </c>
      <c r="C746">
        <v>2020</v>
      </c>
      <c r="D746">
        <v>-1043617.575522068</v>
      </c>
      <c r="E746">
        <v>-3329.7786944535783</v>
      </c>
      <c r="F746">
        <v>12841.498267533321</v>
      </c>
      <c r="G746">
        <v>64184.88</v>
      </c>
      <c r="H746">
        <f t="shared" si="11"/>
        <v>-979432.69552206795</v>
      </c>
    </row>
    <row r="747" spans="1:8" x14ac:dyDescent="0.25">
      <c r="A747">
        <v>5652</v>
      </c>
      <c r="B747" t="s">
        <v>120</v>
      </c>
      <c r="C747">
        <v>2020</v>
      </c>
      <c r="D747">
        <v>-118149.56753536384</v>
      </c>
      <c r="E747">
        <v>6484.2214474021021</v>
      </c>
      <c r="F747">
        <v>45396.412391976963</v>
      </c>
      <c r="G747">
        <v>2978.98</v>
      </c>
      <c r="H747">
        <f t="shared" si="11"/>
        <v>-115170.58753536384</v>
      </c>
    </row>
    <row r="748" spans="1:8" x14ac:dyDescent="0.25">
      <c r="A748">
        <v>5653</v>
      </c>
      <c r="B748" t="s">
        <v>113</v>
      </c>
      <c r="C748">
        <v>2020</v>
      </c>
      <c r="D748">
        <v>-1876260.1231725002</v>
      </c>
      <c r="E748">
        <v>48174.352174629297</v>
      </c>
      <c r="F748">
        <v>61860.777499339893</v>
      </c>
      <c r="G748">
        <v>6135.74</v>
      </c>
      <c r="H748">
        <f t="shared" si="11"/>
        <v>-1870124.3831725002</v>
      </c>
    </row>
    <row r="749" spans="1:8" x14ac:dyDescent="0.25">
      <c r="A749">
        <v>5654</v>
      </c>
      <c r="B749" t="s">
        <v>109</v>
      </c>
      <c r="C749">
        <v>2020</v>
      </c>
      <c r="D749">
        <v>76510.866576986271</v>
      </c>
      <c r="E749">
        <v>130340.6939308306</v>
      </c>
      <c r="F749">
        <v>139410.42897985526</v>
      </c>
      <c r="G749">
        <v>247.69</v>
      </c>
      <c r="H749">
        <f t="shared" si="11"/>
        <v>76758.556576986273</v>
      </c>
    </row>
    <row r="750" spans="1:8" x14ac:dyDescent="0.25">
      <c r="A750">
        <v>5655</v>
      </c>
      <c r="B750" t="s">
        <v>107</v>
      </c>
      <c r="C750">
        <v>2020</v>
      </c>
      <c r="D750">
        <v>-1701988.7114656025</v>
      </c>
      <c r="E750">
        <v>15604.305271796924</v>
      </c>
      <c r="F750">
        <v>109246.65095955432</v>
      </c>
      <c r="G750">
        <v>33267.79</v>
      </c>
      <c r="H750">
        <f t="shared" si="11"/>
        <v>-1668720.9214656025</v>
      </c>
    </row>
    <row r="751" spans="1:8" x14ac:dyDescent="0.25">
      <c r="A751">
        <v>5656</v>
      </c>
      <c r="B751" t="s">
        <v>419</v>
      </c>
      <c r="C751">
        <v>2020</v>
      </c>
      <c r="D751">
        <v>112898.08274564425</v>
      </c>
      <c r="E751">
        <v>3649546.7727214433</v>
      </c>
      <c r="F751">
        <v>3929011.65200675</v>
      </c>
      <c r="G751">
        <v>12544.569999999998</v>
      </c>
      <c r="H751">
        <f t="shared" si="11"/>
        <v>125442.65274564424</v>
      </c>
    </row>
    <row r="752" spans="1:8" x14ac:dyDescent="0.25">
      <c r="A752">
        <v>5661</v>
      </c>
      <c r="B752" t="s">
        <v>371</v>
      </c>
      <c r="C752">
        <v>2020</v>
      </c>
      <c r="D752">
        <v>234510.47612226265</v>
      </c>
      <c r="E752">
        <v>892504.48695579986</v>
      </c>
      <c r="F752">
        <v>943202.99161143333</v>
      </c>
      <c r="G752">
        <v>1581.39</v>
      </c>
      <c r="H752">
        <f t="shared" si="11"/>
        <v>236091.86612226267</v>
      </c>
    </row>
    <row r="753" spans="1:8" x14ac:dyDescent="0.25">
      <c r="A753">
        <v>5663</v>
      </c>
      <c r="B753" t="s">
        <v>358</v>
      </c>
      <c r="C753">
        <v>2020</v>
      </c>
      <c r="D753">
        <v>198633.50709329406</v>
      </c>
      <c r="E753">
        <v>436676.85411407484</v>
      </c>
      <c r="F753">
        <v>429685.8810179932</v>
      </c>
      <c r="G753">
        <v>594.36</v>
      </c>
      <c r="H753">
        <f t="shared" si="11"/>
        <v>199227.86709329404</v>
      </c>
    </row>
    <row r="754" spans="1:8" x14ac:dyDescent="0.25">
      <c r="A754">
        <v>5665</v>
      </c>
      <c r="B754" t="s">
        <v>346</v>
      </c>
      <c r="C754">
        <v>2020</v>
      </c>
      <c r="D754">
        <v>92314.018666066127</v>
      </c>
      <c r="E754">
        <v>444652.68706593005</v>
      </c>
      <c r="F754">
        <v>437534.02496352734</v>
      </c>
      <c r="G754">
        <v>23.29</v>
      </c>
      <c r="H754">
        <f t="shared" si="11"/>
        <v>92337.308666066121</v>
      </c>
    </row>
    <row r="755" spans="1:8" x14ac:dyDescent="0.25">
      <c r="A755">
        <v>5669</v>
      </c>
      <c r="B755" t="s">
        <v>314</v>
      </c>
      <c r="C755">
        <v>2020</v>
      </c>
      <c r="D755">
        <v>86800.718951025076</v>
      </c>
      <c r="E755">
        <v>600181.42962710746</v>
      </c>
      <c r="F755">
        <v>590572.83190144273</v>
      </c>
      <c r="G755">
        <v>745.89</v>
      </c>
      <c r="H755">
        <f t="shared" si="11"/>
        <v>87546.608951025075</v>
      </c>
    </row>
    <row r="756" spans="1:8" x14ac:dyDescent="0.25">
      <c r="A756">
        <v>5671</v>
      </c>
      <c r="B756" t="s">
        <v>308</v>
      </c>
      <c r="C756">
        <v>2020</v>
      </c>
      <c r="D756">
        <v>198554.08752747555</v>
      </c>
      <c r="E756">
        <v>487993.61502311577</v>
      </c>
      <c r="F756">
        <v>480698.816663965</v>
      </c>
      <c r="G756">
        <v>417.08</v>
      </c>
      <c r="H756">
        <f t="shared" si="11"/>
        <v>198971.16752747554</v>
      </c>
    </row>
    <row r="757" spans="1:8" x14ac:dyDescent="0.25">
      <c r="A757">
        <v>5673</v>
      </c>
      <c r="B757" t="s">
        <v>267</v>
      </c>
      <c r="C757">
        <v>2020</v>
      </c>
      <c r="D757">
        <v>253879.05397229028</v>
      </c>
      <c r="E757">
        <v>765679.96337810392</v>
      </c>
      <c r="F757">
        <v>753421.81877127569</v>
      </c>
      <c r="G757">
        <v>292.17</v>
      </c>
      <c r="H757">
        <f t="shared" si="11"/>
        <v>254171.22397229029</v>
      </c>
    </row>
    <row r="758" spans="1:8" x14ac:dyDescent="0.25">
      <c r="A758">
        <v>5674</v>
      </c>
      <c r="B758" t="s">
        <v>241</v>
      </c>
      <c r="C758">
        <v>2020</v>
      </c>
      <c r="D758">
        <v>91732.185270497372</v>
      </c>
      <c r="E758">
        <v>285197.04065043951</v>
      </c>
      <c r="F758">
        <v>278609.11006646132</v>
      </c>
      <c r="G758">
        <v>30.85</v>
      </c>
      <c r="H758">
        <f t="shared" si="11"/>
        <v>91763.035270497377</v>
      </c>
    </row>
    <row r="759" spans="1:8" x14ac:dyDescent="0.25">
      <c r="A759">
        <v>5675</v>
      </c>
      <c r="B759" t="s">
        <v>240</v>
      </c>
      <c r="C759">
        <v>2020</v>
      </c>
      <c r="D759">
        <v>4513673.7936311634</v>
      </c>
      <c r="E759">
        <v>8591966.047386067</v>
      </c>
      <c r="F759">
        <v>8454413.0653266329</v>
      </c>
      <c r="G759">
        <v>74950.55</v>
      </c>
      <c r="H759">
        <f t="shared" si="11"/>
        <v>4588624.3436311632</v>
      </c>
    </row>
    <row r="760" spans="1:8" x14ac:dyDescent="0.25">
      <c r="A760">
        <v>5678</v>
      </c>
      <c r="B760" t="s">
        <v>212</v>
      </c>
      <c r="C760">
        <v>2020</v>
      </c>
      <c r="D760">
        <v>7625179.6067699809</v>
      </c>
      <c r="E760">
        <v>12181090.875720927</v>
      </c>
      <c r="F760">
        <v>11986077.840816988</v>
      </c>
      <c r="G760">
        <v>41298.800000000003</v>
      </c>
      <c r="H760">
        <f t="shared" si="11"/>
        <v>7666478.4067699807</v>
      </c>
    </row>
    <row r="761" spans="1:8" x14ac:dyDescent="0.25">
      <c r="A761">
        <v>5680</v>
      </c>
      <c r="B761" t="s">
        <v>207</v>
      </c>
      <c r="C761">
        <v>2020</v>
      </c>
      <c r="D761">
        <v>156269.95010135279</v>
      </c>
      <c r="E761">
        <v>728032.11537586921</v>
      </c>
      <c r="F761">
        <v>769387.80616542394</v>
      </c>
      <c r="G761">
        <v>385.8</v>
      </c>
      <c r="H761">
        <f t="shared" si="11"/>
        <v>156655.75010135278</v>
      </c>
    </row>
    <row r="762" spans="1:8" x14ac:dyDescent="0.25">
      <c r="A762">
        <v>5683</v>
      </c>
      <c r="B762" t="s">
        <v>182</v>
      </c>
      <c r="C762">
        <v>2020</v>
      </c>
      <c r="D762">
        <v>168097.80439421511</v>
      </c>
      <c r="E762">
        <v>402457.07937004557</v>
      </c>
      <c r="F762">
        <v>396331.26924947317</v>
      </c>
      <c r="G762">
        <v>-335.27</v>
      </c>
      <c r="H762">
        <f t="shared" si="11"/>
        <v>167762.53439421512</v>
      </c>
    </row>
    <row r="763" spans="1:8" x14ac:dyDescent="0.25">
      <c r="A763">
        <v>5684</v>
      </c>
      <c r="B763" t="s">
        <v>167</v>
      </c>
      <c r="C763">
        <v>2020</v>
      </c>
      <c r="D763">
        <v>-48589.900211747678</v>
      </c>
      <c r="E763">
        <v>167492.49198896025</v>
      </c>
      <c r="F763">
        <v>164811.02285621656</v>
      </c>
      <c r="G763">
        <v>-3.51</v>
      </c>
      <c r="H763">
        <f t="shared" si="11"/>
        <v>-48593.41021174768</v>
      </c>
    </row>
    <row r="764" spans="1:8" x14ac:dyDescent="0.25">
      <c r="A764">
        <v>5688</v>
      </c>
      <c r="B764" t="s">
        <v>144</v>
      </c>
      <c r="C764">
        <v>2020</v>
      </c>
      <c r="D764">
        <v>69919.819448923066</v>
      </c>
      <c r="E764">
        <v>436171.90222225437</v>
      </c>
      <c r="F764">
        <v>434467.6131322094</v>
      </c>
      <c r="G764">
        <v>1299.3</v>
      </c>
      <c r="H764">
        <f t="shared" si="11"/>
        <v>71219.119448923069</v>
      </c>
    </row>
    <row r="765" spans="1:8" x14ac:dyDescent="0.25">
      <c r="A765">
        <v>5690</v>
      </c>
      <c r="B765" t="s">
        <v>123</v>
      </c>
      <c r="C765">
        <v>2020</v>
      </c>
      <c r="D765">
        <v>52683.973996341112</v>
      </c>
      <c r="E765">
        <v>239274.98855565744</v>
      </c>
      <c r="F765">
        <v>235444.31836602368</v>
      </c>
      <c r="G765">
        <v>47.41</v>
      </c>
      <c r="H765">
        <f t="shared" si="11"/>
        <v>52731.383996341116</v>
      </c>
    </row>
    <row r="766" spans="1:8" x14ac:dyDescent="0.25">
      <c r="A766">
        <v>5692</v>
      </c>
      <c r="B766" t="s">
        <v>115</v>
      </c>
      <c r="C766">
        <v>2020</v>
      </c>
      <c r="D766">
        <v>347157.38294197258</v>
      </c>
      <c r="E766">
        <v>1718917.2188442261</v>
      </c>
      <c r="F766">
        <v>1718375.1109139307</v>
      </c>
      <c r="G766">
        <v>1603.33</v>
      </c>
      <c r="H766">
        <f t="shared" si="11"/>
        <v>348760.7129419726</v>
      </c>
    </row>
    <row r="767" spans="1:8" x14ac:dyDescent="0.25">
      <c r="A767">
        <v>5693</v>
      </c>
      <c r="B767" t="s">
        <v>220</v>
      </c>
      <c r="C767">
        <v>2020</v>
      </c>
      <c r="D767">
        <v>2349634.7803357542</v>
      </c>
      <c r="E767">
        <v>6651633.6122589549</v>
      </c>
      <c r="F767">
        <v>7111712.9172999272</v>
      </c>
      <c r="G767">
        <v>4453.33</v>
      </c>
      <c r="H767">
        <f t="shared" si="11"/>
        <v>2354088.1103357542</v>
      </c>
    </row>
    <row r="768" spans="1:8" x14ac:dyDescent="0.25">
      <c r="A768">
        <v>5701</v>
      </c>
      <c r="B768" t="s">
        <v>397</v>
      </c>
      <c r="C768">
        <v>2020</v>
      </c>
      <c r="D768">
        <v>-224482.3656920155</v>
      </c>
      <c r="E768">
        <v>862242.47232468007</v>
      </c>
      <c r="F768">
        <v>887151.9342806153</v>
      </c>
      <c r="G768">
        <v>653.4</v>
      </c>
      <c r="H768">
        <f t="shared" si="11"/>
        <v>-223828.96569201551</v>
      </c>
    </row>
    <row r="769" spans="1:8" x14ac:dyDescent="0.25">
      <c r="A769">
        <v>5702</v>
      </c>
      <c r="B769" t="s">
        <v>395</v>
      </c>
      <c r="C769">
        <v>2020</v>
      </c>
      <c r="D769">
        <v>-2523127.5783995828</v>
      </c>
      <c r="E769">
        <v>4897176.4234413365</v>
      </c>
      <c r="F769">
        <v>5430409.0528938686</v>
      </c>
      <c r="G769">
        <v>11528.22</v>
      </c>
      <c r="H769">
        <f t="shared" si="11"/>
        <v>-2511599.3583995826</v>
      </c>
    </row>
    <row r="770" spans="1:8" x14ac:dyDescent="0.25">
      <c r="A770">
        <v>5703</v>
      </c>
      <c r="B770" t="s">
        <v>389</v>
      </c>
      <c r="C770">
        <v>2020</v>
      </c>
      <c r="D770">
        <v>-545494.85037736688</v>
      </c>
      <c r="E770">
        <v>307143.19413928478</v>
      </c>
      <c r="F770">
        <v>362362.14439304819</v>
      </c>
      <c r="G770">
        <v>6921.91</v>
      </c>
      <c r="H770">
        <f t="shared" ref="H770:H833" si="12">D770+G770</f>
        <v>-538572.94037736685</v>
      </c>
    </row>
    <row r="771" spans="1:8" x14ac:dyDescent="0.25">
      <c r="A771">
        <v>5704</v>
      </c>
      <c r="B771" t="s">
        <v>386</v>
      </c>
      <c r="C771">
        <v>2020</v>
      </c>
      <c r="D771">
        <v>-3208317.4248075443</v>
      </c>
      <c r="E771">
        <v>234656.10846547649</v>
      </c>
      <c r="F771">
        <v>480754.36128203443</v>
      </c>
      <c r="G771">
        <v>3010.09</v>
      </c>
      <c r="H771">
        <f t="shared" si="12"/>
        <v>-3205307.3348075445</v>
      </c>
    </row>
    <row r="772" spans="1:8" x14ac:dyDescent="0.25">
      <c r="A772">
        <v>5705</v>
      </c>
      <c r="B772" t="s">
        <v>376</v>
      </c>
      <c r="C772">
        <v>2020</v>
      </c>
      <c r="D772">
        <v>-1369007.4161025442</v>
      </c>
      <c r="E772">
        <v>-1797.4106430835782</v>
      </c>
      <c r="F772">
        <v>26760.317625204152</v>
      </c>
      <c r="G772">
        <v>2281.1</v>
      </c>
      <c r="H772">
        <f t="shared" si="12"/>
        <v>-1366726.3161025441</v>
      </c>
    </row>
    <row r="773" spans="1:8" x14ac:dyDescent="0.25">
      <c r="A773">
        <v>5706</v>
      </c>
      <c r="B773" t="s">
        <v>374</v>
      </c>
      <c r="C773">
        <v>2020</v>
      </c>
      <c r="D773">
        <v>-1924425.9644342295</v>
      </c>
      <c r="E773">
        <v>4156727.2519985619</v>
      </c>
      <c r="F773">
        <v>4276811.6165111326</v>
      </c>
      <c r="G773">
        <v>-218.12</v>
      </c>
      <c r="H773">
        <f t="shared" si="12"/>
        <v>-1924644.0844342296</v>
      </c>
    </row>
    <row r="774" spans="1:8" x14ac:dyDescent="0.25">
      <c r="A774">
        <v>5707</v>
      </c>
      <c r="B774" t="s">
        <v>351</v>
      </c>
      <c r="C774">
        <v>2020</v>
      </c>
      <c r="D774">
        <v>-1715986.7692822991</v>
      </c>
      <c r="E774">
        <v>-80646.237119404104</v>
      </c>
      <c r="F774">
        <v>42624.280418337708</v>
      </c>
      <c r="G774">
        <v>30159.4</v>
      </c>
      <c r="H774">
        <f t="shared" si="12"/>
        <v>-1685827.3692822992</v>
      </c>
    </row>
    <row r="775" spans="1:8" x14ac:dyDescent="0.25">
      <c r="A775">
        <v>5708</v>
      </c>
      <c r="B775" t="s">
        <v>350</v>
      </c>
      <c r="C775">
        <v>2020</v>
      </c>
      <c r="D775">
        <v>-1484422.685991249</v>
      </c>
      <c r="E775">
        <v>-61470.758616972431</v>
      </c>
      <c r="F775">
        <v>32489.387557393609</v>
      </c>
      <c r="G775">
        <v>3705.6</v>
      </c>
      <c r="H775">
        <f t="shared" si="12"/>
        <v>-1480717.085991249</v>
      </c>
    </row>
    <row r="776" spans="1:8" x14ac:dyDescent="0.25">
      <c r="A776">
        <v>5709</v>
      </c>
      <c r="B776" t="s">
        <v>341</v>
      </c>
      <c r="C776">
        <v>2020</v>
      </c>
      <c r="D776">
        <v>-2525637.7765147621</v>
      </c>
      <c r="E776">
        <v>4556705.4304737011</v>
      </c>
      <c r="F776">
        <v>4613159.9051048141</v>
      </c>
      <c r="G776">
        <v>1416.13</v>
      </c>
      <c r="H776">
        <f t="shared" si="12"/>
        <v>-2524221.6465147622</v>
      </c>
    </row>
    <row r="777" spans="1:8" x14ac:dyDescent="0.25">
      <c r="A777">
        <v>5710</v>
      </c>
      <c r="B777" t="s">
        <v>334</v>
      </c>
      <c r="C777">
        <v>2020</v>
      </c>
      <c r="D777">
        <v>-1048037.4414388472</v>
      </c>
      <c r="E777">
        <v>61950.186311684418</v>
      </c>
      <c r="F777">
        <v>126921.1462098317</v>
      </c>
      <c r="G777">
        <v>5360.98</v>
      </c>
      <c r="H777">
        <f t="shared" si="12"/>
        <v>-1042676.4614388472</v>
      </c>
    </row>
    <row r="778" spans="1:8" x14ac:dyDescent="0.25">
      <c r="A778">
        <v>5711</v>
      </c>
      <c r="B778" t="s">
        <v>333</v>
      </c>
      <c r="C778">
        <v>2020</v>
      </c>
      <c r="D778">
        <v>-6826223.0854493687</v>
      </c>
      <c r="E778">
        <v>-6451.3050267323197</v>
      </c>
      <c r="F778">
        <v>96048.708889505215</v>
      </c>
      <c r="G778">
        <v>6520.54</v>
      </c>
      <c r="H778">
        <f t="shared" si="12"/>
        <v>-6819702.5454493687</v>
      </c>
    </row>
    <row r="779" spans="1:8" x14ac:dyDescent="0.25">
      <c r="A779">
        <v>5712</v>
      </c>
      <c r="B779" t="s">
        <v>331</v>
      </c>
      <c r="C779">
        <v>2020</v>
      </c>
      <c r="D779">
        <v>-13593286.290802833</v>
      </c>
      <c r="E779">
        <v>-197034.10980188497</v>
      </c>
      <c r="F779">
        <v>104139.23139077694</v>
      </c>
      <c r="G779">
        <v>19565.330000000002</v>
      </c>
      <c r="H779">
        <f t="shared" si="12"/>
        <v>-13573720.960802833</v>
      </c>
    </row>
    <row r="780" spans="1:8" x14ac:dyDescent="0.25">
      <c r="A780">
        <v>5713</v>
      </c>
      <c r="B780" t="s">
        <v>323</v>
      </c>
      <c r="C780">
        <v>2020</v>
      </c>
      <c r="D780">
        <v>-12473192.4065089</v>
      </c>
      <c r="E780">
        <v>-58555.804432376804</v>
      </c>
      <c r="F780">
        <v>74992.985919733794</v>
      </c>
      <c r="G780">
        <v>4037</v>
      </c>
      <c r="H780">
        <f t="shared" si="12"/>
        <v>-12469155.4065089</v>
      </c>
    </row>
    <row r="781" spans="1:8" x14ac:dyDescent="0.25">
      <c r="A781">
        <v>5714</v>
      </c>
      <c r="B781" t="s">
        <v>322</v>
      </c>
      <c r="C781">
        <v>2020</v>
      </c>
      <c r="D781">
        <v>-451139.84470099572</v>
      </c>
      <c r="E781">
        <v>4217802.760454894</v>
      </c>
      <c r="F781">
        <v>4339651.5451893434</v>
      </c>
      <c r="G781">
        <v>-9243.5</v>
      </c>
      <c r="H781">
        <f t="shared" si="12"/>
        <v>-460383.34470099572</v>
      </c>
    </row>
    <row r="782" spans="1:8" x14ac:dyDescent="0.25">
      <c r="A782">
        <v>5715</v>
      </c>
      <c r="B782" t="s">
        <v>306</v>
      </c>
      <c r="C782">
        <v>2020</v>
      </c>
      <c r="D782">
        <v>-1008938.5677782687</v>
      </c>
      <c r="E782">
        <v>130304.26101418673</v>
      </c>
      <c r="F782">
        <v>278846.19963486283</v>
      </c>
      <c r="G782">
        <v>4196.33</v>
      </c>
      <c r="H782">
        <f t="shared" si="12"/>
        <v>-1004742.2377782688</v>
      </c>
    </row>
    <row r="783" spans="1:8" x14ac:dyDescent="0.25">
      <c r="A783">
        <v>5716</v>
      </c>
      <c r="B783" t="s">
        <v>293</v>
      </c>
      <c r="C783">
        <v>2020</v>
      </c>
      <c r="D783">
        <v>-15119694.650464401</v>
      </c>
      <c r="E783">
        <v>6251257.9243539311</v>
      </c>
      <c r="F783">
        <v>6431851.5235344619</v>
      </c>
      <c r="G783">
        <v>1290946.78</v>
      </c>
      <c r="H783">
        <f t="shared" si="12"/>
        <v>-13828747.870464401</v>
      </c>
    </row>
    <row r="784" spans="1:8" x14ac:dyDescent="0.25">
      <c r="A784">
        <v>5717</v>
      </c>
      <c r="B784" t="s">
        <v>285</v>
      </c>
      <c r="C784">
        <v>2020</v>
      </c>
      <c r="D784">
        <v>-12563103.031608127</v>
      </c>
      <c r="E784">
        <v>-232654.38157697167</v>
      </c>
      <c r="F784">
        <v>122965.75705335349</v>
      </c>
      <c r="G784">
        <v>12908.62</v>
      </c>
      <c r="H784">
        <f t="shared" si="12"/>
        <v>-12550194.411608128</v>
      </c>
    </row>
    <row r="785" spans="1:8" x14ac:dyDescent="0.25">
      <c r="A785">
        <v>5718</v>
      </c>
      <c r="B785" t="s">
        <v>283</v>
      </c>
      <c r="C785">
        <v>2020</v>
      </c>
      <c r="D785">
        <v>-9161016.3847801387</v>
      </c>
      <c r="E785">
        <v>3356718.4550786084</v>
      </c>
      <c r="F785">
        <v>3722217.1942225839</v>
      </c>
      <c r="G785">
        <v>38373.019999999997</v>
      </c>
      <c r="H785">
        <f t="shared" si="12"/>
        <v>-9122643.3647801392</v>
      </c>
    </row>
    <row r="786" spans="1:8" x14ac:dyDescent="0.25">
      <c r="A786">
        <v>5719</v>
      </c>
      <c r="B786" t="s">
        <v>279</v>
      </c>
      <c r="C786">
        <v>2020</v>
      </c>
      <c r="D786">
        <v>-5311801.3240440348</v>
      </c>
      <c r="E786">
        <v>4515994.9488005126</v>
      </c>
      <c r="F786">
        <v>4646458.2557947235</v>
      </c>
      <c r="G786">
        <v>56482.06</v>
      </c>
      <c r="H786">
        <f t="shared" si="12"/>
        <v>-5255319.2640440352</v>
      </c>
    </row>
    <row r="787" spans="1:8" x14ac:dyDescent="0.25">
      <c r="A787">
        <v>5720</v>
      </c>
      <c r="B787" t="s">
        <v>278</v>
      </c>
      <c r="C787">
        <v>2020</v>
      </c>
      <c r="D787">
        <v>-2522923.9009684287</v>
      </c>
      <c r="E787">
        <v>1733856.0757445118</v>
      </c>
      <c r="F787">
        <v>1922648.260142026</v>
      </c>
      <c r="G787">
        <v>5436.52</v>
      </c>
      <c r="H787">
        <f t="shared" si="12"/>
        <v>-2517487.3809684287</v>
      </c>
    </row>
    <row r="788" spans="1:8" x14ac:dyDescent="0.25">
      <c r="A788">
        <v>5721</v>
      </c>
      <c r="B788" t="s">
        <v>277</v>
      </c>
      <c r="C788">
        <v>2020</v>
      </c>
      <c r="D788">
        <v>-1974302.4963321574</v>
      </c>
      <c r="E788">
        <v>-1078421.8507279218</v>
      </c>
      <c r="F788">
        <v>179726.50784742209</v>
      </c>
      <c r="G788">
        <v>453213.95</v>
      </c>
      <c r="H788">
        <f t="shared" si="12"/>
        <v>-1521088.5463321574</v>
      </c>
    </row>
    <row r="789" spans="1:8" x14ac:dyDescent="0.25">
      <c r="A789">
        <v>5722</v>
      </c>
      <c r="B789" t="s">
        <v>270</v>
      </c>
      <c r="C789">
        <v>2020</v>
      </c>
      <c r="D789">
        <v>-466082.47593774594</v>
      </c>
      <c r="E789">
        <v>1455034.1720478977</v>
      </c>
      <c r="F789">
        <v>1497068.8890985383</v>
      </c>
      <c r="G789">
        <v>1217.0899999999999</v>
      </c>
      <c r="H789">
        <f t="shared" si="12"/>
        <v>-464865.38593774592</v>
      </c>
    </row>
    <row r="790" spans="1:8" x14ac:dyDescent="0.25">
      <c r="A790">
        <v>5723</v>
      </c>
      <c r="B790" t="s">
        <v>228</v>
      </c>
      <c r="C790">
        <v>2020</v>
      </c>
      <c r="D790">
        <v>-5885739.3366645658</v>
      </c>
      <c r="E790">
        <v>-131801.07375722026</v>
      </c>
      <c r="F790">
        <v>69661.352196109481</v>
      </c>
      <c r="G790">
        <v>38310.11</v>
      </c>
      <c r="H790">
        <f t="shared" si="12"/>
        <v>-5847429.2266645655</v>
      </c>
    </row>
    <row r="791" spans="1:8" x14ac:dyDescent="0.25">
      <c r="A791">
        <v>5724</v>
      </c>
      <c r="B791" t="s">
        <v>208</v>
      </c>
      <c r="C791">
        <v>2020</v>
      </c>
      <c r="D791">
        <v>-20499110.056646153</v>
      </c>
      <c r="E791">
        <v>-1659226.6470195835</v>
      </c>
      <c r="F791">
        <v>215493.22810437056</v>
      </c>
      <c r="G791">
        <v>960622.88</v>
      </c>
      <c r="H791">
        <f t="shared" si="12"/>
        <v>-19538487.176646154</v>
      </c>
    </row>
    <row r="792" spans="1:8" x14ac:dyDescent="0.25">
      <c r="A792">
        <v>5725</v>
      </c>
      <c r="B792" t="s">
        <v>185</v>
      </c>
      <c r="C792">
        <v>2020</v>
      </c>
      <c r="D792">
        <v>-7287854.6332563907</v>
      </c>
      <c r="E792">
        <v>-431434.09969315183</v>
      </c>
      <c r="F792">
        <v>46839.942318099289</v>
      </c>
      <c r="G792">
        <v>114349.82</v>
      </c>
      <c r="H792">
        <f t="shared" si="12"/>
        <v>-7173504.8132563904</v>
      </c>
    </row>
    <row r="793" spans="1:8" x14ac:dyDescent="0.25">
      <c r="A793">
        <v>5726</v>
      </c>
      <c r="B793" t="s">
        <v>256</v>
      </c>
      <c r="C793">
        <v>2020</v>
      </c>
      <c r="D793">
        <v>-1262617.2917505058</v>
      </c>
      <c r="E793">
        <v>4063317.6508300551</v>
      </c>
      <c r="F793">
        <v>4180703.4902973999</v>
      </c>
      <c r="G793">
        <v>3502.4</v>
      </c>
      <c r="H793">
        <f t="shared" si="12"/>
        <v>-1259114.8917505059</v>
      </c>
    </row>
    <row r="794" spans="1:8" x14ac:dyDescent="0.25">
      <c r="A794">
        <v>5727</v>
      </c>
      <c r="B794" t="s">
        <v>161</v>
      </c>
      <c r="C794">
        <v>2020</v>
      </c>
      <c r="D794">
        <v>70862.33360473346</v>
      </c>
      <c r="E794">
        <v>4496926.4272946892</v>
      </c>
      <c r="F794">
        <v>4986577.5437631197</v>
      </c>
      <c r="G794">
        <v>5832.26</v>
      </c>
      <c r="H794">
        <f t="shared" si="12"/>
        <v>76694.593604733454</v>
      </c>
    </row>
    <row r="795" spans="1:8" x14ac:dyDescent="0.25">
      <c r="A795">
        <v>5728</v>
      </c>
      <c r="B795" t="s">
        <v>149</v>
      </c>
      <c r="C795">
        <v>2020</v>
      </c>
      <c r="D795">
        <v>-1438284.8617782444</v>
      </c>
      <c r="E795">
        <v>2087345.3184193298</v>
      </c>
      <c r="F795">
        <v>2147646.9742376562</v>
      </c>
      <c r="G795">
        <v>81970.929999999993</v>
      </c>
      <c r="H795">
        <f t="shared" si="12"/>
        <v>-1356313.9317782444</v>
      </c>
    </row>
    <row r="796" spans="1:8" x14ac:dyDescent="0.25">
      <c r="A796">
        <v>5729</v>
      </c>
      <c r="B796" t="s">
        <v>143</v>
      </c>
      <c r="C796">
        <v>2020</v>
      </c>
      <c r="D796">
        <v>-3726839.1788165178</v>
      </c>
      <c r="E796">
        <v>-99275.578575880441</v>
      </c>
      <c r="F796">
        <v>52470.521267419492</v>
      </c>
      <c r="G796">
        <v>40128.19</v>
      </c>
      <c r="H796">
        <f t="shared" si="12"/>
        <v>-3686710.9888165179</v>
      </c>
    </row>
    <row r="797" spans="1:8" x14ac:dyDescent="0.25">
      <c r="A797">
        <v>5730</v>
      </c>
      <c r="B797" t="s">
        <v>139</v>
      </c>
      <c r="C797">
        <v>2020</v>
      </c>
      <c r="D797">
        <v>-2942706.1620293264</v>
      </c>
      <c r="E797">
        <v>2430089.262318932</v>
      </c>
      <c r="F797">
        <v>2694691.3054366899</v>
      </c>
      <c r="G797">
        <v>-544.04</v>
      </c>
      <c r="H797">
        <f t="shared" si="12"/>
        <v>-2943250.2020293265</v>
      </c>
    </row>
    <row r="798" spans="1:8" x14ac:dyDescent="0.25">
      <c r="A798">
        <v>5731</v>
      </c>
      <c r="B798" t="s">
        <v>247</v>
      </c>
      <c r="C798">
        <v>2020</v>
      </c>
      <c r="D798">
        <v>-535081.59025568911</v>
      </c>
      <c r="E798">
        <v>166255.313362988</v>
      </c>
      <c r="F798">
        <v>340617.45721538324</v>
      </c>
      <c r="G798">
        <v>1184.25</v>
      </c>
      <c r="H798">
        <f t="shared" si="12"/>
        <v>-533897.34025568911</v>
      </c>
    </row>
    <row r="799" spans="1:8" x14ac:dyDescent="0.25">
      <c r="A799">
        <v>5732</v>
      </c>
      <c r="B799" t="s">
        <v>125</v>
      </c>
      <c r="C799">
        <v>2020</v>
      </c>
      <c r="D799">
        <v>-1465515.4009105007</v>
      </c>
      <c r="E799">
        <v>140696.29739942471</v>
      </c>
      <c r="F799">
        <v>288253.13363175921</v>
      </c>
      <c r="G799">
        <v>3319.93</v>
      </c>
      <c r="H799">
        <f t="shared" si="12"/>
        <v>-1462195.4709105007</v>
      </c>
    </row>
    <row r="800" spans="1:8" x14ac:dyDescent="0.25">
      <c r="A800">
        <v>5741</v>
      </c>
      <c r="B800" t="s">
        <v>260</v>
      </c>
      <c r="C800">
        <v>2020</v>
      </c>
      <c r="D800">
        <v>161438.07092198083</v>
      </c>
      <c r="E800">
        <v>24262.006087733476</v>
      </c>
      <c r="F800">
        <v>22796.552043748263</v>
      </c>
      <c r="G800">
        <v>654.89</v>
      </c>
      <c r="H800">
        <f t="shared" si="12"/>
        <v>162092.96092198085</v>
      </c>
    </row>
    <row r="801" spans="1:8" x14ac:dyDescent="0.25">
      <c r="A801">
        <v>5742</v>
      </c>
      <c r="B801" t="s">
        <v>400</v>
      </c>
      <c r="C801">
        <v>2020</v>
      </c>
      <c r="D801">
        <v>341601.23546201043</v>
      </c>
      <c r="E801">
        <v>25536.894317021048</v>
      </c>
      <c r="F801">
        <v>33641.65011352583</v>
      </c>
      <c r="G801">
        <v>375.9</v>
      </c>
      <c r="H801">
        <f t="shared" si="12"/>
        <v>341977.13546201045</v>
      </c>
    </row>
    <row r="802" spans="1:8" x14ac:dyDescent="0.25">
      <c r="A802">
        <v>5743</v>
      </c>
      <c r="B802" t="s">
        <v>396</v>
      </c>
      <c r="C802">
        <v>2020</v>
      </c>
      <c r="D802">
        <v>239093.14212695701</v>
      </c>
      <c r="E802">
        <v>43148.545570139016</v>
      </c>
      <c r="F802">
        <v>56842.788122853992</v>
      </c>
      <c r="G802">
        <v>1400.44</v>
      </c>
      <c r="H802">
        <f t="shared" si="12"/>
        <v>240493.58212695702</v>
      </c>
    </row>
    <row r="803" spans="1:8" x14ac:dyDescent="0.25">
      <c r="A803">
        <v>5744</v>
      </c>
      <c r="B803" t="s">
        <v>391</v>
      </c>
      <c r="C803">
        <v>2020</v>
      </c>
      <c r="D803">
        <v>-178394.57072682347</v>
      </c>
      <c r="E803">
        <v>933905.99275283562</v>
      </c>
      <c r="F803">
        <v>880627.60888788791</v>
      </c>
      <c r="G803">
        <v>93050.62</v>
      </c>
      <c r="H803">
        <f t="shared" si="12"/>
        <v>-85343.950726823474</v>
      </c>
    </row>
    <row r="804" spans="1:8" x14ac:dyDescent="0.25">
      <c r="A804">
        <v>5745</v>
      </c>
      <c r="B804" t="s">
        <v>388</v>
      </c>
      <c r="C804">
        <v>2020</v>
      </c>
      <c r="D804">
        <v>864195.16416842467</v>
      </c>
      <c r="E804">
        <v>-29109.935319712553</v>
      </c>
      <c r="F804">
        <v>199.88726172560823</v>
      </c>
      <c r="G804">
        <v>1672.77</v>
      </c>
      <c r="H804">
        <f t="shared" si="12"/>
        <v>865867.93416842469</v>
      </c>
    </row>
    <row r="805" spans="1:8" x14ac:dyDescent="0.25">
      <c r="A805">
        <v>5746</v>
      </c>
      <c r="B805" t="s">
        <v>387</v>
      </c>
      <c r="C805">
        <v>2020</v>
      </c>
      <c r="D805">
        <v>324366.33398793067</v>
      </c>
      <c r="E805">
        <v>-57659.325719370914</v>
      </c>
      <c r="F805">
        <v>184.99808021904522</v>
      </c>
      <c r="G805">
        <v>816.98</v>
      </c>
      <c r="H805">
        <f t="shared" si="12"/>
        <v>325183.31398793065</v>
      </c>
    </row>
    <row r="806" spans="1:8" x14ac:dyDescent="0.25">
      <c r="A806">
        <v>5747</v>
      </c>
      <c r="B806" t="s">
        <v>377</v>
      </c>
      <c r="C806">
        <v>2020</v>
      </c>
      <c r="D806">
        <v>113621.39587543799</v>
      </c>
      <c r="E806">
        <v>168353.92406139901</v>
      </c>
      <c r="F806">
        <v>158713.28734112417</v>
      </c>
      <c r="G806">
        <v>2473.83</v>
      </c>
      <c r="H806">
        <f t="shared" si="12"/>
        <v>116095.22587543799</v>
      </c>
    </row>
    <row r="807" spans="1:8" x14ac:dyDescent="0.25">
      <c r="A807">
        <v>5748</v>
      </c>
      <c r="B807" t="s">
        <v>365</v>
      </c>
      <c r="C807">
        <v>2020</v>
      </c>
      <c r="D807">
        <v>249141.42567303186</v>
      </c>
      <c r="E807">
        <v>218973.58360258964</v>
      </c>
      <c r="F807">
        <v>206481.36411369551</v>
      </c>
      <c r="G807">
        <v>427.76</v>
      </c>
      <c r="H807">
        <f t="shared" si="12"/>
        <v>249569.18567303187</v>
      </c>
    </row>
    <row r="808" spans="1:8" x14ac:dyDescent="0.25">
      <c r="A808">
        <v>5749</v>
      </c>
      <c r="B808" t="s">
        <v>345</v>
      </c>
      <c r="C808">
        <v>2020</v>
      </c>
      <c r="D808">
        <v>4390015.4996271841</v>
      </c>
      <c r="E808">
        <v>-303084.54503898701</v>
      </c>
      <c r="F808">
        <v>3578.9438772922767</v>
      </c>
      <c r="G808">
        <v>15746.86</v>
      </c>
      <c r="H808">
        <f t="shared" si="12"/>
        <v>4405762.3596271845</v>
      </c>
    </row>
    <row r="809" spans="1:8" x14ac:dyDescent="0.25">
      <c r="A809">
        <v>5750</v>
      </c>
      <c r="B809" t="s">
        <v>246</v>
      </c>
      <c r="C809">
        <v>2020</v>
      </c>
      <c r="D809">
        <v>92916.285150726209</v>
      </c>
      <c r="E809">
        <v>12631.975684802461</v>
      </c>
      <c r="F809">
        <v>16686.972337478328</v>
      </c>
      <c r="G809">
        <v>-8.25</v>
      </c>
      <c r="H809">
        <f t="shared" si="12"/>
        <v>92908.035150726209</v>
      </c>
    </row>
    <row r="810" spans="1:8" x14ac:dyDescent="0.25">
      <c r="A810">
        <v>5752</v>
      </c>
      <c r="B810" t="s">
        <v>319</v>
      </c>
      <c r="C810">
        <v>2020</v>
      </c>
      <c r="D810">
        <v>331770.17859025975</v>
      </c>
      <c r="E810">
        <v>324449.0672445409</v>
      </c>
      <c r="F810">
        <v>305869.78191469074</v>
      </c>
      <c r="G810">
        <v>1344.99</v>
      </c>
      <c r="H810">
        <f t="shared" si="12"/>
        <v>333115.16859025974</v>
      </c>
    </row>
    <row r="811" spans="1:8" x14ac:dyDescent="0.25">
      <c r="A811">
        <v>5754</v>
      </c>
      <c r="B811" t="s">
        <v>262</v>
      </c>
      <c r="C811">
        <v>2020</v>
      </c>
      <c r="D811">
        <v>318418.39170890173</v>
      </c>
      <c r="E811">
        <v>274596.69167296152</v>
      </c>
      <c r="F811">
        <v>258872.1579932899</v>
      </c>
      <c r="G811">
        <v>229.43</v>
      </c>
      <c r="H811">
        <f t="shared" si="12"/>
        <v>318647.82170890173</v>
      </c>
    </row>
    <row r="812" spans="1:8" x14ac:dyDescent="0.25">
      <c r="A812">
        <v>5755</v>
      </c>
      <c r="B812" t="s">
        <v>244</v>
      </c>
      <c r="C812">
        <v>2020</v>
      </c>
      <c r="D812">
        <v>359851.25716163404</v>
      </c>
      <c r="E812">
        <v>29384.542368390743</v>
      </c>
      <c r="F812">
        <v>38817.288592529803</v>
      </c>
      <c r="G812">
        <v>909.11</v>
      </c>
      <c r="H812">
        <f t="shared" si="12"/>
        <v>360760.36716163403</v>
      </c>
    </row>
    <row r="813" spans="1:8" x14ac:dyDescent="0.25">
      <c r="A813">
        <v>5756</v>
      </c>
      <c r="B813" t="s">
        <v>219</v>
      </c>
      <c r="C813">
        <v>2020</v>
      </c>
      <c r="D813">
        <v>196677.78227511141</v>
      </c>
      <c r="E813">
        <v>34274.982823375736</v>
      </c>
      <c r="F813">
        <v>45152.983972000184</v>
      </c>
      <c r="G813">
        <v>2082.3000000000002</v>
      </c>
      <c r="H813">
        <f t="shared" si="12"/>
        <v>198760.0822751114</v>
      </c>
    </row>
    <row r="814" spans="1:8" x14ac:dyDescent="0.25">
      <c r="A814">
        <v>5757</v>
      </c>
      <c r="B814" t="s">
        <v>203</v>
      </c>
      <c r="C814">
        <v>2020</v>
      </c>
      <c r="D814">
        <v>5503171.6497870181</v>
      </c>
      <c r="E814">
        <v>482559.2443354323</v>
      </c>
      <c r="F814">
        <v>635711.18145559158</v>
      </c>
      <c r="G814">
        <v>126988.73</v>
      </c>
      <c r="H814">
        <f t="shared" si="12"/>
        <v>5630160.3797870185</v>
      </c>
    </row>
    <row r="815" spans="1:8" x14ac:dyDescent="0.25">
      <c r="A815">
        <v>5758</v>
      </c>
      <c r="B815" t="s">
        <v>257</v>
      </c>
      <c r="C815">
        <v>2020</v>
      </c>
      <c r="D815">
        <v>163354.57068467961</v>
      </c>
      <c r="E815">
        <v>143019.11024633414</v>
      </c>
      <c r="F815">
        <v>134829.24895483849</v>
      </c>
      <c r="G815">
        <v>752.65</v>
      </c>
      <c r="H815">
        <f t="shared" si="12"/>
        <v>164107.2206846796</v>
      </c>
    </row>
    <row r="816" spans="1:8" x14ac:dyDescent="0.25">
      <c r="A816">
        <v>5759</v>
      </c>
      <c r="B816" t="s">
        <v>184</v>
      </c>
      <c r="C816">
        <v>2020</v>
      </c>
      <c r="D816">
        <v>190513.70633680173</v>
      </c>
      <c r="E816">
        <v>178120.3030797184</v>
      </c>
      <c r="F816">
        <v>167958.72155517022</v>
      </c>
      <c r="G816">
        <v>104.99</v>
      </c>
      <c r="H816">
        <f t="shared" si="12"/>
        <v>190618.69633680172</v>
      </c>
    </row>
    <row r="817" spans="1:8" x14ac:dyDescent="0.25">
      <c r="A817">
        <v>5760</v>
      </c>
      <c r="B817" t="s">
        <v>177</v>
      </c>
      <c r="C817">
        <v>2020</v>
      </c>
      <c r="D817">
        <v>400335.95840345393</v>
      </c>
      <c r="E817">
        <v>34749.14266480584</v>
      </c>
      <c r="F817">
        <v>45777.629995328258</v>
      </c>
      <c r="G817">
        <v>341.5</v>
      </c>
      <c r="H817">
        <f t="shared" si="12"/>
        <v>400677.45840345393</v>
      </c>
    </row>
    <row r="818" spans="1:8" x14ac:dyDescent="0.25">
      <c r="A818">
        <v>5761</v>
      </c>
      <c r="B818" t="s">
        <v>171</v>
      </c>
      <c r="C818">
        <v>2020</v>
      </c>
      <c r="D818">
        <v>472442.32117162202</v>
      </c>
      <c r="E818">
        <v>429057.33073900238</v>
      </c>
      <c r="F818">
        <v>404487.74686451547</v>
      </c>
      <c r="G818">
        <v>548.79</v>
      </c>
      <c r="H818">
        <f t="shared" si="12"/>
        <v>472991.111171622</v>
      </c>
    </row>
    <row r="819" spans="1:8" x14ac:dyDescent="0.25">
      <c r="A819">
        <v>5762</v>
      </c>
      <c r="B819" t="s">
        <v>151</v>
      </c>
      <c r="C819">
        <v>2020</v>
      </c>
      <c r="D819">
        <v>123241.70131174012</v>
      </c>
      <c r="E819">
        <v>9821.8824296234816</v>
      </c>
      <c r="F819">
        <v>12939.096197509934</v>
      </c>
      <c r="G819">
        <v>451.8</v>
      </c>
      <c r="H819">
        <f t="shared" si="12"/>
        <v>123693.50131174012</v>
      </c>
    </row>
    <row r="820" spans="1:8" x14ac:dyDescent="0.25">
      <c r="A820">
        <v>5763</v>
      </c>
      <c r="B820" t="s">
        <v>132</v>
      </c>
      <c r="C820">
        <v>2020</v>
      </c>
      <c r="D820">
        <v>175164.16326152012</v>
      </c>
      <c r="E820">
        <v>41251.906204418621</v>
      </c>
      <c r="F820">
        <v>54344.204029541732</v>
      </c>
      <c r="G820">
        <v>2056.65</v>
      </c>
      <c r="H820">
        <f t="shared" si="12"/>
        <v>177220.81326152012</v>
      </c>
    </row>
    <row r="821" spans="1:8" x14ac:dyDescent="0.25">
      <c r="A821">
        <v>5764</v>
      </c>
      <c r="B821" t="s">
        <v>130</v>
      </c>
      <c r="C821">
        <v>2020</v>
      </c>
      <c r="D821">
        <v>3735110.1769774789</v>
      </c>
      <c r="E821">
        <v>3165312.1749120606</v>
      </c>
      <c r="F821">
        <v>2984734.345434539</v>
      </c>
      <c r="G821">
        <v>40037.17</v>
      </c>
      <c r="H821">
        <f t="shared" si="12"/>
        <v>3775147.3469774788</v>
      </c>
    </row>
    <row r="822" spans="1:8" x14ac:dyDescent="0.25">
      <c r="A822">
        <v>5765</v>
      </c>
      <c r="B822" t="s">
        <v>129</v>
      </c>
      <c r="C822">
        <v>2020</v>
      </c>
      <c r="D822">
        <v>495621.41885183076</v>
      </c>
      <c r="E822">
        <v>413435.19889145653</v>
      </c>
      <c r="F822">
        <v>389849.14269227587</v>
      </c>
      <c r="G822">
        <v>224.05</v>
      </c>
      <c r="H822">
        <f t="shared" si="12"/>
        <v>495845.46885183075</v>
      </c>
    </row>
    <row r="823" spans="1:8" x14ac:dyDescent="0.25">
      <c r="A823">
        <v>5766</v>
      </c>
      <c r="B823" t="s">
        <v>111</v>
      </c>
      <c r="C823">
        <v>2020</v>
      </c>
      <c r="D823">
        <v>415158.61674453592</v>
      </c>
      <c r="E823">
        <v>-15828.866132879077</v>
      </c>
      <c r="F823">
        <v>108.69102499790988</v>
      </c>
      <c r="G823">
        <v>1332.02</v>
      </c>
      <c r="H823">
        <f t="shared" si="12"/>
        <v>416490.63674453594</v>
      </c>
    </row>
    <row r="824" spans="1:8" x14ac:dyDescent="0.25">
      <c r="A824">
        <v>5785</v>
      </c>
      <c r="B824" t="s">
        <v>329</v>
      </c>
      <c r="C824">
        <v>2020</v>
      </c>
      <c r="D824">
        <v>-15140.143031143409</v>
      </c>
      <c r="E824">
        <v>1256453.2669347588</v>
      </c>
      <c r="F824">
        <v>1256057.0097604259</v>
      </c>
      <c r="G824">
        <v>287.07</v>
      </c>
      <c r="H824">
        <f t="shared" si="12"/>
        <v>-14853.073031143409</v>
      </c>
    </row>
    <row r="825" spans="1:8" x14ac:dyDescent="0.25">
      <c r="A825">
        <v>5790</v>
      </c>
      <c r="B825" t="s">
        <v>234</v>
      </c>
      <c r="C825">
        <v>2020</v>
      </c>
      <c r="D825">
        <v>434099.09998581302</v>
      </c>
      <c r="E825">
        <v>-18564.039880340595</v>
      </c>
      <c r="F825">
        <v>0</v>
      </c>
      <c r="G825">
        <v>968.15</v>
      </c>
      <c r="H825">
        <f t="shared" si="12"/>
        <v>435067.24998581305</v>
      </c>
    </row>
    <row r="826" spans="1:8" x14ac:dyDescent="0.25">
      <c r="A826">
        <v>5792</v>
      </c>
      <c r="B826" t="s">
        <v>217</v>
      </c>
      <c r="C826">
        <v>2020</v>
      </c>
      <c r="D826">
        <v>438288.13261765329</v>
      </c>
      <c r="E826">
        <v>1827930.693905497</v>
      </c>
      <c r="F826">
        <v>1818636.8677905945</v>
      </c>
      <c r="G826">
        <v>356.03</v>
      </c>
      <c r="H826">
        <f t="shared" si="12"/>
        <v>438644.16261765332</v>
      </c>
    </row>
    <row r="827" spans="1:8" x14ac:dyDescent="0.25">
      <c r="A827">
        <v>5798</v>
      </c>
      <c r="B827" t="s">
        <v>168</v>
      </c>
      <c r="C827">
        <v>2020</v>
      </c>
      <c r="D827">
        <v>289337.56151546846</v>
      </c>
      <c r="E827">
        <v>1470969.6783626443</v>
      </c>
      <c r="F827">
        <v>1470505.767524401</v>
      </c>
      <c r="G827">
        <v>1323.52</v>
      </c>
      <c r="H827">
        <f t="shared" si="12"/>
        <v>290661.08151546848</v>
      </c>
    </row>
    <row r="828" spans="1:8" x14ac:dyDescent="0.25">
      <c r="A828">
        <v>5799</v>
      </c>
      <c r="B828" t="s">
        <v>150</v>
      </c>
      <c r="C828">
        <v>2020</v>
      </c>
      <c r="D828">
        <v>669697.89170170273</v>
      </c>
      <c r="E828">
        <v>5811307.9947133409</v>
      </c>
      <c r="F828">
        <v>5781761.3132209405</v>
      </c>
      <c r="G828">
        <v>3077</v>
      </c>
      <c r="H828">
        <f t="shared" si="12"/>
        <v>672774.89170170273</v>
      </c>
    </row>
    <row r="829" spans="1:8" x14ac:dyDescent="0.25">
      <c r="A829">
        <v>5803</v>
      </c>
      <c r="B829" t="s">
        <v>110</v>
      </c>
      <c r="C829">
        <v>2020</v>
      </c>
      <c r="D829">
        <v>333684.35582711629</v>
      </c>
      <c r="E829">
        <v>1738418.7107922158</v>
      </c>
      <c r="F829">
        <v>1737870.4525288376</v>
      </c>
      <c r="G829">
        <v>-178.44</v>
      </c>
      <c r="H829">
        <f t="shared" si="12"/>
        <v>333505.91582711629</v>
      </c>
    </row>
    <row r="830" spans="1:8" x14ac:dyDescent="0.25">
      <c r="A830">
        <v>5804</v>
      </c>
      <c r="B830" t="s">
        <v>265</v>
      </c>
      <c r="C830">
        <v>2020</v>
      </c>
      <c r="D830">
        <v>875350.02249934385</v>
      </c>
      <c r="E830">
        <v>3864224.4722562544</v>
      </c>
      <c r="F830">
        <v>4094881.2806545151</v>
      </c>
      <c r="G830">
        <v>6746.62</v>
      </c>
      <c r="H830">
        <f t="shared" si="12"/>
        <v>882096.64249934384</v>
      </c>
    </row>
    <row r="831" spans="1:8" x14ac:dyDescent="0.25">
      <c r="A831">
        <v>5805</v>
      </c>
      <c r="B831" t="s">
        <v>198</v>
      </c>
      <c r="C831">
        <v>2020</v>
      </c>
      <c r="D831">
        <v>4847491.586748613</v>
      </c>
      <c r="E831">
        <v>-345257.41133813211</v>
      </c>
      <c r="F831">
        <v>0</v>
      </c>
      <c r="G831">
        <v>73621.319999999992</v>
      </c>
      <c r="H831">
        <f t="shared" si="12"/>
        <v>4921112.9067486133</v>
      </c>
    </row>
    <row r="832" spans="1:8" x14ac:dyDescent="0.25">
      <c r="A832">
        <v>5806</v>
      </c>
      <c r="B832" t="s">
        <v>264</v>
      </c>
      <c r="C832">
        <v>2020</v>
      </c>
      <c r="D832">
        <v>1737066.1604254025</v>
      </c>
      <c r="E832">
        <v>8302668.3585355356</v>
      </c>
      <c r="F832">
        <v>8260454.7471162369</v>
      </c>
      <c r="G832">
        <v>11999.04</v>
      </c>
      <c r="H832">
        <f t="shared" si="12"/>
        <v>1749065.2004254025</v>
      </c>
    </row>
    <row r="833" spans="1:8" x14ac:dyDescent="0.25">
      <c r="A833">
        <v>5812</v>
      </c>
      <c r="B833" t="s">
        <v>355</v>
      </c>
      <c r="C833">
        <v>2020</v>
      </c>
      <c r="D833">
        <v>177272.31601226379</v>
      </c>
      <c r="E833">
        <v>-3670.4396786472098</v>
      </c>
      <c r="F833">
        <v>0</v>
      </c>
      <c r="G833">
        <v>-460.09</v>
      </c>
      <c r="H833">
        <f t="shared" si="12"/>
        <v>176812.2260122638</v>
      </c>
    </row>
    <row r="834" spans="1:8" x14ac:dyDescent="0.25">
      <c r="A834">
        <v>5813</v>
      </c>
      <c r="B834" t="s">
        <v>338</v>
      </c>
      <c r="C834">
        <v>2020</v>
      </c>
      <c r="D834">
        <v>214484.77462380863</v>
      </c>
      <c r="E834">
        <v>593932.30109721725</v>
      </c>
      <c r="F834">
        <v>542479.36096776358</v>
      </c>
      <c r="G834">
        <v>2479.1799999999998</v>
      </c>
      <c r="H834">
        <f t="shared" ref="H834:H897" si="13">D834+G834</f>
        <v>216963.95462380862</v>
      </c>
    </row>
    <row r="835" spans="1:8" x14ac:dyDescent="0.25">
      <c r="A835">
        <v>5816</v>
      </c>
      <c r="B835" t="s">
        <v>327</v>
      </c>
      <c r="C835">
        <v>2020</v>
      </c>
      <c r="D835">
        <v>2619907.9094504444</v>
      </c>
      <c r="E835">
        <v>3170469.2611675756</v>
      </c>
      <c r="F835">
        <v>2938155.8924334832</v>
      </c>
      <c r="G835">
        <v>13054.08</v>
      </c>
      <c r="H835">
        <f t="shared" si="13"/>
        <v>2632961.9894504445</v>
      </c>
    </row>
    <row r="836" spans="1:8" x14ac:dyDescent="0.25">
      <c r="A836">
        <v>5817</v>
      </c>
      <c r="B836" t="s">
        <v>273</v>
      </c>
      <c r="C836">
        <v>2020</v>
      </c>
      <c r="D836">
        <v>915770.78108071699</v>
      </c>
      <c r="E836">
        <v>1143544.8621965854</v>
      </c>
      <c r="F836">
        <v>1059752.6102137927</v>
      </c>
      <c r="G836">
        <v>1015.77</v>
      </c>
      <c r="H836">
        <f t="shared" si="13"/>
        <v>916786.55108071701</v>
      </c>
    </row>
    <row r="837" spans="1:8" x14ac:dyDescent="0.25">
      <c r="A837">
        <v>5819</v>
      </c>
      <c r="B837" t="s">
        <v>268</v>
      </c>
      <c r="C837">
        <v>2020</v>
      </c>
      <c r="D837">
        <v>208901.41595045564</v>
      </c>
      <c r="E837">
        <v>-10093.709116279826</v>
      </c>
      <c r="F837">
        <v>0</v>
      </c>
      <c r="G837">
        <v>9744.01</v>
      </c>
      <c r="H837">
        <f t="shared" si="13"/>
        <v>218645.42595045565</v>
      </c>
    </row>
    <row r="838" spans="1:8" x14ac:dyDescent="0.25">
      <c r="A838">
        <v>5821</v>
      </c>
      <c r="B838" t="s">
        <v>227</v>
      </c>
      <c r="C838">
        <v>2020</v>
      </c>
      <c r="D838">
        <v>358389.77758256649</v>
      </c>
      <c r="E838">
        <v>435185.63525164773</v>
      </c>
      <c r="F838">
        <v>403297.7875477515</v>
      </c>
      <c r="G838">
        <v>468.06</v>
      </c>
      <c r="H838">
        <f t="shared" si="13"/>
        <v>358857.83758256648</v>
      </c>
    </row>
    <row r="839" spans="1:8" x14ac:dyDescent="0.25">
      <c r="A839">
        <v>5822</v>
      </c>
      <c r="B839" t="s">
        <v>193</v>
      </c>
      <c r="C839">
        <v>2020</v>
      </c>
      <c r="D839">
        <v>12319005.194552086</v>
      </c>
      <c r="E839">
        <v>11953414.133488193</v>
      </c>
      <c r="F839">
        <v>11077538.142751828</v>
      </c>
      <c r="G839">
        <v>128981.7</v>
      </c>
      <c r="H839">
        <f t="shared" si="13"/>
        <v>12447986.894552086</v>
      </c>
    </row>
    <row r="840" spans="1:8" x14ac:dyDescent="0.25">
      <c r="A840">
        <v>5827</v>
      </c>
      <c r="B840" t="s">
        <v>138</v>
      </c>
      <c r="C840">
        <v>2020</v>
      </c>
      <c r="D840">
        <v>340456.42629794887</v>
      </c>
      <c r="E840">
        <v>357136.03762499348</v>
      </c>
      <c r="F840">
        <v>330967.20608538302</v>
      </c>
      <c r="G840">
        <v>2281.38</v>
      </c>
      <c r="H840">
        <f t="shared" si="13"/>
        <v>342737.80629794887</v>
      </c>
    </row>
    <row r="841" spans="1:8" x14ac:dyDescent="0.25">
      <c r="A841">
        <v>5828</v>
      </c>
      <c r="B841" t="s">
        <v>464</v>
      </c>
      <c r="C841">
        <v>2020</v>
      </c>
      <c r="D841">
        <v>145059.97998155048</v>
      </c>
      <c r="E841">
        <v>-4877.2321280066726</v>
      </c>
      <c r="F841">
        <v>0</v>
      </c>
      <c r="G841">
        <v>-7.42</v>
      </c>
      <c r="H841">
        <f t="shared" si="13"/>
        <v>145052.55998155047</v>
      </c>
    </row>
    <row r="842" spans="1:8" x14ac:dyDescent="0.25">
      <c r="A842">
        <v>5830</v>
      </c>
      <c r="B842" t="s">
        <v>119</v>
      </c>
      <c r="C842">
        <v>2020</v>
      </c>
      <c r="D842">
        <v>354637.33541703381</v>
      </c>
      <c r="E842">
        <v>-20407.366009291076</v>
      </c>
      <c r="F842">
        <v>0</v>
      </c>
      <c r="G842">
        <v>652.54</v>
      </c>
      <c r="H842">
        <f t="shared" si="13"/>
        <v>355289.87541703379</v>
      </c>
    </row>
    <row r="843" spans="1:8" x14ac:dyDescent="0.25">
      <c r="A843">
        <v>5831</v>
      </c>
      <c r="B843" t="s">
        <v>134</v>
      </c>
      <c r="C843">
        <v>2020</v>
      </c>
      <c r="D843">
        <v>3075997.4693828579</v>
      </c>
      <c r="E843">
        <v>-144306.17515584655</v>
      </c>
      <c r="F843">
        <v>0</v>
      </c>
      <c r="G843">
        <v>7539.45</v>
      </c>
      <c r="H843">
        <f t="shared" si="13"/>
        <v>3083536.9193828581</v>
      </c>
    </row>
    <row r="844" spans="1:8" x14ac:dyDescent="0.25">
      <c r="A844">
        <v>5841</v>
      </c>
      <c r="B844" t="s">
        <v>352</v>
      </c>
      <c r="C844">
        <v>2020</v>
      </c>
      <c r="D844">
        <v>1904907.0921695686</v>
      </c>
      <c r="E844">
        <v>-93339.584974156882</v>
      </c>
      <c r="F844">
        <v>71640.304628002341</v>
      </c>
      <c r="G844">
        <v>13788.05</v>
      </c>
      <c r="H844">
        <f t="shared" si="13"/>
        <v>1918695.1421695687</v>
      </c>
    </row>
    <row r="845" spans="1:8" x14ac:dyDescent="0.25">
      <c r="A845">
        <v>5842</v>
      </c>
      <c r="B845" t="s">
        <v>166</v>
      </c>
      <c r="C845">
        <v>2020</v>
      </c>
      <c r="D845">
        <v>411406.26146938553</v>
      </c>
      <c r="E845">
        <v>-14345.551554413922</v>
      </c>
      <c r="F845">
        <v>11010.544815465728</v>
      </c>
      <c r="G845">
        <v>2296.9899999999998</v>
      </c>
      <c r="H845">
        <f t="shared" si="13"/>
        <v>413703.25146938552</v>
      </c>
    </row>
    <row r="846" spans="1:8" x14ac:dyDescent="0.25">
      <c r="A846">
        <v>5843</v>
      </c>
      <c r="B846" t="s">
        <v>165</v>
      </c>
      <c r="C846">
        <v>2020</v>
      </c>
      <c r="D846">
        <v>-4575207.7669994673</v>
      </c>
      <c r="E846">
        <v>-23054.396632140062</v>
      </c>
      <c r="F846">
        <v>17694.786174575278</v>
      </c>
      <c r="G846">
        <v>6481.56</v>
      </c>
      <c r="H846">
        <f t="shared" si="13"/>
        <v>-4568726.2069994677</v>
      </c>
    </row>
    <row r="847" spans="1:8" x14ac:dyDescent="0.25">
      <c r="A847">
        <v>5851</v>
      </c>
      <c r="B847" t="s">
        <v>398</v>
      </c>
      <c r="C847">
        <v>2020</v>
      </c>
      <c r="D847">
        <v>-338701.766886561</v>
      </c>
      <c r="E847">
        <v>1517.3400953887694</v>
      </c>
      <c r="F847">
        <v>14206.090381098707</v>
      </c>
      <c r="G847">
        <v>11336.5</v>
      </c>
      <c r="H847">
        <f t="shared" si="13"/>
        <v>-327365.266886561</v>
      </c>
    </row>
    <row r="848" spans="1:8" x14ac:dyDescent="0.25">
      <c r="A848">
        <v>5852</v>
      </c>
      <c r="B848" t="s">
        <v>362</v>
      </c>
      <c r="C848">
        <v>2020</v>
      </c>
      <c r="D848">
        <v>-1139204.816328642</v>
      </c>
      <c r="E848">
        <v>1430275.1049967452</v>
      </c>
      <c r="F848">
        <v>1330333.6274344125</v>
      </c>
      <c r="G848">
        <v>1627.9</v>
      </c>
      <c r="H848">
        <f t="shared" si="13"/>
        <v>-1137576.9163286421</v>
      </c>
    </row>
    <row r="849" spans="1:8" x14ac:dyDescent="0.25">
      <c r="A849">
        <v>5853</v>
      </c>
      <c r="B849" t="s">
        <v>361</v>
      </c>
      <c r="C849">
        <v>2020</v>
      </c>
      <c r="D849">
        <v>-4127503.1658704421</v>
      </c>
      <c r="E849">
        <v>2251736.5705956905</v>
      </c>
      <c r="F849">
        <v>2094394.8961441971</v>
      </c>
      <c r="G849">
        <v>7281.8</v>
      </c>
      <c r="H849">
        <f t="shared" si="13"/>
        <v>-4120221.3658704422</v>
      </c>
    </row>
    <row r="850" spans="1:8" x14ac:dyDescent="0.25">
      <c r="A850">
        <v>5854</v>
      </c>
      <c r="B850" t="s">
        <v>360</v>
      </c>
      <c r="C850">
        <v>2020</v>
      </c>
      <c r="D850">
        <v>278530.59033033345</v>
      </c>
      <c r="E850">
        <v>45284.266737649428</v>
      </c>
      <c r="F850">
        <v>96744.732098604771</v>
      </c>
      <c r="G850">
        <v>0.8</v>
      </c>
      <c r="H850">
        <f t="shared" si="13"/>
        <v>278531.39033033344</v>
      </c>
    </row>
    <row r="851" spans="1:8" x14ac:dyDescent="0.25">
      <c r="A851">
        <v>5855</v>
      </c>
      <c r="B851" t="s">
        <v>305</v>
      </c>
      <c r="C851">
        <v>2020</v>
      </c>
      <c r="D851">
        <v>-4198055.2994284872</v>
      </c>
      <c r="E851">
        <v>1829353.9021139634</v>
      </c>
      <c r="F851">
        <v>1701526.5132969674</v>
      </c>
      <c r="G851">
        <v>7463.56</v>
      </c>
      <c r="H851">
        <f t="shared" si="13"/>
        <v>-4190591.7394284871</v>
      </c>
    </row>
    <row r="852" spans="1:8" x14ac:dyDescent="0.25">
      <c r="A852">
        <v>5856</v>
      </c>
      <c r="B852" t="s">
        <v>297</v>
      </c>
      <c r="C852">
        <v>2020</v>
      </c>
      <c r="D852">
        <v>-449524.49752029346</v>
      </c>
      <c r="E852">
        <v>2213194.2331381915</v>
      </c>
      <c r="F852">
        <v>2028613.5268115641</v>
      </c>
      <c r="G852">
        <v>171.66</v>
      </c>
      <c r="H852">
        <f t="shared" si="13"/>
        <v>-449352.83752029348</v>
      </c>
    </row>
    <row r="853" spans="1:8" x14ac:dyDescent="0.25">
      <c r="A853">
        <v>5857</v>
      </c>
      <c r="B853" t="s">
        <v>281</v>
      </c>
      <c r="C853">
        <v>2020</v>
      </c>
      <c r="D853">
        <v>-1244597.1007997892</v>
      </c>
      <c r="E853">
        <v>4159741.0385648725</v>
      </c>
      <c r="F853">
        <v>3869076.2117644418</v>
      </c>
      <c r="G853">
        <v>-654.37</v>
      </c>
      <c r="H853">
        <f t="shared" si="13"/>
        <v>-1245251.4707997893</v>
      </c>
    </row>
    <row r="854" spans="1:8" x14ac:dyDescent="0.25">
      <c r="A854">
        <v>5858</v>
      </c>
      <c r="B854" t="s">
        <v>239</v>
      </c>
      <c r="C854">
        <v>2020</v>
      </c>
      <c r="D854">
        <v>-806215.81315786461</v>
      </c>
      <c r="E854">
        <v>1803137.0468288909</v>
      </c>
      <c r="F854">
        <v>1677141.5791892083</v>
      </c>
      <c r="G854">
        <v>4253.3900000000003</v>
      </c>
      <c r="H854">
        <f t="shared" si="13"/>
        <v>-801962.4231578646</v>
      </c>
    </row>
    <row r="855" spans="1:8" x14ac:dyDescent="0.25">
      <c r="A855">
        <v>5859</v>
      </c>
      <c r="B855" t="s">
        <v>222</v>
      </c>
      <c r="C855">
        <v>2020</v>
      </c>
      <c r="D855">
        <v>-1953210.4210917763</v>
      </c>
      <c r="E855">
        <v>7707755.453811381</v>
      </c>
      <c r="F855">
        <v>7169170.6276811715</v>
      </c>
      <c r="G855">
        <v>8761.77</v>
      </c>
      <c r="H855">
        <f t="shared" si="13"/>
        <v>-1944448.6510917763</v>
      </c>
    </row>
    <row r="856" spans="1:8" x14ac:dyDescent="0.25">
      <c r="A856">
        <v>5860</v>
      </c>
      <c r="B856" t="s">
        <v>189</v>
      </c>
      <c r="C856">
        <v>2020</v>
      </c>
      <c r="D856">
        <v>-7465445.9825941771</v>
      </c>
      <c r="E856">
        <v>4421909.591415599</v>
      </c>
      <c r="F856">
        <v>4112925.5528420326</v>
      </c>
      <c r="G856">
        <v>18694.939999999999</v>
      </c>
      <c r="H856">
        <f t="shared" si="13"/>
        <v>-7446751.0425941767</v>
      </c>
    </row>
    <row r="857" spans="1:8" x14ac:dyDescent="0.25">
      <c r="A857">
        <v>5861</v>
      </c>
      <c r="B857" t="s">
        <v>172</v>
      </c>
      <c r="C857">
        <v>2020</v>
      </c>
      <c r="D857">
        <v>-107128726.5604713</v>
      </c>
      <c r="E857">
        <v>18232366.358807798</v>
      </c>
      <c r="F857">
        <v>16958366.953384906</v>
      </c>
      <c r="G857">
        <v>10070150.960000001</v>
      </c>
      <c r="H857">
        <f t="shared" si="13"/>
        <v>-97058575.600471288</v>
      </c>
    </row>
    <row r="858" spans="1:8" x14ac:dyDescent="0.25">
      <c r="A858">
        <v>5862</v>
      </c>
      <c r="B858" t="s">
        <v>142</v>
      </c>
      <c r="C858">
        <v>2020</v>
      </c>
      <c r="D858">
        <v>88700.149629758977</v>
      </c>
      <c r="E858">
        <v>687464.20525301818</v>
      </c>
      <c r="F858">
        <v>639427.16104790487</v>
      </c>
      <c r="G858">
        <v>1070.57</v>
      </c>
      <c r="H858">
        <f t="shared" si="13"/>
        <v>89770.719629758984</v>
      </c>
    </row>
    <row r="859" spans="1:8" x14ac:dyDescent="0.25">
      <c r="A859">
        <v>5863</v>
      </c>
      <c r="B859" t="s">
        <v>117</v>
      </c>
      <c r="C859">
        <v>2020</v>
      </c>
      <c r="D859">
        <v>-373146.26926928229</v>
      </c>
      <c r="E859">
        <v>1121498.8094169996</v>
      </c>
      <c r="F859">
        <v>1043133.292387472</v>
      </c>
      <c r="G859">
        <v>4222.21</v>
      </c>
      <c r="H859">
        <f t="shared" si="13"/>
        <v>-368924.05926928227</v>
      </c>
    </row>
    <row r="860" spans="1:8" x14ac:dyDescent="0.25">
      <c r="A860">
        <v>5871</v>
      </c>
      <c r="B860" t="s">
        <v>261</v>
      </c>
      <c r="C860">
        <v>2020</v>
      </c>
      <c r="D860">
        <v>352662.21186395979</v>
      </c>
      <c r="E860">
        <v>-39399.916638114446</v>
      </c>
      <c r="F860">
        <v>29376.911226303986</v>
      </c>
      <c r="G860">
        <v>12455.09</v>
      </c>
      <c r="H860">
        <f t="shared" si="13"/>
        <v>365117.30186395982</v>
      </c>
    </row>
    <row r="861" spans="1:8" x14ac:dyDescent="0.25">
      <c r="A861">
        <v>5872</v>
      </c>
      <c r="B861" t="s">
        <v>250</v>
      </c>
      <c r="C861">
        <v>2020</v>
      </c>
      <c r="D861">
        <v>-5338598.7784735989</v>
      </c>
      <c r="E861">
        <v>-123041.15175514355</v>
      </c>
      <c r="F861">
        <v>91740.523856753774</v>
      </c>
      <c r="G861">
        <v>714858.46</v>
      </c>
      <c r="H861">
        <f t="shared" si="13"/>
        <v>-4623740.3184735989</v>
      </c>
    </row>
    <row r="862" spans="1:8" x14ac:dyDescent="0.25">
      <c r="A862">
        <v>5873</v>
      </c>
      <c r="B862" t="s">
        <v>249</v>
      </c>
      <c r="C862">
        <v>2020</v>
      </c>
      <c r="D862">
        <v>-92688.761146948556</v>
      </c>
      <c r="E862">
        <v>-23752.29190403641</v>
      </c>
      <c r="F862">
        <v>17709.909822782036</v>
      </c>
      <c r="G862">
        <v>10676.7</v>
      </c>
      <c r="H862">
        <f t="shared" si="13"/>
        <v>-82012.061146948559</v>
      </c>
    </row>
    <row r="863" spans="1:8" x14ac:dyDescent="0.25">
      <c r="A863">
        <v>5882</v>
      </c>
      <c r="B863" t="s">
        <v>353</v>
      </c>
      <c r="C863">
        <v>2020</v>
      </c>
      <c r="D863">
        <v>-2813979.7133240169</v>
      </c>
      <c r="E863">
        <v>-25711.310487514624</v>
      </c>
      <c r="F863">
        <v>6781.651603865329</v>
      </c>
      <c r="G863">
        <v>15731.47</v>
      </c>
      <c r="H863">
        <f t="shared" si="13"/>
        <v>-2798248.2433240167</v>
      </c>
    </row>
    <row r="864" spans="1:8" x14ac:dyDescent="0.25">
      <c r="A864">
        <v>5883</v>
      </c>
      <c r="B864" t="s">
        <v>326</v>
      </c>
      <c r="C864">
        <v>2020</v>
      </c>
      <c r="D864">
        <v>-3943027.2173145697</v>
      </c>
      <c r="E864">
        <v>-19210.746374602742</v>
      </c>
      <c r="F864">
        <v>5067.0536231919741</v>
      </c>
      <c r="G864">
        <v>21670.95</v>
      </c>
      <c r="H864">
        <f t="shared" si="13"/>
        <v>-3921356.2673145696</v>
      </c>
    </row>
    <row r="865" spans="1:8" x14ac:dyDescent="0.25">
      <c r="A865">
        <v>5884</v>
      </c>
      <c r="B865" t="s">
        <v>325</v>
      </c>
      <c r="C865">
        <v>2020</v>
      </c>
      <c r="D865">
        <v>915330.14104994503</v>
      </c>
      <c r="E865">
        <v>-28429.577066698999</v>
      </c>
      <c r="F865">
        <v>7498.6254397734965</v>
      </c>
      <c r="G865">
        <v>39862.83</v>
      </c>
      <c r="H865">
        <f t="shared" si="13"/>
        <v>955192.97104994499</v>
      </c>
    </row>
    <row r="866" spans="1:8" x14ac:dyDescent="0.25">
      <c r="A866">
        <v>5885</v>
      </c>
      <c r="B866" t="s">
        <v>266</v>
      </c>
      <c r="C866">
        <v>2020</v>
      </c>
      <c r="D866">
        <v>-1098943.2660806617</v>
      </c>
      <c r="E866">
        <v>-13882.278860054774</v>
      </c>
      <c r="F866">
        <v>3661.6094983689295</v>
      </c>
      <c r="G866">
        <v>25.2</v>
      </c>
      <c r="H866">
        <f t="shared" si="13"/>
        <v>-1098918.0660806617</v>
      </c>
    </row>
    <row r="867" spans="1:8" x14ac:dyDescent="0.25">
      <c r="A867">
        <v>5886</v>
      </c>
      <c r="B867" t="s">
        <v>216</v>
      </c>
      <c r="C867">
        <v>2020</v>
      </c>
      <c r="D867">
        <v>4338636.4001712091</v>
      </c>
      <c r="E867">
        <v>-217627.58117139759</v>
      </c>
      <c r="F867">
        <v>57401.758483412319</v>
      </c>
      <c r="G867">
        <v>366216.66</v>
      </c>
      <c r="H867">
        <f t="shared" si="13"/>
        <v>4704853.0601712093</v>
      </c>
    </row>
    <row r="868" spans="1:8" x14ac:dyDescent="0.25">
      <c r="A868">
        <v>5889</v>
      </c>
      <c r="B868" t="s">
        <v>254</v>
      </c>
      <c r="C868">
        <v>2020</v>
      </c>
      <c r="D868">
        <v>-5664636.229741957</v>
      </c>
      <c r="E868">
        <v>-100484.42326966595</v>
      </c>
      <c r="F868">
        <v>26503.913542684804</v>
      </c>
      <c r="G868">
        <v>526836.32999999996</v>
      </c>
      <c r="H868">
        <f t="shared" si="13"/>
        <v>-5137799.899741957</v>
      </c>
    </row>
    <row r="869" spans="1:8" x14ac:dyDescent="0.25">
      <c r="A869">
        <v>5890</v>
      </c>
      <c r="B869" t="s">
        <v>127</v>
      </c>
      <c r="C869">
        <v>2020</v>
      </c>
      <c r="D869">
        <v>5588496.5026049502</v>
      </c>
      <c r="E869">
        <v>-164426.03344424162</v>
      </c>
      <c r="F869">
        <v>43369.243040561334</v>
      </c>
      <c r="G869">
        <v>1535089.19</v>
      </c>
      <c r="H869">
        <f t="shared" si="13"/>
        <v>7123585.6926049497</v>
      </c>
    </row>
    <row r="870" spans="1:8" x14ac:dyDescent="0.25">
      <c r="A870">
        <v>5891</v>
      </c>
      <c r="B870" t="s">
        <v>126</v>
      </c>
      <c r="C870">
        <v>2020</v>
      </c>
      <c r="D870">
        <v>-444230.46880541125</v>
      </c>
      <c r="E870">
        <v>-7946.981191743931</v>
      </c>
      <c r="F870">
        <v>2096.1069942758663</v>
      </c>
      <c r="G870">
        <v>3805.13</v>
      </c>
      <c r="H870">
        <f t="shared" si="13"/>
        <v>-440425.33880541124</v>
      </c>
    </row>
    <row r="871" spans="1:8" x14ac:dyDescent="0.25">
      <c r="A871">
        <v>5892</v>
      </c>
      <c r="B871" t="s">
        <v>463</v>
      </c>
      <c r="C871">
        <v>2020</v>
      </c>
      <c r="D871">
        <v>-10348281.349296227</v>
      </c>
      <c r="E871">
        <v>-97566.650886504736</v>
      </c>
      <c r="F871">
        <v>25734.317773865943</v>
      </c>
      <c r="G871">
        <v>63550.310000000005</v>
      </c>
      <c r="H871">
        <f t="shared" si="13"/>
        <v>-10284731.039296227</v>
      </c>
    </row>
    <row r="872" spans="1:8" x14ac:dyDescent="0.25">
      <c r="A872">
        <v>5902</v>
      </c>
      <c r="B872" t="s">
        <v>384</v>
      </c>
      <c r="C872">
        <v>2020</v>
      </c>
      <c r="D872">
        <v>136589.74446676101</v>
      </c>
      <c r="E872">
        <v>1276312.8034815912</v>
      </c>
      <c r="F872">
        <v>1324014.6020740038</v>
      </c>
      <c r="G872">
        <v>476.12</v>
      </c>
      <c r="H872">
        <f t="shared" si="13"/>
        <v>137065.86446676101</v>
      </c>
    </row>
    <row r="873" spans="1:8" x14ac:dyDescent="0.25">
      <c r="A873">
        <v>5903</v>
      </c>
      <c r="B873" t="s">
        <v>378</v>
      </c>
      <c r="C873">
        <v>2020</v>
      </c>
      <c r="D873">
        <v>217882.97824541933</v>
      </c>
      <c r="E873">
        <v>556727.19254623691</v>
      </c>
      <c r="F873">
        <v>587947.11011127487</v>
      </c>
      <c r="G873">
        <v>-473.12</v>
      </c>
      <c r="H873">
        <f t="shared" si="13"/>
        <v>217409.85824541934</v>
      </c>
    </row>
    <row r="874" spans="1:8" x14ac:dyDescent="0.25">
      <c r="A874">
        <v>5904</v>
      </c>
      <c r="B874" t="s">
        <v>357</v>
      </c>
      <c r="C874">
        <v>2020</v>
      </c>
      <c r="D874">
        <v>-15672.84037565114</v>
      </c>
      <c r="E874">
        <v>-14891.915649528617</v>
      </c>
      <c r="F874">
        <v>8001.3951770658859</v>
      </c>
      <c r="G874">
        <v>420.94</v>
      </c>
      <c r="H874">
        <f t="shared" si="13"/>
        <v>-15251.900375651139</v>
      </c>
    </row>
    <row r="875" spans="1:8" x14ac:dyDescent="0.25">
      <c r="A875">
        <v>5905</v>
      </c>
      <c r="B875" t="s">
        <v>354</v>
      </c>
      <c r="C875">
        <v>2020</v>
      </c>
      <c r="D875">
        <v>267064.91684611968</v>
      </c>
      <c r="E875">
        <v>-18541.633796193055</v>
      </c>
      <c r="F875">
        <v>9962.3811149156645</v>
      </c>
      <c r="G875">
        <v>15445.28</v>
      </c>
      <c r="H875">
        <f t="shared" si="13"/>
        <v>282510.19684611971</v>
      </c>
    </row>
    <row r="876" spans="1:8" x14ac:dyDescent="0.25">
      <c r="A876">
        <v>5907</v>
      </c>
      <c r="B876" t="s">
        <v>349</v>
      </c>
      <c r="C876">
        <v>2020</v>
      </c>
      <c r="D876">
        <v>163348.75288114586</v>
      </c>
      <c r="E876">
        <v>52783.839554267652</v>
      </c>
      <c r="F876">
        <v>63120.198397869106</v>
      </c>
      <c r="G876">
        <v>64.14</v>
      </c>
      <c r="H876">
        <f t="shared" si="13"/>
        <v>163412.89288114588</v>
      </c>
    </row>
    <row r="877" spans="1:8" x14ac:dyDescent="0.25">
      <c r="A877">
        <v>5908</v>
      </c>
      <c r="B877" t="s">
        <v>344</v>
      </c>
      <c r="C877">
        <v>2020</v>
      </c>
      <c r="D877">
        <v>-40349.391458422091</v>
      </c>
      <c r="E877">
        <v>23459.484246341181</v>
      </c>
      <c r="F877">
        <v>28053.421510164044</v>
      </c>
      <c r="G877">
        <v>60.84</v>
      </c>
      <c r="H877">
        <f t="shared" si="13"/>
        <v>-40288.551458422095</v>
      </c>
    </row>
    <row r="878" spans="1:8" x14ac:dyDescent="0.25">
      <c r="A878">
        <v>5909</v>
      </c>
      <c r="B878" t="s">
        <v>343</v>
      </c>
      <c r="C878">
        <v>2020</v>
      </c>
      <c r="D878">
        <v>-519395.88288030087</v>
      </c>
      <c r="E878">
        <v>-19740.446326119327</v>
      </c>
      <c r="F878">
        <v>10606.500583552453</v>
      </c>
      <c r="G878">
        <v>2308.62</v>
      </c>
      <c r="H878">
        <f t="shared" si="13"/>
        <v>-517087.26288030087</v>
      </c>
    </row>
    <row r="879" spans="1:8" x14ac:dyDescent="0.25">
      <c r="A879">
        <v>5910</v>
      </c>
      <c r="B879" t="s">
        <v>320</v>
      </c>
      <c r="C879">
        <v>2020</v>
      </c>
      <c r="D879">
        <v>347894.73340851045</v>
      </c>
      <c r="E879">
        <v>68583.109950351092</v>
      </c>
      <c r="F879">
        <v>76227.916059157506</v>
      </c>
      <c r="G879">
        <v>555.79</v>
      </c>
      <c r="H879">
        <f t="shared" si="13"/>
        <v>348450.52340851043</v>
      </c>
    </row>
    <row r="880" spans="1:8" x14ac:dyDescent="0.25">
      <c r="A880">
        <v>5911</v>
      </c>
      <c r="B880" t="s">
        <v>317</v>
      </c>
      <c r="C880">
        <v>2020</v>
      </c>
      <c r="D880">
        <v>146637.54412791386</v>
      </c>
      <c r="E880">
        <v>38121.661900304418</v>
      </c>
      <c r="F880">
        <v>45586.809954016571</v>
      </c>
      <c r="G880">
        <v>204.74</v>
      </c>
      <c r="H880">
        <f t="shared" si="13"/>
        <v>146842.28412791385</v>
      </c>
    </row>
    <row r="881" spans="1:8" x14ac:dyDescent="0.25">
      <c r="A881">
        <v>5912</v>
      </c>
      <c r="B881" t="s">
        <v>312</v>
      </c>
      <c r="C881">
        <v>2020</v>
      </c>
      <c r="D881">
        <v>132008.441859663</v>
      </c>
      <c r="E881">
        <v>25740.267436957682</v>
      </c>
      <c r="F881">
        <v>30780.837490318881</v>
      </c>
      <c r="G881">
        <v>1124.8900000000001</v>
      </c>
      <c r="H881">
        <f t="shared" si="13"/>
        <v>133133.33185966301</v>
      </c>
    </row>
    <row r="882" spans="1:8" x14ac:dyDescent="0.25">
      <c r="A882">
        <v>5913</v>
      </c>
      <c r="B882" t="s">
        <v>307</v>
      </c>
      <c r="C882">
        <v>2020</v>
      </c>
      <c r="D882">
        <v>694301.10991060757</v>
      </c>
      <c r="E882">
        <v>2007177.6215438771</v>
      </c>
      <c r="F882">
        <v>2130877.7110292069</v>
      </c>
      <c r="G882">
        <v>1375.73</v>
      </c>
      <c r="H882">
        <f t="shared" si="13"/>
        <v>695676.83991060755</v>
      </c>
    </row>
    <row r="883" spans="1:8" x14ac:dyDescent="0.25">
      <c r="A883">
        <v>5914</v>
      </c>
      <c r="B883" t="s">
        <v>298</v>
      </c>
      <c r="C883">
        <v>2020</v>
      </c>
      <c r="D883">
        <v>251225.98381166984</v>
      </c>
      <c r="E883">
        <v>1250528.7064415591</v>
      </c>
      <c r="F883">
        <v>1297266.8323351347</v>
      </c>
      <c r="G883">
        <v>3063.84</v>
      </c>
      <c r="H883">
        <f t="shared" si="13"/>
        <v>254289.82381166983</v>
      </c>
    </row>
    <row r="884" spans="1:8" x14ac:dyDescent="0.25">
      <c r="A884">
        <v>5919</v>
      </c>
      <c r="B884" t="s">
        <v>232</v>
      </c>
      <c r="C884">
        <v>2020</v>
      </c>
      <c r="D884">
        <v>117363.53138102946</v>
      </c>
      <c r="E884">
        <v>-17342.821266266776</v>
      </c>
      <c r="F884">
        <v>9318.2616462788756</v>
      </c>
      <c r="G884">
        <v>6841.58</v>
      </c>
      <c r="H884">
        <f t="shared" si="13"/>
        <v>124205.11138102946</v>
      </c>
    </row>
    <row r="885" spans="1:8" x14ac:dyDescent="0.25">
      <c r="A885">
        <v>5921</v>
      </c>
      <c r="B885" t="s">
        <v>224</v>
      </c>
      <c r="C885">
        <v>2020</v>
      </c>
      <c r="D885">
        <v>264919.19666905649</v>
      </c>
      <c r="E885">
        <v>41054.097431097063</v>
      </c>
      <c r="F885">
        <v>49093.487642787069</v>
      </c>
      <c r="G885">
        <v>-404.06</v>
      </c>
      <c r="H885">
        <f t="shared" si="13"/>
        <v>264515.13666905649</v>
      </c>
    </row>
    <row r="886" spans="1:8" x14ac:dyDescent="0.25">
      <c r="A886">
        <v>5922</v>
      </c>
      <c r="B886" t="s">
        <v>221</v>
      </c>
      <c r="C886">
        <v>2020</v>
      </c>
      <c r="D886">
        <v>-344528.82829669962</v>
      </c>
      <c r="E886">
        <v>579460.78119589749</v>
      </c>
      <c r="F886">
        <v>612817.96102126676</v>
      </c>
      <c r="G886">
        <v>48721.32</v>
      </c>
      <c r="H886">
        <f t="shared" si="13"/>
        <v>-295807.50829669961</v>
      </c>
    </row>
    <row r="887" spans="1:8" x14ac:dyDescent="0.25">
      <c r="A887">
        <v>5923</v>
      </c>
      <c r="B887" t="s">
        <v>204</v>
      </c>
      <c r="C887">
        <v>2020</v>
      </c>
      <c r="D887">
        <v>188692.41075077024</v>
      </c>
      <c r="E887">
        <v>489380.53224761115</v>
      </c>
      <c r="F887">
        <v>513777.23933305719</v>
      </c>
      <c r="G887">
        <v>386.62</v>
      </c>
      <c r="H887">
        <f t="shared" si="13"/>
        <v>189079.03075077024</v>
      </c>
    </row>
    <row r="888" spans="1:8" x14ac:dyDescent="0.25">
      <c r="A888">
        <v>5924</v>
      </c>
      <c r="B888" t="s">
        <v>202</v>
      </c>
      <c r="C888">
        <v>2020</v>
      </c>
      <c r="D888">
        <v>-13192.508962729771</v>
      </c>
      <c r="E888">
        <v>265702.86954451818</v>
      </c>
      <c r="F888">
        <v>285497.62896462146</v>
      </c>
      <c r="G888">
        <v>3935.84</v>
      </c>
      <c r="H888">
        <f t="shared" si="13"/>
        <v>-9256.668962729771</v>
      </c>
    </row>
    <row r="889" spans="1:8" x14ac:dyDescent="0.25">
      <c r="A889">
        <v>5925</v>
      </c>
      <c r="B889" t="s">
        <v>197</v>
      </c>
      <c r="C889">
        <v>2020</v>
      </c>
      <c r="D889">
        <v>67688.393832407019</v>
      </c>
      <c r="E889">
        <v>488560.25393930613</v>
      </c>
      <c r="F889">
        <v>516483.20219811145</v>
      </c>
      <c r="G889">
        <v>-451.58</v>
      </c>
      <c r="H889">
        <f t="shared" si="13"/>
        <v>67236.813832407017</v>
      </c>
    </row>
    <row r="890" spans="1:8" x14ac:dyDescent="0.25">
      <c r="A890">
        <v>5926</v>
      </c>
      <c r="B890" t="s">
        <v>186</v>
      </c>
      <c r="C890">
        <v>2020</v>
      </c>
      <c r="D890">
        <v>176962.3878726259</v>
      </c>
      <c r="E890">
        <v>130819.20729036085</v>
      </c>
      <c r="F890">
        <v>156436.78800459532</v>
      </c>
      <c r="G890">
        <v>633.48</v>
      </c>
      <c r="H890">
        <f t="shared" si="13"/>
        <v>177595.86787262591</v>
      </c>
    </row>
    <row r="891" spans="1:8" x14ac:dyDescent="0.25">
      <c r="A891">
        <v>5928</v>
      </c>
      <c r="B891" t="s">
        <v>164</v>
      </c>
      <c r="C891">
        <v>2020</v>
      </c>
      <c r="D891">
        <v>138214.84567891649</v>
      </c>
      <c r="E891">
        <v>33234.26934898334</v>
      </c>
      <c r="F891">
        <v>39742.347139399062</v>
      </c>
      <c r="G891">
        <v>387.21</v>
      </c>
      <c r="H891">
        <f t="shared" si="13"/>
        <v>138602.05567891648</v>
      </c>
    </row>
    <row r="892" spans="1:8" x14ac:dyDescent="0.25">
      <c r="A892">
        <v>5929</v>
      </c>
      <c r="B892" t="s">
        <v>147</v>
      </c>
      <c r="C892">
        <v>2020</v>
      </c>
      <c r="D892">
        <v>296209.54010800604</v>
      </c>
      <c r="E892">
        <v>2114295.9572826363</v>
      </c>
      <c r="F892">
        <v>2193317.1185872387</v>
      </c>
      <c r="G892">
        <v>3642.99</v>
      </c>
      <c r="H892">
        <f t="shared" si="13"/>
        <v>299852.53010800603</v>
      </c>
    </row>
    <row r="893" spans="1:8" x14ac:dyDescent="0.25">
      <c r="A893">
        <v>5930</v>
      </c>
      <c r="B893" t="s">
        <v>145</v>
      </c>
      <c r="C893">
        <v>2020</v>
      </c>
      <c r="D893">
        <v>129908.32894674568</v>
      </c>
      <c r="E893">
        <v>-5434.6168023324472</v>
      </c>
      <c r="F893">
        <v>2920.0082578201082</v>
      </c>
      <c r="G893">
        <v>548.13</v>
      </c>
      <c r="H893">
        <f t="shared" si="13"/>
        <v>130456.45894674568</v>
      </c>
    </row>
    <row r="894" spans="1:8" x14ac:dyDescent="0.25">
      <c r="A894">
        <v>5931</v>
      </c>
      <c r="B894" t="s">
        <v>137</v>
      </c>
      <c r="C894">
        <v>2020</v>
      </c>
      <c r="D894">
        <v>191986.51033717248</v>
      </c>
      <c r="E894">
        <v>-12920.535044760964</v>
      </c>
      <c r="F894">
        <v>6942.1764953076108</v>
      </c>
      <c r="G894">
        <v>2121.84</v>
      </c>
      <c r="H894">
        <f t="shared" si="13"/>
        <v>194108.35033717248</v>
      </c>
    </row>
    <row r="895" spans="1:8" x14ac:dyDescent="0.25">
      <c r="A895">
        <v>5932</v>
      </c>
      <c r="B895" t="s">
        <v>135</v>
      </c>
      <c r="C895">
        <v>2020</v>
      </c>
      <c r="D895">
        <v>157973.61855834868</v>
      </c>
      <c r="E895">
        <v>-6340.3862693878555</v>
      </c>
      <c r="F895">
        <v>3406.6763007901268</v>
      </c>
      <c r="G895">
        <v>52.92</v>
      </c>
      <c r="H895">
        <f t="shared" si="13"/>
        <v>158026.53855834869</v>
      </c>
    </row>
    <row r="896" spans="1:8" x14ac:dyDescent="0.25">
      <c r="A896">
        <v>5933</v>
      </c>
      <c r="B896" t="s">
        <v>133</v>
      </c>
      <c r="C896">
        <v>2020</v>
      </c>
      <c r="D896">
        <v>289250.55900781683</v>
      </c>
      <c r="E896">
        <v>553095.76925593568</v>
      </c>
      <c r="F896">
        <v>594301.18682431406</v>
      </c>
      <c r="G896">
        <v>3474.37</v>
      </c>
      <c r="H896">
        <f t="shared" si="13"/>
        <v>292724.92900781683</v>
      </c>
    </row>
    <row r="897" spans="1:8" x14ac:dyDescent="0.25">
      <c r="A897">
        <v>5934</v>
      </c>
      <c r="B897" t="s">
        <v>131</v>
      </c>
      <c r="C897">
        <v>2020</v>
      </c>
      <c r="D897">
        <v>114931.27092353757</v>
      </c>
      <c r="E897">
        <v>-6420.307104716273</v>
      </c>
      <c r="F897">
        <v>3449.6175986992462</v>
      </c>
      <c r="G897">
        <v>-20.49</v>
      </c>
      <c r="H897">
        <f t="shared" si="13"/>
        <v>114910.78092353756</v>
      </c>
    </row>
    <row r="898" spans="1:8" x14ac:dyDescent="0.25">
      <c r="A898">
        <v>5935</v>
      </c>
      <c r="B898" t="s">
        <v>124</v>
      </c>
      <c r="C898">
        <v>2020</v>
      </c>
      <c r="D898">
        <v>-12129.438273843552</v>
      </c>
      <c r="E898">
        <v>16454.221589447632</v>
      </c>
      <c r="F898">
        <v>19676.358142545614</v>
      </c>
      <c r="G898">
        <v>52.25</v>
      </c>
      <c r="H898">
        <f t="shared" ref="H898:H961" si="14">D898+G898</f>
        <v>-12077.188273843552</v>
      </c>
    </row>
    <row r="899" spans="1:8" x14ac:dyDescent="0.25">
      <c r="A899">
        <v>5937</v>
      </c>
      <c r="B899" t="s">
        <v>112</v>
      </c>
      <c r="C899">
        <v>2020</v>
      </c>
      <c r="D899">
        <v>115836.21519351531</v>
      </c>
      <c r="E899">
        <v>106900.86296543294</v>
      </c>
      <c r="F899">
        <v>114864.93526856491</v>
      </c>
      <c r="G899">
        <v>675.3</v>
      </c>
      <c r="H899">
        <f t="shared" si="14"/>
        <v>116511.51519351531</v>
      </c>
    </row>
    <row r="900" spans="1:8" x14ac:dyDescent="0.25">
      <c r="A900">
        <v>5938</v>
      </c>
      <c r="B900" t="s">
        <v>106</v>
      </c>
      <c r="C900">
        <v>2020</v>
      </c>
      <c r="D900">
        <v>41541712.597160801</v>
      </c>
      <c r="E900">
        <v>-798702.18799377012</v>
      </c>
      <c r="F900">
        <v>429141.017537768</v>
      </c>
      <c r="G900">
        <v>683845.51</v>
      </c>
      <c r="H900">
        <f t="shared" si="14"/>
        <v>42225558.107160799</v>
      </c>
    </row>
    <row r="901" spans="1:8" x14ac:dyDescent="0.25">
      <c r="A901">
        <v>5939</v>
      </c>
      <c r="B901" t="s">
        <v>105</v>
      </c>
      <c r="C901">
        <v>2020</v>
      </c>
      <c r="D901">
        <v>2765320.5701322951</v>
      </c>
      <c r="E901">
        <v>564819.66584767273</v>
      </c>
      <c r="F901">
        <v>675425.08594263007</v>
      </c>
      <c r="G901">
        <v>24112.44</v>
      </c>
      <c r="H901">
        <f t="shared" si="14"/>
        <v>2789433.0101322951</v>
      </c>
    </row>
    <row r="902" spans="1:8" x14ac:dyDescent="0.25">
      <c r="A902">
        <v>5401</v>
      </c>
      <c r="B902" t="s">
        <v>399</v>
      </c>
      <c r="C902">
        <v>2019</v>
      </c>
      <c r="D902">
        <v>8657562.7579702102</v>
      </c>
      <c r="E902">
        <v>-448774.48122787906</v>
      </c>
      <c r="F902">
        <v>383582.7360361084</v>
      </c>
      <c r="G902">
        <v>468616.25</v>
      </c>
      <c r="H902">
        <f t="shared" si="14"/>
        <v>9126179.0079702102</v>
      </c>
    </row>
    <row r="903" spans="1:8" x14ac:dyDescent="0.25">
      <c r="A903">
        <v>5402</v>
      </c>
      <c r="B903" t="s">
        <v>380</v>
      </c>
      <c r="C903">
        <v>2019</v>
      </c>
      <c r="D903">
        <v>8239564.6473474326</v>
      </c>
      <c r="E903">
        <v>-345640.24594129203</v>
      </c>
      <c r="F903">
        <v>295430.41498171061</v>
      </c>
      <c r="G903">
        <v>177781.1</v>
      </c>
      <c r="H903">
        <f t="shared" si="14"/>
        <v>8417345.7473474331</v>
      </c>
    </row>
    <row r="904" spans="1:8" x14ac:dyDescent="0.25">
      <c r="A904">
        <v>5403</v>
      </c>
      <c r="B904" t="s">
        <v>340</v>
      </c>
      <c r="C904">
        <v>2019</v>
      </c>
      <c r="D904">
        <v>281135.56512375386</v>
      </c>
      <c r="E904">
        <v>-8923.1090582312936</v>
      </c>
      <c r="F904">
        <v>14885.848349828479</v>
      </c>
      <c r="G904">
        <v>1655.95</v>
      </c>
      <c r="H904">
        <f t="shared" si="14"/>
        <v>282791.51512375387</v>
      </c>
    </row>
    <row r="905" spans="1:8" x14ac:dyDescent="0.25">
      <c r="A905">
        <v>5404</v>
      </c>
      <c r="B905" t="s">
        <v>330</v>
      </c>
      <c r="C905">
        <v>2019</v>
      </c>
      <c r="D905">
        <v>30697.630370103463</v>
      </c>
      <c r="E905">
        <v>-9089.5073623474946</v>
      </c>
      <c r="F905">
        <v>15163.439927447656</v>
      </c>
      <c r="G905">
        <v>927.8</v>
      </c>
      <c r="H905">
        <f t="shared" si="14"/>
        <v>31625.430370103462</v>
      </c>
    </row>
    <row r="906" spans="1:8" x14ac:dyDescent="0.25">
      <c r="A906">
        <v>5405</v>
      </c>
      <c r="B906" t="s">
        <v>269</v>
      </c>
      <c r="C906">
        <v>2019</v>
      </c>
      <c r="D906">
        <v>-999268.142907253</v>
      </c>
      <c r="E906">
        <v>-28017.314455565389</v>
      </c>
      <c r="F906">
        <v>46739.481881629275</v>
      </c>
      <c r="G906">
        <v>9228.0499999999993</v>
      </c>
      <c r="H906">
        <f t="shared" si="14"/>
        <v>-990040.09290725295</v>
      </c>
    </row>
    <row r="907" spans="1:8" x14ac:dyDescent="0.25">
      <c r="A907">
        <v>5406</v>
      </c>
      <c r="B907" t="s">
        <v>252</v>
      </c>
      <c r="C907">
        <v>2019</v>
      </c>
      <c r="D907">
        <v>566219.93066162558</v>
      </c>
      <c r="E907">
        <v>-19364.602641522924</v>
      </c>
      <c r="F907">
        <v>32304.719845431966</v>
      </c>
      <c r="G907">
        <v>23285.25</v>
      </c>
      <c r="H907">
        <f t="shared" si="14"/>
        <v>589505.18066162558</v>
      </c>
    </row>
    <row r="908" spans="1:8" x14ac:dyDescent="0.25">
      <c r="A908">
        <v>5407</v>
      </c>
      <c r="B908" t="s">
        <v>245</v>
      </c>
      <c r="C908">
        <v>2019</v>
      </c>
      <c r="D908">
        <v>3647972.8152241623</v>
      </c>
      <c r="E908">
        <v>547685.64595549973</v>
      </c>
      <c r="F908">
        <v>754708.31359862059</v>
      </c>
      <c r="G908">
        <v>165392.20000000001</v>
      </c>
      <c r="H908">
        <f t="shared" si="14"/>
        <v>3813365.0152241625</v>
      </c>
    </row>
    <row r="909" spans="1:8" x14ac:dyDescent="0.25">
      <c r="A909">
        <v>5408</v>
      </c>
      <c r="B909" t="s">
        <v>209</v>
      </c>
      <c r="C909">
        <v>2019</v>
      </c>
      <c r="D909">
        <v>674575.62958434911</v>
      </c>
      <c r="E909">
        <v>-24273.352612950861</v>
      </c>
      <c r="F909">
        <v>40493.671385197747</v>
      </c>
      <c r="G909">
        <v>31485.1</v>
      </c>
      <c r="H909">
        <f t="shared" si="14"/>
        <v>706060.72958434909</v>
      </c>
    </row>
    <row r="910" spans="1:8" x14ac:dyDescent="0.25">
      <c r="A910">
        <v>5409</v>
      </c>
      <c r="B910" t="s">
        <v>206</v>
      </c>
      <c r="C910">
        <v>2019</v>
      </c>
      <c r="D910">
        <v>-4907468.0621478539</v>
      </c>
      <c r="E910">
        <v>-157030.80566918288</v>
      </c>
      <c r="F910">
        <v>283829.44939150236</v>
      </c>
      <c r="G910">
        <v>202446.9</v>
      </c>
      <c r="H910">
        <f t="shared" si="14"/>
        <v>-4705021.1621478535</v>
      </c>
    </row>
    <row r="911" spans="1:8" x14ac:dyDescent="0.25">
      <c r="A911">
        <v>5410</v>
      </c>
      <c r="B911" t="s">
        <v>201</v>
      </c>
      <c r="C911">
        <v>2019</v>
      </c>
      <c r="D911">
        <v>199975.46404376987</v>
      </c>
      <c r="E911">
        <v>165495.0535050914</v>
      </c>
      <c r="F911">
        <v>228051.42632839677</v>
      </c>
      <c r="G911">
        <v>17480.8</v>
      </c>
      <c r="H911">
        <f t="shared" si="14"/>
        <v>217456.26404376986</v>
      </c>
    </row>
    <row r="912" spans="1:8" x14ac:dyDescent="0.25">
      <c r="A912">
        <v>5411</v>
      </c>
      <c r="B912" t="s">
        <v>200</v>
      </c>
      <c r="C912">
        <v>2019</v>
      </c>
      <c r="D912">
        <v>-1237080.5214293881</v>
      </c>
      <c r="E912">
        <v>207992.90685915959</v>
      </c>
      <c r="F912">
        <v>286613.27375540836</v>
      </c>
      <c r="G912">
        <v>23362.9</v>
      </c>
      <c r="H912">
        <f t="shared" si="14"/>
        <v>-1213717.6214293882</v>
      </c>
    </row>
    <row r="913" spans="1:8" x14ac:dyDescent="0.25">
      <c r="A913">
        <v>5412</v>
      </c>
      <c r="B913" t="s">
        <v>175</v>
      </c>
      <c r="C913">
        <v>2019</v>
      </c>
      <c r="D913">
        <v>401435.90634061786</v>
      </c>
      <c r="E913">
        <v>-18116.615360651413</v>
      </c>
      <c r="F913">
        <v>30222.783013288121</v>
      </c>
      <c r="G913">
        <v>41330.35</v>
      </c>
      <c r="H913">
        <f t="shared" si="14"/>
        <v>442766.25634061784</v>
      </c>
    </row>
    <row r="914" spans="1:8" x14ac:dyDescent="0.25">
      <c r="A914">
        <v>5413</v>
      </c>
      <c r="B914" t="s">
        <v>173</v>
      </c>
      <c r="C914">
        <v>2019</v>
      </c>
      <c r="D914">
        <v>1201667.2439578599</v>
      </c>
      <c r="E914">
        <v>-37980.412914522945</v>
      </c>
      <c r="F914">
        <v>63360.277591577622</v>
      </c>
      <c r="G914">
        <v>53897.95</v>
      </c>
      <c r="H914">
        <f t="shared" si="14"/>
        <v>1255565.1939578599</v>
      </c>
    </row>
    <row r="915" spans="1:8" x14ac:dyDescent="0.25">
      <c r="A915">
        <v>5414</v>
      </c>
      <c r="B915" t="s">
        <v>118</v>
      </c>
      <c r="C915">
        <v>2019</v>
      </c>
      <c r="D915">
        <v>3035525.6358814375</v>
      </c>
      <c r="E915">
        <v>-120056.37641983923</v>
      </c>
      <c r="F915">
        <v>200282.32325223769</v>
      </c>
      <c r="G915">
        <v>208256.2</v>
      </c>
      <c r="H915">
        <f t="shared" si="14"/>
        <v>3243781.8358814376</v>
      </c>
    </row>
    <row r="916" spans="1:8" x14ac:dyDescent="0.25">
      <c r="A916">
        <v>5415</v>
      </c>
      <c r="B916" t="s">
        <v>104</v>
      </c>
      <c r="C916">
        <v>2019</v>
      </c>
      <c r="D916">
        <v>-70670.93004643009</v>
      </c>
      <c r="E916">
        <v>-22246.030803134243</v>
      </c>
      <c r="F916">
        <v>40209.171997129502</v>
      </c>
      <c r="G916">
        <v>22763.55</v>
      </c>
      <c r="H916">
        <f t="shared" si="14"/>
        <v>-47907.380046430088</v>
      </c>
    </row>
    <row r="917" spans="1:8" x14ac:dyDescent="0.25">
      <c r="A917">
        <v>5422</v>
      </c>
      <c r="B917" t="s">
        <v>393</v>
      </c>
      <c r="C917">
        <v>2019</v>
      </c>
      <c r="D917">
        <v>-5530912.979559659</v>
      </c>
      <c r="E917">
        <v>63926.018867746927</v>
      </c>
      <c r="F917">
        <v>165041.17941679142</v>
      </c>
      <c r="G917">
        <v>514088.75</v>
      </c>
      <c r="H917">
        <f t="shared" si="14"/>
        <v>-5016824.229559659</v>
      </c>
    </row>
    <row r="918" spans="1:8" x14ac:dyDescent="0.25">
      <c r="A918">
        <v>5423</v>
      </c>
      <c r="B918" t="s">
        <v>390</v>
      </c>
      <c r="C918">
        <v>2019</v>
      </c>
      <c r="D918">
        <v>211148.35474735859</v>
      </c>
      <c r="E918">
        <v>394601.78918008419</v>
      </c>
      <c r="F918">
        <v>426701.77499571996</v>
      </c>
      <c r="G918">
        <v>2119.25</v>
      </c>
      <c r="H918">
        <f t="shared" si="14"/>
        <v>213267.60474735859</v>
      </c>
    </row>
    <row r="919" spans="1:8" x14ac:dyDescent="0.25">
      <c r="A919">
        <v>5424</v>
      </c>
      <c r="B919" t="s">
        <v>382</v>
      </c>
      <c r="C919">
        <v>2019</v>
      </c>
      <c r="D919">
        <v>131651.39459002914</v>
      </c>
      <c r="E919">
        <v>217153.15914686682</v>
      </c>
      <c r="F919">
        <v>234881.71100681831</v>
      </c>
      <c r="G919">
        <v>244.15</v>
      </c>
      <c r="H919">
        <f t="shared" si="14"/>
        <v>131895.54459002914</v>
      </c>
    </row>
    <row r="920" spans="1:8" x14ac:dyDescent="0.25">
      <c r="A920">
        <v>5425</v>
      </c>
      <c r="B920" t="s">
        <v>379</v>
      </c>
      <c r="C920">
        <v>2019</v>
      </c>
      <c r="D920">
        <v>1120851.9867594345</v>
      </c>
      <c r="E920">
        <v>1155567.8083145216</v>
      </c>
      <c r="F920">
        <v>1249570.7025562734</v>
      </c>
      <c r="G920">
        <v>23641.599999999999</v>
      </c>
      <c r="H920">
        <f t="shared" si="14"/>
        <v>1144493.5867594345</v>
      </c>
    </row>
    <row r="921" spans="1:8" x14ac:dyDescent="0.25">
      <c r="A921">
        <v>5426</v>
      </c>
      <c r="B921" t="s">
        <v>372</v>
      </c>
      <c r="C921">
        <v>2019</v>
      </c>
      <c r="D921">
        <v>-2147074.9628503271</v>
      </c>
      <c r="E921">
        <v>7955.1634692637635</v>
      </c>
      <c r="F921">
        <v>20538.265712071243</v>
      </c>
      <c r="G921">
        <v>6974.2</v>
      </c>
      <c r="H921">
        <f t="shared" si="14"/>
        <v>-2140100.762850327</v>
      </c>
    </row>
    <row r="922" spans="1:8" x14ac:dyDescent="0.25">
      <c r="A922">
        <v>5427</v>
      </c>
      <c r="B922" t="s">
        <v>291</v>
      </c>
      <c r="C922">
        <v>2019</v>
      </c>
      <c r="D922">
        <v>-3289967.5357512543</v>
      </c>
      <c r="E922">
        <v>14419.780520075999</v>
      </c>
      <c r="F922">
        <v>37228.309006512296</v>
      </c>
      <c r="G922">
        <v>9913.5</v>
      </c>
      <c r="H922">
        <f t="shared" si="14"/>
        <v>-3280054.0357512543</v>
      </c>
    </row>
    <row r="923" spans="1:8" x14ac:dyDescent="0.25">
      <c r="A923">
        <v>5428</v>
      </c>
      <c r="B923" t="s">
        <v>280</v>
      </c>
      <c r="C923">
        <v>2019</v>
      </c>
      <c r="D923">
        <v>1171831.5205298965</v>
      </c>
      <c r="E923">
        <v>37481.38072465748</v>
      </c>
      <c r="F923">
        <v>96767.660344453572</v>
      </c>
      <c r="G923">
        <v>27359.05</v>
      </c>
      <c r="H923">
        <f t="shared" si="14"/>
        <v>1199190.5705298965</v>
      </c>
    </row>
    <row r="924" spans="1:8" x14ac:dyDescent="0.25">
      <c r="A924">
        <v>5429</v>
      </c>
      <c r="B924" t="s">
        <v>242</v>
      </c>
      <c r="C924">
        <v>2019</v>
      </c>
      <c r="D924">
        <v>176813.57574744918</v>
      </c>
      <c r="E924">
        <v>65840.701568723423</v>
      </c>
      <c r="F924">
        <v>126824.01380045073</v>
      </c>
      <c r="G924">
        <v>1449.35</v>
      </c>
      <c r="H924">
        <f t="shared" si="14"/>
        <v>178262.92574744919</v>
      </c>
    </row>
    <row r="925" spans="1:8" x14ac:dyDescent="0.25">
      <c r="A925">
        <v>5430</v>
      </c>
      <c r="B925" t="s">
        <v>233</v>
      </c>
      <c r="C925">
        <v>2019</v>
      </c>
      <c r="D925">
        <v>181643.25759873886</v>
      </c>
      <c r="E925">
        <v>64474.711909621277</v>
      </c>
      <c r="F925">
        <v>124192.81019463226</v>
      </c>
      <c r="G925">
        <v>918.95</v>
      </c>
      <c r="H925">
        <f t="shared" si="14"/>
        <v>182562.20759873887</v>
      </c>
    </row>
    <row r="926" spans="1:8" x14ac:dyDescent="0.25">
      <c r="A926">
        <v>5431</v>
      </c>
      <c r="B926" t="s">
        <v>225</v>
      </c>
      <c r="C926">
        <v>2019</v>
      </c>
      <c r="D926">
        <v>11479.88971137334</v>
      </c>
      <c r="E926">
        <v>223004.3138852586</v>
      </c>
      <c r="F926">
        <v>241145.22330033348</v>
      </c>
      <c r="G926">
        <v>199.3</v>
      </c>
      <c r="H926">
        <f t="shared" si="14"/>
        <v>11679.189711373339</v>
      </c>
    </row>
    <row r="927" spans="1:8" x14ac:dyDescent="0.25">
      <c r="A927">
        <v>5434</v>
      </c>
      <c r="B927" t="s">
        <v>160</v>
      </c>
      <c r="C927">
        <v>2019</v>
      </c>
      <c r="D927">
        <v>-60039.55389162252</v>
      </c>
      <c r="E927">
        <v>145204.70076255809</v>
      </c>
      <c r="F927">
        <v>279696.9432985044</v>
      </c>
      <c r="G927">
        <v>4983.7</v>
      </c>
      <c r="H927">
        <f t="shared" si="14"/>
        <v>-55055.853891622522</v>
      </c>
    </row>
    <row r="928" spans="1:8" x14ac:dyDescent="0.25">
      <c r="A928">
        <v>5435</v>
      </c>
      <c r="B928" t="s">
        <v>159</v>
      </c>
      <c r="C928">
        <v>2019</v>
      </c>
      <c r="D928">
        <v>71871.134581894497</v>
      </c>
      <c r="E928">
        <v>11572.669383707916</v>
      </c>
      <c r="F928">
        <v>29877.771804297325</v>
      </c>
      <c r="G928">
        <v>2744.55</v>
      </c>
      <c r="H928">
        <f t="shared" si="14"/>
        <v>74615.6845818945</v>
      </c>
    </row>
    <row r="929" spans="1:8" x14ac:dyDescent="0.25">
      <c r="A929">
        <v>5436</v>
      </c>
      <c r="B929" t="s">
        <v>158</v>
      </c>
      <c r="C929">
        <v>2019</v>
      </c>
      <c r="D929">
        <v>32007.619618590979</v>
      </c>
      <c r="E929">
        <v>7486.227517391374</v>
      </c>
      <c r="F929">
        <v>19327.588996412309</v>
      </c>
      <c r="G929">
        <v>143.6</v>
      </c>
      <c r="H929">
        <f t="shared" si="14"/>
        <v>32151.219618590978</v>
      </c>
    </row>
    <row r="930" spans="1:8" x14ac:dyDescent="0.25">
      <c r="A930">
        <v>5437</v>
      </c>
      <c r="B930" t="s">
        <v>154</v>
      </c>
      <c r="C930">
        <v>2019</v>
      </c>
      <c r="D930">
        <v>178427.97968315217</v>
      </c>
      <c r="E930">
        <v>7084.282415786467</v>
      </c>
      <c r="F930">
        <v>18289.866097276077</v>
      </c>
      <c r="G930">
        <v>1139</v>
      </c>
      <c r="H930">
        <f t="shared" si="14"/>
        <v>179566.97968315217</v>
      </c>
    </row>
    <row r="931" spans="1:8" x14ac:dyDescent="0.25">
      <c r="A931">
        <v>5451</v>
      </c>
      <c r="B931" t="s">
        <v>392</v>
      </c>
      <c r="C931">
        <v>2019</v>
      </c>
      <c r="D931">
        <v>2252008.4370793961</v>
      </c>
      <c r="E931">
        <v>13417306.12924175</v>
      </c>
      <c r="F931">
        <v>13880903.25426387</v>
      </c>
      <c r="G931">
        <v>75529.2</v>
      </c>
      <c r="H931">
        <f t="shared" si="14"/>
        <v>2327537.6370793963</v>
      </c>
    </row>
    <row r="932" spans="1:8" x14ac:dyDescent="0.25">
      <c r="A932">
        <v>5456</v>
      </c>
      <c r="B932" t="s">
        <v>316</v>
      </c>
      <c r="C932">
        <v>2019</v>
      </c>
      <c r="D932">
        <v>-89380.431641162839</v>
      </c>
      <c r="E932">
        <v>5407439.2878593337</v>
      </c>
      <c r="F932">
        <v>5594278.0827288767</v>
      </c>
      <c r="G932">
        <v>16009.7</v>
      </c>
      <c r="H932">
        <f t="shared" si="14"/>
        <v>-73370.731641162842</v>
      </c>
    </row>
    <row r="933" spans="1:8" x14ac:dyDescent="0.25">
      <c r="A933">
        <v>5458</v>
      </c>
      <c r="B933" t="s">
        <v>292</v>
      </c>
      <c r="C933">
        <v>2019</v>
      </c>
      <c r="D933">
        <v>-211296.11863835354</v>
      </c>
      <c r="E933">
        <v>2755144.8590591652</v>
      </c>
      <c r="F933">
        <v>2850341.1095863557</v>
      </c>
      <c r="G933">
        <v>7609.65</v>
      </c>
      <c r="H933">
        <f t="shared" si="14"/>
        <v>-203686.46863835354</v>
      </c>
    </row>
    <row r="934" spans="1:8" x14ac:dyDescent="0.25">
      <c r="A934">
        <v>5464</v>
      </c>
      <c r="B934" t="s">
        <v>108</v>
      </c>
      <c r="C934">
        <v>2019</v>
      </c>
      <c r="D934">
        <v>775388.54660376045</v>
      </c>
      <c r="E934">
        <v>10216476.072393602</v>
      </c>
      <c r="F934">
        <v>10569477.553420898</v>
      </c>
      <c r="G934">
        <v>10729.95</v>
      </c>
      <c r="H934">
        <f t="shared" si="14"/>
        <v>786118.4966037604</v>
      </c>
    </row>
    <row r="935" spans="1:8" x14ac:dyDescent="0.25">
      <c r="A935">
        <v>5471</v>
      </c>
      <c r="B935" t="s">
        <v>381</v>
      </c>
      <c r="C935">
        <v>2019</v>
      </c>
      <c r="D935">
        <v>136742.22645366</v>
      </c>
      <c r="E935">
        <v>1584349.1780408435</v>
      </c>
      <c r="F935">
        <v>1711602.3721352711</v>
      </c>
      <c r="G935">
        <v>3209.8</v>
      </c>
      <c r="H935">
        <f t="shared" si="14"/>
        <v>139952.02645365999</v>
      </c>
    </row>
    <row r="936" spans="1:8" x14ac:dyDescent="0.25">
      <c r="A936">
        <v>5472</v>
      </c>
      <c r="B936" t="s">
        <v>369</v>
      </c>
      <c r="C936">
        <v>2019</v>
      </c>
      <c r="D936">
        <v>42643.286103405902</v>
      </c>
      <c r="E936">
        <v>223903.38133258466</v>
      </c>
      <c r="F936">
        <v>273350.32805382588</v>
      </c>
      <c r="G936">
        <v>3716.75</v>
      </c>
      <c r="H936">
        <f t="shared" si="14"/>
        <v>46360.036103405902</v>
      </c>
    </row>
    <row r="937" spans="1:8" x14ac:dyDescent="0.25">
      <c r="A937">
        <v>5473</v>
      </c>
      <c r="B937" t="s">
        <v>368</v>
      </c>
      <c r="C937">
        <v>2019</v>
      </c>
      <c r="D937">
        <v>139154.05766701454</v>
      </c>
      <c r="E937">
        <v>526862.69588449423</v>
      </c>
      <c r="F937">
        <v>643215.3453967988</v>
      </c>
      <c r="G937">
        <v>8532</v>
      </c>
      <c r="H937">
        <f t="shared" si="14"/>
        <v>147686.05766701454</v>
      </c>
    </row>
    <row r="938" spans="1:8" x14ac:dyDescent="0.25">
      <c r="A938">
        <v>5474</v>
      </c>
      <c r="B938" t="s">
        <v>258</v>
      </c>
      <c r="C938">
        <v>2019</v>
      </c>
      <c r="D938">
        <v>-51649.532480712456</v>
      </c>
      <c r="E938">
        <v>419262.7584956818</v>
      </c>
      <c r="F938">
        <v>636757.0382030285</v>
      </c>
      <c r="G938">
        <v>814.3</v>
      </c>
      <c r="H938">
        <f t="shared" si="14"/>
        <v>-50835.232480712453</v>
      </c>
    </row>
    <row r="939" spans="1:8" x14ac:dyDescent="0.25">
      <c r="A939">
        <v>5475</v>
      </c>
      <c r="B939" t="s">
        <v>348</v>
      </c>
      <c r="C939">
        <v>2019</v>
      </c>
      <c r="D939">
        <v>152926.19293913167</v>
      </c>
      <c r="E939">
        <v>113121.75007615931</v>
      </c>
      <c r="F939">
        <v>196803.71681578143</v>
      </c>
      <c r="G939">
        <v>209.1</v>
      </c>
      <c r="H939">
        <f t="shared" si="14"/>
        <v>153135.29293913167</v>
      </c>
    </row>
    <row r="940" spans="1:8" x14ac:dyDescent="0.25">
      <c r="A940">
        <v>5476</v>
      </c>
      <c r="B940" t="s">
        <v>339</v>
      </c>
      <c r="C940">
        <v>2019</v>
      </c>
      <c r="D940">
        <v>-23804.766449733812</v>
      </c>
      <c r="E940">
        <v>895179.79526799766</v>
      </c>
      <c r="F940">
        <v>955048.14904487389</v>
      </c>
      <c r="G940">
        <v>662.55</v>
      </c>
      <c r="H940">
        <f t="shared" si="14"/>
        <v>-23142.216449733813</v>
      </c>
    </row>
    <row r="941" spans="1:8" x14ac:dyDescent="0.25">
      <c r="A941">
        <v>5477</v>
      </c>
      <c r="B941" t="s">
        <v>324</v>
      </c>
      <c r="C941">
        <v>2019</v>
      </c>
      <c r="D941">
        <v>1155245.4748479598</v>
      </c>
      <c r="E941">
        <v>4293462.9319367921</v>
      </c>
      <c r="F941">
        <v>6520714.4798259502</v>
      </c>
      <c r="G941">
        <v>71033.399999999994</v>
      </c>
      <c r="H941">
        <f t="shared" si="14"/>
        <v>1226278.8748479597</v>
      </c>
    </row>
    <row r="942" spans="1:8" x14ac:dyDescent="0.25">
      <c r="A942">
        <v>5479</v>
      </c>
      <c r="B942" t="s">
        <v>318</v>
      </c>
      <c r="C942">
        <v>2019</v>
      </c>
      <c r="D942">
        <v>66511.133055949176</v>
      </c>
      <c r="E942">
        <v>361691.91142771998</v>
      </c>
      <c r="F942">
        <v>629253.98929256422</v>
      </c>
      <c r="G942">
        <v>1139.7</v>
      </c>
      <c r="H942">
        <f t="shared" si="14"/>
        <v>67650.833055949173</v>
      </c>
    </row>
    <row r="943" spans="1:8" x14ac:dyDescent="0.25">
      <c r="A943">
        <v>5480</v>
      </c>
      <c r="B943" t="s">
        <v>313</v>
      </c>
      <c r="C943">
        <v>2019</v>
      </c>
      <c r="D943">
        <v>-175038.55853966204</v>
      </c>
      <c r="E943">
        <v>294093.31594409916</v>
      </c>
      <c r="F943">
        <v>328751.20539372164</v>
      </c>
      <c r="G943">
        <v>22956.7</v>
      </c>
      <c r="H943">
        <f t="shared" si="14"/>
        <v>-152081.85853966203</v>
      </c>
    </row>
    <row r="944" spans="1:8" x14ac:dyDescent="0.25">
      <c r="A944">
        <v>5481</v>
      </c>
      <c r="B944" t="s">
        <v>309</v>
      </c>
      <c r="C944">
        <v>2019</v>
      </c>
      <c r="D944">
        <v>-32317.810378148875</v>
      </c>
      <c r="E944">
        <v>248373.38098225201</v>
      </c>
      <c r="F944">
        <v>377218.09351774352</v>
      </c>
      <c r="G944">
        <v>3059.55</v>
      </c>
      <c r="H944">
        <f t="shared" si="14"/>
        <v>-29258.260378148876</v>
      </c>
    </row>
    <row r="945" spans="1:8" x14ac:dyDescent="0.25">
      <c r="A945">
        <v>5482</v>
      </c>
      <c r="B945" t="s">
        <v>301</v>
      </c>
      <c r="C945">
        <v>2019</v>
      </c>
      <c r="D945">
        <v>-808788.6592668388</v>
      </c>
      <c r="E945">
        <v>3450819.273872219</v>
      </c>
      <c r="F945">
        <v>3681605.1676114695</v>
      </c>
      <c r="G945">
        <v>53981.85</v>
      </c>
      <c r="H945">
        <f t="shared" si="14"/>
        <v>-754806.80926683883</v>
      </c>
    </row>
    <row r="946" spans="1:8" x14ac:dyDescent="0.25">
      <c r="A946">
        <v>5483</v>
      </c>
      <c r="B946" t="s">
        <v>290</v>
      </c>
      <c r="C946">
        <v>2019</v>
      </c>
      <c r="D946">
        <v>40004.819072154205</v>
      </c>
      <c r="E946">
        <v>903651.5283462439</v>
      </c>
      <c r="F946">
        <v>964086.45960365818</v>
      </c>
      <c r="G946">
        <v>1956.2</v>
      </c>
      <c r="H946">
        <f t="shared" si="14"/>
        <v>41961.019072154202</v>
      </c>
    </row>
    <row r="947" spans="1:8" x14ac:dyDescent="0.25">
      <c r="A947">
        <v>5484</v>
      </c>
      <c r="B947" t="s">
        <v>276</v>
      </c>
      <c r="C947">
        <v>2019</v>
      </c>
      <c r="D947">
        <v>-17934.162324965815</v>
      </c>
      <c r="E947">
        <v>996677.79804416525</v>
      </c>
      <c r="F947">
        <v>1513708.5034750479</v>
      </c>
      <c r="G947">
        <v>18280.599999999999</v>
      </c>
      <c r="H947">
        <f t="shared" si="14"/>
        <v>346.43767503418348</v>
      </c>
    </row>
    <row r="948" spans="1:8" x14ac:dyDescent="0.25">
      <c r="A948">
        <v>5485</v>
      </c>
      <c r="B948" t="s">
        <v>274</v>
      </c>
      <c r="C948">
        <v>2019</v>
      </c>
      <c r="D948">
        <v>-142441.97755904973</v>
      </c>
      <c r="E948">
        <v>421385.60790578654</v>
      </c>
      <c r="F948">
        <v>639981.124472411</v>
      </c>
      <c r="G948">
        <v>3624.1</v>
      </c>
      <c r="H948">
        <f t="shared" si="14"/>
        <v>-138817.87755904972</v>
      </c>
    </row>
    <row r="949" spans="1:8" x14ac:dyDescent="0.25">
      <c r="A949">
        <v>5486</v>
      </c>
      <c r="B949" t="s">
        <v>259</v>
      </c>
      <c r="C949">
        <v>2019</v>
      </c>
      <c r="D949">
        <v>-118407.81198554783</v>
      </c>
      <c r="E949">
        <v>323024.56493200856</v>
      </c>
      <c r="F949">
        <v>875268.99237238732</v>
      </c>
      <c r="G949">
        <v>14377.1</v>
      </c>
      <c r="H949">
        <f t="shared" si="14"/>
        <v>-104030.71198554782</v>
      </c>
    </row>
    <row r="950" spans="1:8" x14ac:dyDescent="0.25">
      <c r="A950">
        <v>5487</v>
      </c>
      <c r="B950" t="s">
        <v>237</v>
      </c>
      <c r="C950">
        <v>2019</v>
      </c>
      <c r="D950">
        <v>91180.067670237884</v>
      </c>
      <c r="E950">
        <v>325492.97448685067</v>
      </c>
      <c r="F950">
        <v>342853.13015925616</v>
      </c>
      <c r="G950">
        <v>1148.5999999999999</v>
      </c>
      <c r="H950">
        <f t="shared" si="14"/>
        <v>92328.66767023789</v>
      </c>
    </row>
    <row r="951" spans="1:8" x14ac:dyDescent="0.25">
      <c r="A951">
        <v>5488</v>
      </c>
      <c r="B951" t="s">
        <v>230</v>
      </c>
      <c r="C951">
        <v>2019</v>
      </c>
      <c r="D951">
        <v>27263.810137968725</v>
      </c>
      <c r="E951">
        <v>18212.067459074664</v>
      </c>
      <c r="F951">
        <v>49347.509955713234</v>
      </c>
      <c r="G951">
        <v>97.55</v>
      </c>
      <c r="H951">
        <f t="shared" si="14"/>
        <v>27361.360137968724</v>
      </c>
    </row>
    <row r="952" spans="1:8" x14ac:dyDescent="0.25">
      <c r="A952">
        <v>5489</v>
      </c>
      <c r="B952" t="s">
        <v>229</v>
      </c>
      <c r="C952">
        <v>2019</v>
      </c>
      <c r="D952">
        <v>-2004217.1444530464</v>
      </c>
      <c r="E952">
        <v>205499.98974842459</v>
      </c>
      <c r="F952">
        <v>228281.78478983766</v>
      </c>
      <c r="G952">
        <v>48426.2</v>
      </c>
      <c r="H952">
        <f t="shared" si="14"/>
        <v>-1955790.9444530464</v>
      </c>
    </row>
    <row r="953" spans="1:8" x14ac:dyDescent="0.25">
      <c r="A953">
        <v>5490</v>
      </c>
      <c r="B953" t="s">
        <v>226</v>
      </c>
      <c r="C953">
        <v>2019</v>
      </c>
      <c r="D953">
        <v>210403.72402398859</v>
      </c>
      <c r="E953">
        <v>875412.41808542365</v>
      </c>
      <c r="F953">
        <v>933958.75774104393</v>
      </c>
      <c r="G953">
        <v>822.65</v>
      </c>
      <c r="H953">
        <f t="shared" si="14"/>
        <v>211226.37402398858</v>
      </c>
    </row>
    <row r="954" spans="1:8" x14ac:dyDescent="0.25">
      <c r="A954">
        <v>5491</v>
      </c>
      <c r="B954" t="s">
        <v>223</v>
      </c>
      <c r="C954">
        <v>2019</v>
      </c>
      <c r="D954">
        <v>239458.07742040823</v>
      </c>
      <c r="E954">
        <v>355738.13510792208</v>
      </c>
      <c r="F954">
        <v>618895.89893383894</v>
      </c>
      <c r="G954">
        <v>460.45</v>
      </c>
      <c r="H954">
        <f t="shared" si="14"/>
        <v>239918.52742040824</v>
      </c>
    </row>
    <row r="955" spans="1:8" x14ac:dyDescent="0.25">
      <c r="A955">
        <v>5492</v>
      </c>
      <c r="B955" t="s">
        <v>215</v>
      </c>
      <c r="C955">
        <v>2019</v>
      </c>
      <c r="D955">
        <v>-10034660.988158744</v>
      </c>
      <c r="E955">
        <v>660390.89176488423</v>
      </c>
      <c r="F955">
        <v>755388.85883538611</v>
      </c>
      <c r="G955">
        <v>23197.1</v>
      </c>
      <c r="H955">
        <f t="shared" si="14"/>
        <v>-10011463.888158744</v>
      </c>
    </row>
    <row r="956" spans="1:8" x14ac:dyDescent="0.25">
      <c r="A956">
        <v>5493</v>
      </c>
      <c r="B956" t="s">
        <v>199</v>
      </c>
      <c r="C956">
        <v>2019</v>
      </c>
      <c r="D956">
        <v>211275.70667878928</v>
      </c>
      <c r="E956">
        <v>1179470.809802332</v>
      </c>
      <c r="F956">
        <v>1253257.0138128654</v>
      </c>
      <c r="G956">
        <v>744</v>
      </c>
      <c r="H956">
        <f t="shared" si="14"/>
        <v>212019.70667878928</v>
      </c>
    </row>
    <row r="957" spans="1:8" x14ac:dyDescent="0.25">
      <c r="A957">
        <v>5495</v>
      </c>
      <c r="B957" t="s">
        <v>192</v>
      </c>
      <c r="C957">
        <v>2019</v>
      </c>
      <c r="D957">
        <v>2029085.200236547</v>
      </c>
      <c r="E957">
        <v>926365.50293030066</v>
      </c>
      <c r="F957">
        <v>1035534.502869779</v>
      </c>
      <c r="G957">
        <v>35569.199999999997</v>
      </c>
      <c r="H957">
        <f t="shared" si="14"/>
        <v>2064654.400236547</v>
      </c>
    </row>
    <row r="958" spans="1:8" x14ac:dyDescent="0.25">
      <c r="A958">
        <v>5496</v>
      </c>
      <c r="B958" t="s">
        <v>191</v>
      </c>
      <c r="C958">
        <v>2019</v>
      </c>
      <c r="D958">
        <v>383229.96310824703</v>
      </c>
      <c r="E958">
        <v>500584.36756442406</v>
      </c>
      <c r="F958">
        <v>559576.51981910074</v>
      </c>
      <c r="G958">
        <v>23081.1</v>
      </c>
      <c r="H958">
        <f t="shared" si="14"/>
        <v>406311.06310824701</v>
      </c>
    </row>
    <row r="959" spans="1:8" x14ac:dyDescent="0.25">
      <c r="A959">
        <v>5497</v>
      </c>
      <c r="B959" t="s">
        <v>187</v>
      </c>
      <c r="C959">
        <v>2019</v>
      </c>
      <c r="D959">
        <v>391497.78346279613</v>
      </c>
      <c r="E959">
        <v>2403148.2831957918</v>
      </c>
      <c r="F959">
        <v>2563867.4285084782</v>
      </c>
      <c r="G959">
        <v>1594.3</v>
      </c>
      <c r="H959">
        <f t="shared" si="14"/>
        <v>393092.08346279612</v>
      </c>
    </row>
    <row r="960" spans="1:8" x14ac:dyDescent="0.25">
      <c r="A960">
        <v>5498</v>
      </c>
      <c r="B960" t="s">
        <v>255</v>
      </c>
      <c r="C960">
        <v>2019</v>
      </c>
      <c r="D960">
        <v>1260822.2416805064</v>
      </c>
      <c r="E960">
        <v>7490930.1031333078</v>
      </c>
      <c r="F960">
        <v>7986853.7637790553</v>
      </c>
      <c r="G960">
        <v>24219.8</v>
      </c>
      <c r="H960">
        <f t="shared" si="14"/>
        <v>1285042.0416805064</v>
      </c>
    </row>
    <row r="961" spans="1:8" x14ac:dyDescent="0.25">
      <c r="A961">
        <v>5499</v>
      </c>
      <c r="B961" t="s">
        <v>152</v>
      </c>
      <c r="C961">
        <v>2019</v>
      </c>
      <c r="D961">
        <v>-133820.34925069928</v>
      </c>
      <c r="E961">
        <v>303711.91997849493</v>
      </c>
      <c r="F961">
        <v>564304.17881704669</v>
      </c>
      <c r="G961">
        <v>3393.85</v>
      </c>
      <c r="H961">
        <f t="shared" si="14"/>
        <v>-130426.49925069927</v>
      </c>
    </row>
    <row r="962" spans="1:8" x14ac:dyDescent="0.25">
      <c r="A962">
        <v>5501</v>
      </c>
      <c r="B962" t="s">
        <v>146</v>
      </c>
      <c r="C962">
        <v>2019</v>
      </c>
      <c r="D962">
        <v>-135636.81820609199</v>
      </c>
      <c r="E962">
        <v>549146.91867114964</v>
      </c>
      <c r="F962">
        <v>670420.82828367245</v>
      </c>
      <c r="G962">
        <v>5392.65</v>
      </c>
      <c r="H962">
        <f t="shared" ref="H962:H1025" si="15">D962+G962</f>
        <v>-130244.168206092</v>
      </c>
    </row>
    <row r="963" spans="1:8" x14ac:dyDescent="0.25">
      <c r="A963">
        <v>5503</v>
      </c>
      <c r="B963" t="s">
        <v>114</v>
      </c>
      <c r="C963">
        <v>2019</v>
      </c>
      <c r="D963">
        <v>-2160680.5859228829</v>
      </c>
      <c r="E963">
        <v>368327.70227041427</v>
      </c>
      <c r="F963">
        <v>411733.85975325876</v>
      </c>
      <c r="G963">
        <v>76519.850000000006</v>
      </c>
      <c r="H963">
        <f t="shared" si="15"/>
        <v>-2084160.7359228828</v>
      </c>
    </row>
    <row r="964" spans="1:8" x14ac:dyDescent="0.25">
      <c r="A964">
        <v>5511</v>
      </c>
      <c r="B964" t="s">
        <v>394</v>
      </c>
      <c r="C964">
        <v>2019</v>
      </c>
      <c r="D964">
        <v>-781282.32847277541</v>
      </c>
      <c r="E964">
        <v>3888325.5176366065</v>
      </c>
      <c r="F964">
        <v>4205497.8086456545</v>
      </c>
      <c r="G964">
        <v>131609.29999999999</v>
      </c>
      <c r="H964">
        <f t="shared" si="15"/>
        <v>-649673.02847277536</v>
      </c>
    </row>
    <row r="965" spans="1:8" x14ac:dyDescent="0.25">
      <c r="A965">
        <v>5512</v>
      </c>
      <c r="B965" t="s">
        <v>383</v>
      </c>
      <c r="C965">
        <v>2019</v>
      </c>
      <c r="D965">
        <v>561204.55318605714</v>
      </c>
      <c r="E965">
        <v>3116637.5966979964</v>
      </c>
      <c r="F965">
        <v>3370540.0558971493</v>
      </c>
      <c r="G965">
        <v>8235.6</v>
      </c>
      <c r="H965">
        <f t="shared" si="15"/>
        <v>569440.15318605711</v>
      </c>
    </row>
    <row r="966" spans="1:8" x14ac:dyDescent="0.25">
      <c r="A966">
        <v>5514</v>
      </c>
      <c r="B966" t="s">
        <v>373</v>
      </c>
      <c r="C966">
        <v>2019</v>
      </c>
      <c r="D966">
        <v>525904.93692594976</v>
      </c>
      <c r="E966">
        <v>3165908.2162248557</v>
      </c>
      <c r="F966">
        <v>3420571.5098518725</v>
      </c>
      <c r="G966">
        <v>5033.3999999999996</v>
      </c>
      <c r="H966">
        <f t="shared" si="15"/>
        <v>530938.33692594978</v>
      </c>
    </row>
    <row r="967" spans="1:8" x14ac:dyDescent="0.25">
      <c r="A967">
        <v>5515</v>
      </c>
      <c r="B967" t="s">
        <v>366</v>
      </c>
      <c r="C967">
        <v>2019</v>
      </c>
      <c r="D967">
        <v>198889.46873194864</v>
      </c>
      <c r="E967">
        <v>1445160.6728838803</v>
      </c>
      <c r="F967">
        <v>1667869.7720167725</v>
      </c>
      <c r="G967">
        <v>1307.8</v>
      </c>
      <c r="H967">
        <f t="shared" si="15"/>
        <v>200197.26873194863</v>
      </c>
    </row>
    <row r="968" spans="1:8" x14ac:dyDescent="0.25">
      <c r="A968">
        <v>5516</v>
      </c>
      <c r="B968" t="s">
        <v>315</v>
      </c>
      <c r="C968">
        <v>2019</v>
      </c>
      <c r="D968">
        <v>42357.611351467203</v>
      </c>
      <c r="E968">
        <v>4645998.5395384217</v>
      </c>
      <c r="F968">
        <v>5361978.5469714589</v>
      </c>
      <c r="G968">
        <v>35654.35</v>
      </c>
      <c r="H968">
        <f t="shared" si="15"/>
        <v>78011.961351467209</v>
      </c>
    </row>
    <row r="969" spans="1:8" x14ac:dyDescent="0.25">
      <c r="A969">
        <v>5518</v>
      </c>
      <c r="B969" t="s">
        <v>304</v>
      </c>
      <c r="C969">
        <v>2019</v>
      </c>
      <c r="D969">
        <v>2631319.9677159344</v>
      </c>
      <c r="E969">
        <v>13939648.625856275</v>
      </c>
      <c r="F969">
        <v>15075267.046883734</v>
      </c>
      <c r="G969">
        <v>217470.15</v>
      </c>
      <c r="H969">
        <f t="shared" si="15"/>
        <v>2848790.1177159343</v>
      </c>
    </row>
    <row r="970" spans="1:8" x14ac:dyDescent="0.25">
      <c r="A970">
        <v>5520</v>
      </c>
      <c r="B970" t="s">
        <v>296</v>
      </c>
      <c r="C970">
        <v>2019</v>
      </c>
      <c r="D970">
        <v>486318.1678664569</v>
      </c>
      <c r="E970">
        <v>2510584.0821262598</v>
      </c>
      <c r="F970">
        <v>2712231.4512297371</v>
      </c>
      <c r="G970">
        <v>4286.8999999999996</v>
      </c>
      <c r="H970">
        <f t="shared" si="15"/>
        <v>490605.06786645693</v>
      </c>
    </row>
    <row r="971" spans="1:8" x14ac:dyDescent="0.25">
      <c r="A971">
        <v>5521</v>
      </c>
      <c r="B971" t="s">
        <v>295</v>
      </c>
      <c r="C971">
        <v>2019</v>
      </c>
      <c r="D971">
        <v>-342518.64798662974</v>
      </c>
      <c r="E971">
        <v>2783059.9789264142</v>
      </c>
      <c r="F971">
        <v>3009786.9405394075</v>
      </c>
      <c r="G971">
        <v>20089.099999999999</v>
      </c>
      <c r="H971">
        <f t="shared" si="15"/>
        <v>-322429.54798662977</v>
      </c>
    </row>
    <row r="972" spans="1:8" x14ac:dyDescent="0.25">
      <c r="A972">
        <v>5522</v>
      </c>
      <c r="B972" t="s">
        <v>289</v>
      </c>
      <c r="C972">
        <v>2019</v>
      </c>
      <c r="D972">
        <v>304870.2027448389</v>
      </c>
      <c r="E972">
        <v>1828589.7149376529</v>
      </c>
      <c r="F972">
        <v>1977559.0484209054</v>
      </c>
      <c r="G972">
        <v>4681.95</v>
      </c>
      <c r="H972">
        <f t="shared" si="15"/>
        <v>309552.15274483891</v>
      </c>
    </row>
    <row r="973" spans="1:8" x14ac:dyDescent="0.25">
      <c r="A973">
        <v>5523</v>
      </c>
      <c r="B973" t="s">
        <v>284</v>
      </c>
      <c r="C973">
        <v>2019</v>
      </c>
      <c r="D973">
        <v>985171.90233342187</v>
      </c>
      <c r="E973">
        <v>4434622.6467045788</v>
      </c>
      <c r="F973">
        <v>5110151.519837684</v>
      </c>
      <c r="G973">
        <v>12787.45</v>
      </c>
      <c r="H973">
        <f t="shared" si="15"/>
        <v>997959.35233342182</v>
      </c>
    </row>
    <row r="974" spans="1:8" x14ac:dyDescent="0.25">
      <c r="A974">
        <v>5527</v>
      </c>
      <c r="B974" t="s">
        <v>213</v>
      </c>
      <c r="C974">
        <v>2019</v>
      </c>
      <c r="D974">
        <v>92142.694921211689</v>
      </c>
      <c r="E974">
        <v>1889954.6082081874</v>
      </c>
      <c r="F974">
        <v>2181209.4811740834</v>
      </c>
      <c r="G974">
        <v>2269.4</v>
      </c>
      <c r="H974">
        <f t="shared" si="15"/>
        <v>94412.094921211683</v>
      </c>
    </row>
    <row r="975" spans="1:8" x14ac:dyDescent="0.25">
      <c r="A975">
        <v>5529</v>
      </c>
      <c r="B975" t="s">
        <v>196</v>
      </c>
      <c r="C975">
        <v>2019</v>
      </c>
      <c r="D975">
        <v>65492.591983958788</v>
      </c>
      <c r="E975">
        <v>1497446.9702884906</v>
      </c>
      <c r="F975">
        <v>1619439.1674818334</v>
      </c>
      <c r="G975">
        <v>7553.05</v>
      </c>
      <c r="H975">
        <f t="shared" si="15"/>
        <v>73045.641983958791</v>
      </c>
    </row>
    <row r="976" spans="1:8" x14ac:dyDescent="0.25">
      <c r="A976">
        <v>5530</v>
      </c>
      <c r="B976" t="s">
        <v>195</v>
      </c>
      <c r="C976">
        <v>2019</v>
      </c>
      <c r="D976">
        <v>194754.9037839052</v>
      </c>
      <c r="E976">
        <v>1370833.5679226345</v>
      </c>
      <c r="F976">
        <v>1482510.9777110117</v>
      </c>
      <c r="G976">
        <v>11145.9</v>
      </c>
      <c r="H976">
        <f t="shared" si="15"/>
        <v>205900.8037839052</v>
      </c>
    </row>
    <row r="977" spans="1:8" x14ac:dyDescent="0.25">
      <c r="A977">
        <v>5531</v>
      </c>
      <c r="B977" t="s">
        <v>190</v>
      </c>
      <c r="C977">
        <v>2019</v>
      </c>
      <c r="D977">
        <v>93450.688480101235</v>
      </c>
      <c r="E977">
        <v>1025081.5845389505</v>
      </c>
      <c r="F977">
        <v>1108591.6902599216</v>
      </c>
      <c r="G977">
        <v>1145.3499999999999</v>
      </c>
      <c r="H977">
        <f t="shared" si="15"/>
        <v>94596.038480101241</v>
      </c>
    </row>
    <row r="978" spans="1:8" x14ac:dyDescent="0.25">
      <c r="A978">
        <v>5533</v>
      </c>
      <c r="B978" t="s">
        <v>188</v>
      </c>
      <c r="C978">
        <v>2019</v>
      </c>
      <c r="D978">
        <v>431956.7451161223</v>
      </c>
      <c r="E978">
        <v>2018509.818486437</v>
      </c>
      <c r="F978">
        <v>2182951.3330771378</v>
      </c>
      <c r="G978">
        <v>23098.7</v>
      </c>
      <c r="H978">
        <f t="shared" si="15"/>
        <v>455055.44511612231</v>
      </c>
    </row>
    <row r="979" spans="1:8" x14ac:dyDescent="0.25">
      <c r="A979">
        <v>5534</v>
      </c>
      <c r="B979" t="s">
        <v>163</v>
      </c>
      <c r="C979">
        <v>2019</v>
      </c>
      <c r="D979">
        <v>-40791.832711525378</v>
      </c>
      <c r="E979">
        <v>645241.37744138215</v>
      </c>
      <c r="F979">
        <v>697807.12094745669</v>
      </c>
      <c r="G979">
        <v>18824.75</v>
      </c>
      <c r="H979">
        <f t="shared" si="15"/>
        <v>-21967.082711525378</v>
      </c>
    </row>
    <row r="980" spans="1:8" x14ac:dyDescent="0.25">
      <c r="A980">
        <v>5535</v>
      </c>
      <c r="B980" t="s">
        <v>162</v>
      </c>
      <c r="C980">
        <v>2019</v>
      </c>
      <c r="D980">
        <v>428585.94207302551</v>
      </c>
      <c r="E980">
        <v>1925984.6398344652</v>
      </c>
      <c r="F980">
        <v>2082888.4251676914</v>
      </c>
      <c r="G980">
        <v>2872.2</v>
      </c>
      <c r="H980">
        <f t="shared" si="15"/>
        <v>431458.14207302552</v>
      </c>
    </row>
    <row r="981" spans="1:8" x14ac:dyDescent="0.25">
      <c r="A981">
        <v>5537</v>
      </c>
      <c r="B981" t="s">
        <v>122</v>
      </c>
      <c r="C981">
        <v>2019</v>
      </c>
      <c r="D981">
        <v>613868.11658307177</v>
      </c>
      <c r="E981">
        <v>2990024.1943321405</v>
      </c>
      <c r="F981">
        <v>3233611.8661263273</v>
      </c>
      <c r="G981">
        <v>4222.8500000000004</v>
      </c>
      <c r="H981">
        <f t="shared" si="15"/>
        <v>618090.96658307174</v>
      </c>
    </row>
    <row r="982" spans="1:8" x14ac:dyDescent="0.25">
      <c r="A982">
        <v>5539</v>
      </c>
      <c r="B982" t="s">
        <v>116</v>
      </c>
      <c r="C982">
        <v>2019</v>
      </c>
      <c r="D982">
        <v>517969.58653877233</v>
      </c>
      <c r="E982">
        <v>2566356.2710310067</v>
      </c>
      <c r="F982">
        <v>2775429.0772778089</v>
      </c>
      <c r="G982">
        <v>2059.5500000000002</v>
      </c>
      <c r="H982">
        <f t="shared" si="15"/>
        <v>520029.13653877232</v>
      </c>
    </row>
    <row r="983" spans="1:8" x14ac:dyDescent="0.25">
      <c r="A983">
        <v>5540</v>
      </c>
      <c r="B983" t="s">
        <v>218</v>
      </c>
      <c r="C983">
        <v>2019</v>
      </c>
      <c r="D983">
        <v>405273.91163691611</v>
      </c>
      <c r="E983">
        <v>4429034.2096825438</v>
      </c>
      <c r="F983">
        <v>4789853.4075600896</v>
      </c>
      <c r="G983">
        <v>17532.25</v>
      </c>
      <c r="H983">
        <f t="shared" si="15"/>
        <v>422806.16163691611</v>
      </c>
    </row>
    <row r="984" spans="1:8" x14ac:dyDescent="0.25">
      <c r="A984">
        <v>5541</v>
      </c>
      <c r="B984" t="s">
        <v>275</v>
      </c>
      <c r="C984">
        <v>2019</v>
      </c>
      <c r="D984">
        <v>320061.23995356471</v>
      </c>
      <c r="E984">
        <v>2775755.3595591537</v>
      </c>
      <c r="F984">
        <v>3001887.2372833984</v>
      </c>
      <c r="G984">
        <v>14118.35</v>
      </c>
      <c r="H984">
        <f t="shared" si="15"/>
        <v>334179.58995356469</v>
      </c>
    </row>
    <row r="985" spans="1:8" x14ac:dyDescent="0.25">
      <c r="A985">
        <v>5551</v>
      </c>
      <c r="B985" t="s">
        <v>375</v>
      </c>
      <c r="C985">
        <v>2019</v>
      </c>
      <c r="D985">
        <v>-25557.838580695767</v>
      </c>
      <c r="E985">
        <v>409091.09443972399</v>
      </c>
      <c r="F985">
        <v>446885.68518136651</v>
      </c>
      <c r="G985">
        <v>3589.35</v>
      </c>
      <c r="H985">
        <f t="shared" si="15"/>
        <v>-21968.488580695768</v>
      </c>
    </row>
    <row r="986" spans="1:8" x14ac:dyDescent="0.25">
      <c r="A986">
        <v>5552</v>
      </c>
      <c r="B986" t="s">
        <v>363</v>
      </c>
      <c r="C986">
        <v>2019</v>
      </c>
      <c r="D986">
        <v>317043.65646563255</v>
      </c>
      <c r="E986">
        <v>-20693.285444467318</v>
      </c>
      <c r="F986">
        <v>123.0074879480743</v>
      </c>
      <c r="G986">
        <v>1535.6</v>
      </c>
      <c r="H986">
        <f t="shared" si="15"/>
        <v>318579.25646563253</v>
      </c>
    </row>
    <row r="987" spans="1:8" x14ac:dyDescent="0.25">
      <c r="A987">
        <v>5553</v>
      </c>
      <c r="B987" t="s">
        <v>356</v>
      </c>
      <c r="C987">
        <v>2019</v>
      </c>
      <c r="D987">
        <v>17943.067521966528</v>
      </c>
      <c r="E987">
        <v>884137.69186054624</v>
      </c>
      <c r="F987">
        <v>965820.28695319803</v>
      </c>
      <c r="G987">
        <v>11281.85</v>
      </c>
      <c r="H987">
        <f t="shared" si="15"/>
        <v>29224.917521966527</v>
      </c>
    </row>
    <row r="988" spans="1:8" x14ac:dyDescent="0.25">
      <c r="A988">
        <v>5554</v>
      </c>
      <c r="B988" t="s">
        <v>332</v>
      </c>
      <c r="C988">
        <v>2019</v>
      </c>
      <c r="D988">
        <v>178428.26931946143</v>
      </c>
      <c r="E988">
        <v>847859.39230389753</v>
      </c>
      <c r="F988">
        <v>935685.66519933532</v>
      </c>
      <c r="G988">
        <v>4598.05</v>
      </c>
      <c r="H988">
        <f t="shared" si="15"/>
        <v>183026.31931946141</v>
      </c>
    </row>
    <row r="989" spans="1:8" x14ac:dyDescent="0.25">
      <c r="A989">
        <v>5555</v>
      </c>
      <c r="B989" t="s">
        <v>328</v>
      </c>
      <c r="C989">
        <v>2019</v>
      </c>
      <c r="D989">
        <v>52176.692592839303</v>
      </c>
      <c r="E989">
        <v>331699.13786718325</v>
      </c>
      <c r="F989">
        <v>366058.48950725218</v>
      </c>
      <c r="G989">
        <v>1613.3</v>
      </c>
      <c r="H989">
        <f t="shared" si="15"/>
        <v>53789.992592839306</v>
      </c>
    </row>
    <row r="990" spans="1:8" x14ac:dyDescent="0.25">
      <c r="A990">
        <v>5556</v>
      </c>
      <c r="B990" t="s">
        <v>288</v>
      </c>
      <c r="C990">
        <v>2019</v>
      </c>
      <c r="D990">
        <v>193654.57530300607</v>
      </c>
      <c r="E990">
        <v>371521.50413403497</v>
      </c>
      <c r="F990">
        <v>405845.16307287366</v>
      </c>
      <c r="G990">
        <v>407.35</v>
      </c>
      <c r="H990">
        <f t="shared" si="15"/>
        <v>194061.92530300608</v>
      </c>
    </row>
    <row r="991" spans="1:8" x14ac:dyDescent="0.25">
      <c r="A991">
        <v>5557</v>
      </c>
      <c r="B991" t="s">
        <v>287</v>
      </c>
      <c r="C991">
        <v>2019</v>
      </c>
      <c r="D991">
        <v>85496.979059559599</v>
      </c>
      <c r="E991">
        <v>179499.15368273601</v>
      </c>
      <c r="F991">
        <v>196082.49451835465</v>
      </c>
      <c r="G991">
        <v>1769.1</v>
      </c>
      <c r="H991">
        <f t="shared" si="15"/>
        <v>87266.079059559605</v>
      </c>
    </row>
    <row r="992" spans="1:8" x14ac:dyDescent="0.25">
      <c r="A992">
        <v>5559</v>
      </c>
      <c r="B992" t="s">
        <v>282</v>
      </c>
      <c r="C992">
        <v>2019</v>
      </c>
      <c r="D992">
        <v>-304824.02785249357</v>
      </c>
      <c r="E992">
        <v>342452.47650128143</v>
      </c>
      <c r="F992">
        <v>377925.72233417054</v>
      </c>
      <c r="G992">
        <v>6702</v>
      </c>
      <c r="H992">
        <f t="shared" si="15"/>
        <v>-298122.02785249357</v>
      </c>
    </row>
    <row r="993" spans="1:8" x14ac:dyDescent="0.25">
      <c r="A993">
        <v>5560</v>
      </c>
      <c r="B993" t="s">
        <v>272</v>
      </c>
      <c r="C993">
        <v>2019</v>
      </c>
      <c r="D993">
        <v>40071.194707053874</v>
      </c>
      <c r="E993">
        <v>185343.3121747321</v>
      </c>
      <c r="F993">
        <v>202466.57573523134</v>
      </c>
      <c r="G993">
        <v>101.3</v>
      </c>
      <c r="H993">
        <f t="shared" si="15"/>
        <v>40172.494707053876</v>
      </c>
    </row>
    <row r="994" spans="1:8" x14ac:dyDescent="0.25">
      <c r="A994">
        <v>5561</v>
      </c>
      <c r="B994" t="s">
        <v>271</v>
      </c>
      <c r="C994">
        <v>2019</v>
      </c>
      <c r="D994">
        <v>-10163.079090965446</v>
      </c>
      <c r="E994">
        <v>2762780.8490683101</v>
      </c>
      <c r="F994">
        <v>3048965.9724544198</v>
      </c>
      <c r="G994">
        <v>58611.95</v>
      </c>
      <c r="H994">
        <f t="shared" si="15"/>
        <v>48448.870909034551</v>
      </c>
    </row>
    <row r="995" spans="1:8" x14ac:dyDescent="0.25">
      <c r="A995">
        <v>5562</v>
      </c>
      <c r="B995" t="s">
        <v>231</v>
      </c>
      <c r="C995">
        <v>2019</v>
      </c>
      <c r="D995">
        <v>-90762.611769605486</v>
      </c>
      <c r="E995">
        <v>-3779.595514971199</v>
      </c>
      <c r="F995">
        <v>22.467121086406266</v>
      </c>
      <c r="G995">
        <v>380.1</v>
      </c>
      <c r="H995">
        <f t="shared" si="15"/>
        <v>-90382.51176960548</v>
      </c>
    </row>
    <row r="996" spans="1:8" x14ac:dyDescent="0.25">
      <c r="A996">
        <v>5563</v>
      </c>
      <c r="B996" t="s">
        <v>211</v>
      </c>
      <c r="C996">
        <v>2019</v>
      </c>
      <c r="D996">
        <v>114736.6003809441</v>
      </c>
      <c r="E996">
        <v>126558.52392438664</v>
      </c>
      <c r="F996">
        <v>139668.20173219347</v>
      </c>
      <c r="G996">
        <v>135</v>
      </c>
      <c r="H996">
        <f t="shared" si="15"/>
        <v>114871.6003809441</v>
      </c>
    </row>
    <row r="997" spans="1:8" x14ac:dyDescent="0.25">
      <c r="A997">
        <v>5564</v>
      </c>
      <c r="B997" t="s">
        <v>210</v>
      </c>
      <c r="C997">
        <v>2019</v>
      </c>
      <c r="D997">
        <v>92461.668586801155</v>
      </c>
      <c r="E997">
        <v>83487.978457086516</v>
      </c>
      <c r="F997">
        <v>91201.160241095189</v>
      </c>
      <c r="G997">
        <v>32.75</v>
      </c>
      <c r="H997">
        <f t="shared" si="15"/>
        <v>92494.418586801155</v>
      </c>
    </row>
    <row r="998" spans="1:8" x14ac:dyDescent="0.25">
      <c r="A998">
        <v>5565</v>
      </c>
      <c r="B998" t="s">
        <v>205</v>
      </c>
      <c r="C998">
        <v>2019</v>
      </c>
      <c r="D998">
        <v>-77326.973330523499</v>
      </c>
      <c r="E998">
        <v>414935.25293172</v>
      </c>
      <c r="F998">
        <v>453269.76639824314</v>
      </c>
      <c r="G998">
        <v>16847.150000000001</v>
      </c>
      <c r="H998">
        <f t="shared" si="15"/>
        <v>-60479.823330523497</v>
      </c>
    </row>
    <row r="999" spans="1:8" x14ac:dyDescent="0.25">
      <c r="A999">
        <v>5566</v>
      </c>
      <c r="B999" t="s">
        <v>180</v>
      </c>
      <c r="C999">
        <v>2019</v>
      </c>
      <c r="D999">
        <v>340951.38133631053</v>
      </c>
      <c r="E999">
        <v>316419.43835235789</v>
      </c>
      <c r="F999">
        <v>345652.39731375076</v>
      </c>
      <c r="G999">
        <v>1223.05</v>
      </c>
      <c r="H999">
        <f t="shared" si="15"/>
        <v>342174.43133631052</v>
      </c>
    </row>
    <row r="1000" spans="1:8" x14ac:dyDescent="0.25">
      <c r="A1000">
        <v>5568</v>
      </c>
      <c r="B1000" t="s">
        <v>155</v>
      </c>
      <c r="C1000">
        <v>2019</v>
      </c>
      <c r="D1000">
        <v>4280674.7520937333</v>
      </c>
      <c r="E1000">
        <v>-153955.52397649351</v>
      </c>
      <c r="F1000">
        <v>915.16073225294849</v>
      </c>
      <c r="G1000">
        <v>41349.35</v>
      </c>
      <c r="H1000">
        <f t="shared" si="15"/>
        <v>4322024.1020937329</v>
      </c>
    </row>
    <row r="1001" spans="1:8" x14ac:dyDescent="0.25">
      <c r="A1001">
        <v>5571</v>
      </c>
      <c r="B1001" t="s">
        <v>141</v>
      </c>
      <c r="C1001">
        <v>2019</v>
      </c>
      <c r="D1001">
        <v>466917.20351932279</v>
      </c>
      <c r="E1001">
        <v>748052.28697549528</v>
      </c>
      <c r="F1001">
        <v>817162.39576021291</v>
      </c>
      <c r="G1001">
        <v>755.35</v>
      </c>
      <c r="H1001">
        <f t="shared" si="15"/>
        <v>467672.55351932277</v>
      </c>
    </row>
    <row r="1002" spans="1:8" x14ac:dyDescent="0.25">
      <c r="A1002">
        <v>5581</v>
      </c>
      <c r="B1002" t="s">
        <v>385</v>
      </c>
      <c r="C1002">
        <v>2019</v>
      </c>
      <c r="D1002">
        <v>-1946980.5850722678</v>
      </c>
      <c r="E1002">
        <v>-168218.43738847852</v>
      </c>
      <c r="F1002">
        <v>0</v>
      </c>
      <c r="G1002">
        <v>27676</v>
      </c>
      <c r="H1002">
        <f t="shared" si="15"/>
        <v>-1919304.5850722678</v>
      </c>
    </row>
    <row r="1003" spans="1:8" x14ac:dyDescent="0.25">
      <c r="A1003">
        <v>5582</v>
      </c>
      <c r="B1003" t="s">
        <v>342</v>
      </c>
      <c r="C1003">
        <v>2019</v>
      </c>
      <c r="D1003">
        <v>357592.40863123722</v>
      </c>
      <c r="E1003">
        <v>2321159.4757781373</v>
      </c>
      <c r="F1003">
        <v>2810585.4820510675</v>
      </c>
      <c r="G1003">
        <v>215895.55</v>
      </c>
      <c r="H1003">
        <f t="shared" si="15"/>
        <v>573487.95863123727</v>
      </c>
    </row>
    <row r="1004" spans="1:8" x14ac:dyDescent="0.25">
      <c r="A1004">
        <v>5583</v>
      </c>
      <c r="B1004" t="s">
        <v>321</v>
      </c>
      <c r="C1004">
        <v>2019</v>
      </c>
      <c r="D1004">
        <v>453532.52374499757</v>
      </c>
      <c r="E1004">
        <v>-21505.161810243313</v>
      </c>
      <c r="F1004">
        <v>140450.06045006047</v>
      </c>
      <c r="G1004">
        <v>745104.95</v>
      </c>
      <c r="H1004">
        <f t="shared" si="15"/>
        <v>1198637.4737449975</v>
      </c>
    </row>
    <row r="1005" spans="1:8" x14ac:dyDescent="0.25">
      <c r="A1005">
        <v>5584</v>
      </c>
      <c r="B1005" t="s">
        <v>299</v>
      </c>
      <c r="C1005">
        <v>2019</v>
      </c>
      <c r="D1005">
        <v>-3158151.1348496694</v>
      </c>
      <c r="E1005">
        <v>-66693.282301443352</v>
      </c>
      <c r="F1005">
        <v>0</v>
      </c>
      <c r="G1005">
        <v>158463.6</v>
      </c>
      <c r="H1005">
        <f t="shared" si="15"/>
        <v>-2999687.5348496693</v>
      </c>
    </row>
    <row r="1006" spans="1:8" x14ac:dyDescent="0.25">
      <c r="A1006">
        <v>5585</v>
      </c>
      <c r="B1006" t="s">
        <v>263</v>
      </c>
      <c r="C1006">
        <v>2019</v>
      </c>
      <c r="D1006">
        <v>-10751060.497821258</v>
      </c>
      <c r="E1006">
        <v>761237.59714964032</v>
      </c>
      <c r="F1006">
        <v>921747.67019098159</v>
      </c>
      <c r="G1006">
        <v>4977.8500000000004</v>
      </c>
      <c r="H1006">
        <f t="shared" si="15"/>
        <v>-10746082.647821259</v>
      </c>
    </row>
    <row r="1007" spans="1:8" x14ac:dyDescent="0.25">
      <c r="A1007">
        <v>5586</v>
      </c>
      <c r="B1007" t="s">
        <v>253</v>
      </c>
      <c r="C1007">
        <v>2019</v>
      </c>
      <c r="D1007">
        <v>68335902.074954823</v>
      </c>
      <c r="E1007">
        <v>-199205.21328067358</v>
      </c>
      <c r="F1007">
        <v>0</v>
      </c>
      <c r="G1007">
        <v>15999839.1</v>
      </c>
      <c r="H1007">
        <f t="shared" si="15"/>
        <v>84335741.174954817</v>
      </c>
    </row>
    <row r="1008" spans="1:8" x14ac:dyDescent="0.25">
      <c r="A1008">
        <v>5587</v>
      </c>
      <c r="B1008" t="s">
        <v>248</v>
      </c>
      <c r="C1008">
        <v>2019</v>
      </c>
      <c r="D1008">
        <v>-2857348.2590896776</v>
      </c>
      <c r="E1008">
        <v>-126711.00816017755</v>
      </c>
      <c r="F1008">
        <v>0</v>
      </c>
      <c r="G1008">
        <v>458689.6</v>
      </c>
      <c r="H1008">
        <f t="shared" si="15"/>
        <v>-2398658.6590896775</v>
      </c>
    </row>
    <row r="1009" spans="1:8" x14ac:dyDescent="0.25">
      <c r="A1009">
        <v>5588</v>
      </c>
      <c r="B1009" t="s">
        <v>194</v>
      </c>
      <c r="C1009">
        <v>2019</v>
      </c>
      <c r="D1009">
        <v>-4225948.2012190754</v>
      </c>
      <c r="E1009">
        <v>-68303.908316763598</v>
      </c>
      <c r="F1009">
        <v>0</v>
      </c>
      <c r="G1009">
        <v>171448.4</v>
      </c>
      <c r="H1009">
        <f t="shared" si="15"/>
        <v>-4054499.8012190755</v>
      </c>
    </row>
    <row r="1010" spans="1:8" x14ac:dyDescent="0.25">
      <c r="A1010">
        <v>5589</v>
      </c>
      <c r="B1010" t="s">
        <v>181</v>
      </c>
      <c r="C1010">
        <v>2019</v>
      </c>
      <c r="D1010">
        <v>7938974.066532148</v>
      </c>
      <c r="E1010">
        <v>6612086.3233444933</v>
      </c>
      <c r="F1010">
        <v>8266632.0478205634</v>
      </c>
      <c r="G1010">
        <v>1380604.05</v>
      </c>
      <c r="H1010">
        <f t="shared" si="15"/>
        <v>9319578.1165321488</v>
      </c>
    </row>
    <row r="1011" spans="1:8" x14ac:dyDescent="0.25">
      <c r="A1011">
        <v>5590</v>
      </c>
      <c r="B1011" t="s">
        <v>178</v>
      </c>
      <c r="C1011">
        <v>2019</v>
      </c>
      <c r="D1011">
        <v>-38162206.743714757</v>
      </c>
      <c r="E1011">
        <v>-824595.81221837015</v>
      </c>
      <c r="F1011">
        <v>0</v>
      </c>
      <c r="G1011">
        <v>995250</v>
      </c>
      <c r="H1011">
        <f t="shared" si="15"/>
        <v>-37166956.743714757</v>
      </c>
    </row>
    <row r="1012" spans="1:8" x14ac:dyDescent="0.25">
      <c r="A1012">
        <v>5591</v>
      </c>
      <c r="B1012" t="s">
        <v>176</v>
      </c>
      <c r="C1012">
        <v>2019</v>
      </c>
      <c r="D1012">
        <v>26327772.064952694</v>
      </c>
      <c r="E1012">
        <v>-56654.08186867724</v>
      </c>
      <c r="F1012">
        <v>370007.41000741004</v>
      </c>
      <c r="G1012">
        <v>790439.6</v>
      </c>
      <c r="H1012">
        <f t="shared" si="15"/>
        <v>27118211.664952695</v>
      </c>
    </row>
    <row r="1013" spans="1:8" x14ac:dyDescent="0.25">
      <c r="A1013">
        <v>5592</v>
      </c>
      <c r="B1013" t="s">
        <v>170</v>
      </c>
      <c r="C1013">
        <v>2019</v>
      </c>
      <c r="D1013">
        <v>900785.26787156612</v>
      </c>
      <c r="E1013">
        <v>1762133.9740062652</v>
      </c>
      <c r="F1013">
        <v>2133687.1578419488</v>
      </c>
      <c r="G1013">
        <v>119726</v>
      </c>
      <c r="H1013">
        <f t="shared" si="15"/>
        <v>1020511.2678715661</v>
      </c>
    </row>
    <row r="1014" spans="1:8" x14ac:dyDescent="0.25">
      <c r="A1014">
        <v>5601</v>
      </c>
      <c r="B1014" t="s">
        <v>337</v>
      </c>
      <c r="C1014">
        <v>2019</v>
      </c>
      <c r="D1014">
        <v>-1131232.729987151</v>
      </c>
      <c r="E1014">
        <v>6754739.0240026759</v>
      </c>
      <c r="F1014">
        <v>7313519.4174516797</v>
      </c>
      <c r="G1014">
        <v>24584.6</v>
      </c>
      <c r="H1014">
        <f t="shared" si="15"/>
        <v>-1106648.1299871509</v>
      </c>
    </row>
    <row r="1015" spans="1:8" x14ac:dyDescent="0.25">
      <c r="A1015">
        <v>5604</v>
      </c>
      <c r="B1015" t="s">
        <v>286</v>
      </c>
      <c r="C1015">
        <v>2019</v>
      </c>
      <c r="D1015">
        <v>301107.37965047592</v>
      </c>
      <c r="E1015">
        <v>4353972.1107852263</v>
      </c>
      <c r="F1015">
        <v>4535965.7683357103</v>
      </c>
      <c r="G1015">
        <v>63425.75</v>
      </c>
      <c r="H1015">
        <f t="shared" si="15"/>
        <v>364533.12965047592</v>
      </c>
    </row>
    <row r="1016" spans="1:8" x14ac:dyDescent="0.25">
      <c r="A1016">
        <v>5606</v>
      </c>
      <c r="B1016" t="s">
        <v>235</v>
      </c>
      <c r="C1016">
        <v>2019</v>
      </c>
      <c r="D1016">
        <v>-20853064.550795108</v>
      </c>
      <c r="E1016">
        <v>-23170.378355775625</v>
      </c>
      <c r="F1016">
        <v>98935.694392870413</v>
      </c>
      <c r="G1016">
        <v>224640.8</v>
      </c>
      <c r="H1016">
        <f t="shared" si="15"/>
        <v>-20628423.750795107</v>
      </c>
    </row>
    <row r="1017" spans="1:8" x14ac:dyDescent="0.25">
      <c r="A1017">
        <v>5607</v>
      </c>
      <c r="B1017" t="s">
        <v>179</v>
      </c>
      <c r="C1017">
        <v>2019</v>
      </c>
      <c r="D1017">
        <v>729441.70905552153</v>
      </c>
      <c r="E1017">
        <v>8707115.4935801812</v>
      </c>
      <c r="F1017">
        <v>9427404.6718918514</v>
      </c>
      <c r="G1017">
        <v>139759.65</v>
      </c>
      <c r="H1017">
        <f t="shared" si="15"/>
        <v>869201.35905552155</v>
      </c>
    </row>
    <row r="1018" spans="1:8" x14ac:dyDescent="0.25">
      <c r="A1018">
        <v>5609</v>
      </c>
      <c r="B1018" t="s">
        <v>174</v>
      </c>
      <c r="C1018">
        <v>2019</v>
      </c>
      <c r="D1018">
        <v>-59168.734421238973</v>
      </c>
      <c r="E1018">
        <v>1033611.0721292685</v>
      </c>
      <c r="F1018">
        <v>1119115.7229389148</v>
      </c>
      <c r="G1018">
        <v>1766.45</v>
      </c>
      <c r="H1018">
        <f t="shared" si="15"/>
        <v>-57402.284421238975</v>
      </c>
    </row>
    <row r="1019" spans="1:8" x14ac:dyDescent="0.25">
      <c r="A1019">
        <v>5610</v>
      </c>
      <c r="B1019" t="s">
        <v>148</v>
      </c>
      <c r="C1019">
        <v>2019</v>
      </c>
      <c r="D1019">
        <v>-410866.69751363859</v>
      </c>
      <c r="E1019">
        <v>1160545.7651977751</v>
      </c>
      <c r="F1019">
        <v>1256550.9871594831</v>
      </c>
      <c r="G1019">
        <v>1714.8</v>
      </c>
      <c r="H1019">
        <f t="shared" si="15"/>
        <v>-409151.8975136386</v>
      </c>
    </row>
    <row r="1020" spans="1:8" x14ac:dyDescent="0.25">
      <c r="A1020">
        <v>5611</v>
      </c>
      <c r="B1020" t="s">
        <v>153</v>
      </c>
      <c r="C1020">
        <v>2019</v>
      </c>
      <c r="D1020">
        <v>-446457.52369531966</v>
      </c>
      <c r="E1020">
        <v>6965882.3335210178</v>
      </c>
      <c r="F1020">
        <v>7381932.6627130089</v>
      </c>
      <c r="G1020">
        <v>70551.199999999997</v>
      </c>
      <c r="H1020">
        <f t="shared" si="15"/>
        <v>-375906.32369531965</v>
      </c>
    </row>
    <row r="1021" spans="1:8" x14ac:dyDescent="0.25">
      <c r="A1021">
        <v>5613</v>
      </c>
      <c r="B1021" t="s">
        <v>370</v>
      </c>
      <c r="C1021">
        <v>2019</v>
      </c>
      <c r="D1021">
        <v>-6272782.5210486995</v>
      </c>
      <c r="E1021">
        <v>16183248.302627774</v>
      </c>
      <c r="F1021">
        <v>17490273.506165203</v>
      </c>
      <c r="G1021">
        <v>37215</v>
      </c>
      <c r="H1021">
        <f t="shared" si="15"/>
        <v>-6235567.5210486995</v>
      </c>
    </row>
    <row r="1022" spans="1:8" x14ac:dyDescent="0.25">
      <c r="A1022">
        <v>5621</v>
      </c>
      <c r="B1022" t="s">
        <v>401</v>
      </c>
      <c r="C1022">
        <v>2019</v>
      </c>
      <c r="D1022">
        <v>-503675.85557680106</v>
      </c>
      <c r="E1022">
        <v>33688.512606431679</v>
      </c>
      <c r="F1022">
        <v>40262.889168928436</v>
      </c>
      <c r="G1022">
        <v>70885.45</v>
      </c>
      <c r="H1022">
        <f t="shared" si="15"/>
        <v>-432790.40557680104</v>
      </c>
    </row>
    <row r="1023" spans="1:8" x14ac:dyDescent="0.25">
      <c r="A1023">
        <v>5622</v>
      </c>
      <c r="B1023" t="s">
        <v>367</v>
      </c>
      <c r="C1023">
        <v>2019</v>
      </c>
      <c r="D1023">
        <v>-416182.65022724087</v>
      </c>
      <c r="E1023">
        <v>36063.583996124449</v>
      </c>
      <c r="F1023">
        <v>43101.460204956791</v>
      </c>
      <c r="G1023">
        <v>37475.199999999997</v>
      </c>
      <c r="H1023">
        <f t="shared" si="15"/>
        <v>-378707.45022724086</v>
      </c>
    </row>
    <row r="1024" spans="1:8" x14ac:dyDescent="0.25">
      <c r="A1024">
        <v>5623</v>
      </c>
      <c r="B1024" t="s">
        <v>364</v>
      </c>
      <c r="C1024">
        <v>2019</v>
      </c>
      <c r="D1024">
        <v>-3790971.540980957</v>
      </c>
      <c r="E1024">
        <v>13316.643622513786</v>
      </c>
      <c r="F1024">
        <v>29661.579533643944</v>
      </c>
      <c r="G1024">
        <v>32731.85</v>
      </c>
      <c r="H1024">
        <f t="shared" si="15"/>
        <v>-3758239.6909809569</v>
      </c>
    </row>
    <row r="1025" spans="1:8" x14ac:dyDescent="0.25">
      <c r="A1025">
        <v>5624</v>
      </c>
      <c r="B1025" t="s">
        <v>359</v>
      </c>
      <c r="C1025">
        <v>2019</v>
      </c>
      <c r="D1025">
        <v>-1941579.1328489268</v>
      </c>
      <c r="E1025">
        <v>-24260.984408786579</v>
      </c>
      <c r="F1025">
        <v>158448.31844831846</v>
      </c>
      <c r="G1025">
        <v>730454.55</v>
      </c>
      <c r="H1025">
        <f t="shared" si="15"/>
        <v>-1211124.5828489268</v>
      </c>
    </row>
    <row r="1026" spans="1:8" x14ac:dyDescent="0.25">
      <c r="A1026">
        <v>5627</v>
      </c>
      <c r="B1026" t="s">
        <v>347</v>
      </c>
      <c r="C1026">
        <v>2019</v>
      </c>
      <c r="D1026">
        <v>6825878.648754687</v>
      </c>
      <c r="E1026">
        <v>-21350.857401484005</v>
      </c>
      <c r="F1026">
        <v>139442.29944229944</v>
      </c>
      <c r="G1026">
        <v>287011.8</v>
      </c>
      <c r="H1026">
        <f t="shared" ref="H1026:H1089" si="16">D1026+G1026</f>
        <v>7112890.4487546869</v>
      </c>
    </row>
    <row r="1027" spans="1:8" x14ac:dyDescent="0.25">
      <c r="A1027">
        <v>5628</v>
      </c>
      <c r="B1027" t="s">
        <v>336</v>
      </c>
      <c r="C1027">
        <v>2019</v>
      </c>
      <c r="D1027">
        <v>-476519.96127093153</v>
      </c>
      <c r="E1027">
        <v>23875.717654279964</v>
      </c>
      <c r="F1027">
        <v>28535.108835863935</v>
      </c>
      <c r="G1027">
        <v>1174.25</v>
      </c>
      <c r="H1027">
        <f t="shared" si="16"/>
        <v>-475345.71127093153</v>
      </c>
    </row>
    <row r="1028" spans="1:8" x14ac:dyDescent="0.25">
      <c r="A1028">
        <v>5629</v>
      </c>
      <c r="B1028" t="s">
        <v>335</v>
      </c>
      <c r="C1028">
        <v>2019</v>
      </c>
      <c r="D1028">
        <v>-16771.288440115721</v>
      </c>
      <c r="E1028">
        <v>322302.49070866476</v>
      </c>
      <c r="F1028">
        <v>378618.9079080121</v>
      </c>
      <c r="G1028">
        <v>1290.55</v>
      </c>
      <c r="H1028">
        <f t="shared" si="16"/>
        <v>-15480.738440115721</v>
      </c>
    </row>
    <row r="1029" spans="1:8" x14ac:dyDescent="0.25">
      <c r="A1029">
        <v>5631</v>
      </c>
      <c r="B1029" t="s">
        <v>311</v>
      </c>
      <c r="C1029">
        <v>2019</v>
      </c>
      <c r="D1029">
        <v>-1282626.5209652288</v>
      </c>
      <c r="E1029">
        <v>14521.807907049906</v>
      </c>
      <c r="F1029">
        <v>59849.644113665352</v>
      </c>
      <c r="G1029">
        <v>7124.45</v>
      </c>
      <c r="H1029">
        <f t="shared" si="16"/>
        <v>-1275502.0709652288</v>
      </c>
    </row>
    <row r="1030" spans="1:8" x14ac:dyDescent="0.25">
      <c r="A1030">
        <v>5632</v>
      </c>
      <c r="B1030" t="s">
        <v>310</v>
      </c>
      <c r="C1030">
        <v>2019</v>
      </c>
      <c r="D1030">
        <v>-673704.82654985553</v>
      </c>
      <c r="E1030">
        <v>-18303.601003864947</v>
      </c>
      <c r="F1030">
        <v>214.21232709421551</v>
      </c>
      <c r="G1030">
        <v>27515.8</v>
      </c>
      <c r="H1030">
        <f t="shared" si="16"/>
        <v>-646189.02654985548</v>
      </c>
    </row>
    <row r="1031" spans="1:8" x14ac:dyDescent="0.25">
      <c r="A1031">
        <v>5633</v>
      </c>
      <c r="B1031" t="s">
        <v>303</v>
      </c>
      <c r="C1031">
        <v>2019</v>
      </c>
      <c r="D1031">
        <v>-2776988.68431665</v>
      </c>
      <c r="E1031">
        <v>-31158.212025845929</v>
      </c>
      <c r="F1031">
        <v>364.65355121880441</v>
      </c>
      <c r="G1031">
        <v>93791.45</v>
      </c>
      <c r="H1031">
        <f t="shared" si="16"/>
        <v>-2683197.2343166498</v>
      </c>
    </row>
    <row r="1032" spans="1:8" x14ac:dyDescent="0.25">
      <c r="A1032">
        <v>5634</v>
      </c>
      <c r="B1032" t="s">
        <v>302</v>
      </c>
      <c r="C1032">
        <v>2019</v>
      </c>
      <c r="D1032">
        <v>-3031688.1863944358</v>
      </c>
      <c r="E1032">
        <v>192318.28068643835</v>
      </c>
      <c r="F1032">
        <v>229849.55468050612</v>
      </c>
      <c r="G1032">
        <v>20215.3</v>
      </c>
      <c r="H1032">
        <f t="shared" si="16"/>
        <v>-3011472.886394436</v>
      </c>
    </row>
    <row r="1033" spans="1:8" x14ac:dyDescent="0.25">
      <c r="A1033">
        <v>5635</v>
      </c>
      <c r="B1033" t="s">
        <v>300</v>
      </c>
      <c r="C1033">
        <v>2019</v>
      </c>
      <c r="D1033">
        <v>4465749.0683206096</v>
      </c>
      <c r="E1033">
        <v>-35433.165021937893</v>
      </c>
      <c r="F1033">
        <v>231413.75141375142</v>
      </c>
      <c r="G1033">
        <v>620219.75</v>
      </c>
      <c r="H1033">
        <f t="shared" si="16"/>
        <v>5085968.8183206096</v>
      </c>
    </row>
    <row r="1034" spans="1:8" x14ac:dyDescent="0.25">
      <c r="A1034">
        <v>5636</v>
      </c>
      <c r="B1034" t="s">
        <v>294</v>
      </c>
      <c r="C1034">
        <v>2019</v>
      </c>
      <c r="D1034">
        <v>-3476036.665114108</v>
      </c>
      <c r="E1034">
        <v>56935.44569217629</v>
      </c>
      <c r="F1034">
        <v>126818.3859652736</v>
      </c>
      <c r="G1034">
        <v>239901.5</v>
      </c>
      <c r="H1034">
        <f t="shared" si="16"/>
        <v>-3236135.165114108</v>
      </c>
    </row>
    <row r="1035" spans="1:8" x14ac:dyDescent="0.25">
      <c r="A1035">
        <v>5637</v>
      </c>
      <c r="B1035" t="s">
        <v>251</v>
      </c>
      <c r="C1035">
        <v>2019</v>
      </c>
      <c r="D1035">
        <v>-59898.866182338039</v>
      </c>
      <c r="E1035">
        <v>16613.730866336118</v>
      </c>
      <c r="F1035">
        <v>42892.546497630894</v>
      </c>
      <c r="G1035">
        <v>8748.5499999999993</v>
      </c>
      <c r="H1035">
        <f t="shared" si="16"/>
        <v>-51150.316182338036</v>
      </c>
    </row>
    <row r="1036" spans="1:8" x14ac:dyDescent="0.25">
      <c r="A1036">
        <v>5638</v>
      </c>
      <c r="B1036" t="s">
        <v>243</v>
      </c>
      <c r="C1036">
        <v>2019</v>
      </c>
      <c r="D1036">
        <v>-4007605.0567572606</v>
      </c>
      <c r="E1036">
        <v>-30441.539021965575</v>
      </c>
      <c r="F1036">
        <v>356.26612013929196</v>
      </c>
      <c r="G1036">
        <v>185365.9</v>
      </c>
      <c r="H1036">
        <f t="shared" si="16"/>
        <v>-3822239.1567572607</v>
      </c>
    </row>
    <row r="1037" spans="1:8" x14ac:dyDescent="0.25">
      <c r="A1037">
        <v>5639</v>
      </c>
      <c r="B1037" t="s">
        <v>238</v>
      </c>
      <c r="C1037">
        <v>2019</v>
      </c>
      <c r="D1037">
        <v>-872318.96465281164</v>
      </c>
      <c r="E1037">
        <v>51126.536757070717</v>
      </c>
      <c r="F1037">
        <v>61103.976512399742</v>
      </c>
      <c r="G1037">
        <v>11942.8</v>
      </c>
      <c r="H1037">
        <f t="shared" si="16"/>
        <v>-860376.1646528116</v>
      </c>
    </row>
    <row r="1038" spans="1:8" x14ac:dyDescent="0.25">
      <c r="A1038">
        <v>5640</v>
      </c>
      <c r="B1038" t="s">
        <v>236</v>
      </c>
      <c r="C1038">
        <v>2019</v>
      </c>
      <c r="D1038">
        <v>-2164720.5122580035</v>
      </c>
      <c r="E1038">
        <v>13621.534101491554</v>
      </c>
      <c r="F1038">
        <v>56139.288818209003</v>
      </c>
      <c r="G1038">
        <v>31888.9</v>
      </c>
      <c r="H1038">
        <f t="shared" si="16"/>
        <v>-2132831.6122580036</v>
      </c>
    </row>
    <row r="1039" spans="1:8" x14ac:dyDescent="0.25">
      <c r="A1039">
        <v>5642</v>
      </c>
      <c r="B1039" t="s">
        <v>214</v>
      </c>
      <c r="C1039">
        <v>2019</v>
      </c>
      <c r="D1039">
        <v>-6914907.3142805621</v>
      </c>
      <c r="E1039">
        <v>1959614.0885963459</v>
      </c>
      <c r="F1039">
        <v>2455085.0824123602</v>
      </c>
      <c r="G1039">
        <v>1250189.2</v>
      </c>
      <c r="H1039">
        <f t="shared" si="16"/>
        <v>-5664718.1142805619</v>
      </c>
    </row>
    <row r="1040" spans="1:8" x14ac:dyDescent="0.25">
      <c r="A1040">
        <v>5643</v>
      </c>
      <c r="B1040" t="s">
        <v>183</v>
      </c>
      <c r="C1040">
        <v>2019</v>
      </c>
      <c r="D1040">
        <v>-2733262.7438282305</v>
      </c>
      <c r="E1040">
        <v>260387.22312059396</v>
      </c>
      <c r="F1040">
        <v>420549.79632190056</v>
      </c>
      <c r="G1040">
        <v>135094.54999999999</v>
      </c>
      <c r="H1040">
        <f t="shared" si="16"/>
        <v>-2598168.1938282307</v>
      </c>
    </row>
    <row r="1041" spans="1:8" x14ac:dyDescent="0.25">
      <c r="A1041">
        <v>5645</v>
      </c>
      <c r="B1041" t="s">
        <v>169</v>
      </c>
      <c r="C1041">
        <v>2019</v>
      </c>
      <c r="D1041">
        <v>-684397.94908625679</v>
      </c>
      <c r="E1041">
        <v>29375.882977779016</v>
      </c>
      <c r="F1041">
        <v>35108.641761403276</v>
      </c>
      <c r="G1041">
        <v>14582.7</v>
      </c>
      <c r="H1041">
        <f t="shared" si="16"/>
        <v>-669815.24908625684</v>
      </c>
    </row>
    <row r="1042" spans="1:8" x14ac:dyDescent="0.25">
      <c r="A1042">
        <v>5646</v>
      </c>
      <c r="B1042" t="s">
        <v>157</v>
      </c>
      <c r="C1042">
        <v>2019</v>
      </c>
      <c r="D1042">
        <v>-9448466.3501578718</v>
      </c>
      <c r="E1042">
        <v>465434.78723690077</v>
      </c>
      <c r="F1042">
        <v>599849.03875402699</v>
      </c>
      <c r="G1042">
        <v>1104091.3</v>
      </c>
      <c r="H1042">
        <f t="shared" si="16"/>
        <v>-8344375.050157872</v>
      </c>
    </row>
    <row r="1043" spans="1:8" x14ac:dyDescent="0.25">
      <c r="A1043">
        <v>5648</v>
      </c>
      <c r="B1043" t="s">
        <v>156</v>
      </c>
      <c r="C1043">
        <v>2019</v>
      </c>
      <c r="D1043">
        <v>-10660847.979500964</v>
      </c>
      <c r="E1043">
        <v>-6044.4121087321037</v>
      </c>
      <c r="F1043">
        <v>83396.643396643398</v>
      </c>
      <c r="G1043">
        <v>178702.5</v>
      </c>
      <c r="H1043">
        <f t="shared" si="16"/>
        <v>-10482145.479500964</v>
      </c>
    </row>
    <row r="1044" spans="1:8" x14ac:dyDescent="0.25">
      <c r="A1044">
        <v>5649</v>
      </c>
      <c r="B1044" t="s">
        <v>140</v>
      </c>
      <c r="C1044">
        <v>2019</v>
      </c>
      <c r="D1044">
        <v>-1867638.1524157545</v>
      </c>
      <c r="E1044">
        <v>235593.49810573901</v>
      </c>
      <c r="F1044">
        <v>295161.21877193113</v>
      </c>
      <c r="G1044">
        <v>568212</v>
      </c>
      <c r="H1044">
        <f t="shared" si="16"/>
        <v>-1299426.1524157545</v>
      </c>
    </row>
    <row r="1045" spans="1:8" x14ac:dyDescent="0.25">
      <c r="A1045">
        <v>5650</v>
      </c>
      <c r="B1045" t="s">
        <v>128</v>
      </c>
      <c r="C1045">
        <v>2019</v>
      </c>
      <c r="D1045">
        <v>-10401081.072133895</v>
      </c>
      <c r="E1045">
        <v>330739.72868533136</v>
      </c>
      <c r="F1045">
        <v>388530.39764382393</v>
      </c>
      <c r="G1045">
        <v>3215.35</v>
      </c>
      <c r="H1045">
        <f t="shared" si="16"/>
        <v>-10397865.722133895</v>
      </c>
    </row>
    <row r="1046" spans="1:8" x14ac:dyDescent="0.25">
      <c r="A1046">
        <v>5651</v>
      </c>
      <c r="B1046" t="s">
        <v>121</v>
      </c>
      <c r="C1046">
        <v>2019</v>
      </c>
      <c r="D1046">
        <v>-1239910.9817666633</v>
      </c>
      <c r="E1046">
        <v>-1246.8121648921633</v>
      </c>
      <c r="F1046">
        <v>17202.657202657203</v>
      </c>
      <c r="G1046">
        <v>66691.05</v>
      </c>
      <c r="H1046">
        <f t="shared" si="16"/>
        <v>-1173219.9317666632</v>
      </c>
    </row>
    <row r="1047" spans="1:8" x14ac:dyDescent="0.25">
      <c r="A1047">
        <v>5652</v>
      </c>
      <c r="B1047" t="s">
        <v>120</v>
      </c>
      <c r="C1047">
        <v>2019</v>
      </c>
      <c r="D1047">
        <v>-551799.41410941212</v>
      </c>
      <c r="E1047">
        <v>11801.415320688802</v>
      </c>
      <c r="F1047">
        <v>48637.918329569016</v>
      </c>
      <c r="G1047">
        <v>2089.4</v>
      </c>
      <c r="H1047">
        <f t="shared" si="16"/>
        <v>-549710.01410941209</v>
      </c>
    </row>
    <row r="1048" spans="1:8" x14ac:dyDescent="0.25">
      <c r="A1048">
        <v>5653</v>
      </c>
      <c r="B1048" t="s">
        <v>113</v>
      </c>
      <c r="C1048">
        <v>2019</v>
      </c>
      <c r="D1048">
        <v>-2943101.0341078918</v>
      </c>
      <c r="E1048">
        <v>55189.158871018873</v>
      </c>
      <c r="F1048">
        <v>65959.426968764034</v>
      </c>
      <c r="G1048">
        <v>2333.0500000000002</v>
      </c>
      <c r="H1048">
        <f t="shared" si="16"/>
        <v>-2940767.984107892</v>
      </c>
    </row>
    <row r="1049" spans="1:8" x14ac:dyDescent="0.25">
      <c r="A1049">
        <v>5654</v>
      </c>
      <c r="B1049" t="s">
        <v>109</v>
      </c>
      <c r="C1049">
        <v>2019</v>
      </c>
      <c r="D1049">
        <v>75848.493198216631</v>
      </c>
      <c r="E1049">
        <v>194788.43094567501</v>
      </c>
      <c r="F1049">
        <v>201086.29282971198</v>
      </c>
      <c r="G1049">
        <v>3828.25</v>
      </c>
      <c r="H1049">
        <f t="shared" si="16"/>
        <v>79676.743198216631</v>
      </c>
    </row>
    <row r="1050" spans="1:8" x14ac:dyDescent="0.25">
      <c r="A1050">
        <v>5655</v>
      </c>
      <c r="B1050" t="s">
        <v>107</v>
      </c>
      <c r="C1050">
        <v>2019</v>
      </c>
      <c r="D1050">
        <v>-1249156.3802068722</v>
      </c>
      <c r="E1050">
        <v>28906.617626297455</v>
      </c>
      <c r="F1050">
        <v>119134.66894323951</v>
      </c>
      <c r="G1050">
        <v>23646.7</v>
      </c>
      <c r="H1050">
        <f t="shared" si="16"/>
        <v>-1225509.6802068723</v>
      </c>
    </row>
    <row r="1051" spans="1:8" x14ac:dyDescent="0.25">
      <c r="A1051">
        <v>5656</v>
      </c>
      <c r="B1051" t="s">
        <v>419</v>
      </c>
      <c r="C1051">
        <v>2019</v>
      </c>
      <c r="D1051">
        <v>-796026.78778008651</v>
      </c>
      <c r="E1051">
        <v>3660155.7104411321</v>
      </c>
      <c r="F1051">
        <v>4146725.7683130358</v>
      </c>
      <c r="G1051">
        <v>57483.25</v>
      </c>
      <c r="H1051">
        <f t="shared" si="16"/>
        <v>-738543.53778008651</v>
      </c>
    </row>
    <row r="1052" spans="1:8" x14ac:dyDescent="0.25">
      <c r="A1052">
        <v>5661</v>
      </c>
      <c r="B1052" t="s">
        <v>371</v>
      </c>
      <c r="C1052">
        <v>2019</v>
      </c>
      <c r="D1052">
        <v>206148.07723124593</v>
      </c>
      <c r="E1052">
        <v>873923.83588064671</v>
      </c>
      <c r="F1052">
        <v>950597.62513974286</v>
      </c>
      <c r="G1052">
        <v>478.4</v>
      </c>
      <c r="H1052">
        <f t="shared" si="16"/>
        <v>206626.47723124592</v>
      </c>
    </row>
    <row r="1053" spans="1:8" x14ac:dyDescent="0.25">
      <c r="A1053">
        <v>5663</v>
      </c>
      <c r="B1053" t="s">
        <v>358</v>
      </c>
      <c r="C1053">
        <v>2019</v>
      </c>
      <c r="D1053">
        <v>106613.28156392505</v>
      </c>
      <c r="E1053">
        <v>475218.29206695873</v>
      </c>
      <c r="F1053">
        <v>447690.65965661709</v>
      </c>
      <c r="G1053">
        <v>699.05</v>
      </c>
      <c r="H1053">
        <f t="shared" si="16"/>
        <v>107312.33156392505</v>
      </c>
    </row>
    <row r="1054" spans="1:8" x14ac:dyDescent="0.25">
      <c r="A1054">
        <v>5665</v>
      </c>
      <c r="B1054" t="s">
        <v>346</v>
      </c>
      <c r="C1054">
        <v>2019</v>
      </c>
      <c r="D1054">
        <v>171340.167204161</v>
      </c>
      <c r="E1054">
        <v>457779.08868835476</v>
      </c>
      <c r="F1054">
        <v>431261.64462334674</v>
      </c>
      <c r="G1054">
        <v>663.05</v>
      </c>
      <c r="H1054">
        <f t="shared" si="16"/>
        <v>172003.21720416099</v>
      </c>
    </row>
    <row r="1055" spans="1:8" x14ac:dyDescent="0.25">
      <c r="A1055">
        <v>5669</v>
      </c>
      <c r="B1055" t="s">
        <v>314</v>
      </c>
      <c r="C1055">
        <v>2019</v>
      </c>
      <c r="D1055">
        <v>104392.62745325867</v>
      </c>
      <c r="E1055">
        <v>675769.13092090457</v>
      </c>
      <c r="F1055">
        <v>636624.33253922616</v>
      </c>
      <c r="G1055">
        <v>1831.95</v>
      </c>
      <c r="H1055">
        <f t="shared" si="16"/>
        <v>106224.57745325867</v>
      </c>
    </row>
    <row r="1056" spans="1:8" x14ac:dyDescent="0.25">
      <c r="A1056">
        <v>5671</v>
      </c>
      <c r="B1056" t="s">
        <v>308</v>
      </c>
      <c r="C1056">
        <v>2019</v>
      </c>
      <c r="D1056">
        <v>125280.54457350657</v>
      </c>
      <c r="E1056">
        <v>505913.83128534589</v>
      </c>
      <c r="F1056">
        <v>476441.43596484023</v>
      </c>
      <c r="G1056">
        <v>2753.5</v>
      </c>
      <c r="H1056">
        <f t="shared" si="16"/>
        <v>128034.04457350657</v>
      </c>
    </row>
    <row r="1057" spans="1:8" x14ac:dyDescent="0.25">
      <c r="A1057">
        <v>5673</v>
      </c>
      <c r="B1057" t="s">
        <v>267</v>
      </c>
      <c r="C1057">
        <v>2019</v>
      </c>
      <c r="D1057">
        <v>219335.81509898446</v>
      </c>
      <c r="E1057">
        <v>800023.45499345812</v>
      </c>
      <c r="F1057">
        <v>753681.06465127738</v>
      </c>
      <c r="G1057">
        <v>277.2</v>
      </c>
      <c r="H1057">
        <f t="shared" si="16"/>
        <v>219613.01509898447</v>
      </c>
    </row>
    <row r="1058" spans="1:8" x14ac:dyDescent="0.25">
      <c r="A1058">
        <v>5674</v>
      </c>
      <c r="B1058" t="s">
        <v>241</v>
      </c>
      <c r="C1058">
        <v>2019</v>
      </c>
      <c r="D1058">
        <v>115870.7541800497</v>
      </c>
      <c r="E1058">
        <v>298472.93536049058</v>
      </c>
      <c r="F1058">
        <v>279293.25556559599</v>
      </c>
      <c r="G1058">
        <v>174.8</v>
      </c>
      <c r="H1058">
        <f t="shared" si="16"/>
        <v>116045.5541800497</v>
      </c>
    </row>
    <row r="1059" spans="1:8" x14ac:dyDescent="0.25">
      <c r="A1059">
        <v>5675</v>
      </c>
      <c r="B1059" t="s">
        <v>240</v>
      </c>
      <c r="C1059">
        <v>2019</v>
      </c>
      <c r="D1059">
        <v>3819185.2093701665</v>
      </c>
      <c r="E1059">
        <v>9199179.7822136059</v>
      </c>
      <c r="F1059">
        <v>8666305.4300501104</v>
      </c>
      <c r="G1059">
        <v>87253.25</v>
      </c>
      <c r="H1059">
        <f t="shared" si="16"/>
        <v>3906438.4593701665</v>
      </c>
    </row>
    <row r="1060" spans="1:8" x14ac:dyDescent="0.25">
      <c r="A1060">
        <v>5678</v>
      </c>
      <c r="B1060" t="s">
        <v>212</v>
      </c>
      <c r="C1060">
        <v>2019</v>
      </c>
      <c r="D1060">
        <v>7157449.7316567246</v>
      </c>
      <c r="E1060">
        <v>13253794.56773903</v>
      </c>
      <c r="F1060">
        <v>12486051.425285468</v>
      </c>
      <c r="G1060">
        <v>132007.54999999999</v>
      </c>
      <c r="H1060">
        <f t="shared" si="16"/>
        <v>7289457.2816567244</v>
      </c>
    </row>
    <row r="1061" spans="1:8" x14ac:dyDescent="0.25">
      <c r="A1061">
        <v>5680</v>
      </c>
      <c r="B1061" t="s">
        <v>207</v>
      </c>
      <c r="C1061">
        <v>2019</v>
      </c>
      <c r="D1061">
        <v>268561.60032156738</v>
      </c>
      <c r="E1061">
        <v>716569.12858911755</v>
      </c>
      <c r="F1061">
        <v>779437.38792621577</v>
      </c>
      <c r="G1061">
        <v>898.35</v>
      </c>
      <c r="H1061">
        <f t="shared" si="16"/>
        <v>269459.95032156736</v>
      </c>
    </row>
    <row r="1062" spans="1:8" x14ac:dyDescent="0.25">
      <c r="A1062">
        <v>5683</v>
      </c>
      <c r="B1062" t="s">
        <v>182</v>
      </c>
      <c r="C1062">
        <v>2019</v>
      </c>
      <c r="D1062">
        <v>158425.70105987028</v>
      </c>
      <c r="E1062">
        <v>423067.15257979697</v>
      </c>
      <c r="F1062">
        <v>398403.61455680605</v>
      </c>
      <c r="G1062">
        <v>2609.5</v>
      </c>
      <c r="H1062">
        <f t="shared" si="16"/>
        <v>161035.20105987028</v>
      </c>
    </row>
    <row r="1063" spans="1:8" x14ac:dyDescent="0.25">
      <c r="A1063">
        <v>5684</v>
      </c>
      <c r="B1063" t="s">
        <v>167</v>
      </c>
      <c r="C1063">
        <v>2019</v>
      </c>
      <c r="D1063">
        <v>8221.174400465592</v>
      </c>
      <c r="E1063">
        <v>183111.63547534193</v>
      </c>
      <c r="F1063">
        <v>172504.65784933869</v>
      </c>
      <c r="G1063">
        <v>57.55</v>
      </c>
      <c r="H1063">
        <f t="shared" si="16"/>
        <v>8278.7244004655913</v>
      </c>
    </row>
    <row r="1064" spans="1:8" x14ac:dyDescent="0.25">
      <c r="A1064">
        <v>5688</v>
      </c>
      <c r="B1064" t="s">
        <v>144</v>
      </c>
      <c r="C1064">
        <v>2019</v>
      </c>
      <c r="D1064">
        <v>186196.37699738721</v>
      </c>
      <c r="E1064">
        <v>323133.59242538625</v>
      </c>
      <c r="F1064">
        <v>340636.96419187746</v>
      </c>
      <c r="G1064">
        <v>3959.6</v>
      </c>
      <c r="H1064">
        <f t="shared" si="16"/>
        <v>190155.97699738722</v>
      </c>
    </row>
    <row r="1065" spans="1:8" x14ac:dyDescent="0.25">
      <c r="A1065">
        <v>5690</v>
      </c>
      <c r="B1065" t="s">
        <v>123</v>
      </c>
      <c r="C1065">
        <v>2019</v>
      </c>
      <c r="D1065">
        <v>9683.9348232152188</v>
      </c>
      <c r="E1065">
        <v>265947.85152371088</v>
      </c>
      <c r="F1065">
        <v>250542.47925737288</v>
      </c>
      <c r="G1065">
        <v>186.65</v>
      </c>
      <c r="H1065">
        <f t="shared" si="16"/>
        <v>9870.5848232152184</v>
      </c>
    </row>
    <row r="1066" spans="1:8" x14ac:dyDescent="0.25">
      <c r="A1066">
        <v>5692</v>
      </c>
      <c r="B1066" t="s">
        <v>115</v>
      </c>
      <c r="C1066">
        <v>2019</v>
      </c>
      <c r="D1066">
        <v>341086.54053536308</v>
      </c>
      <c r="E1066">
        <v>1200562.2497995894</v>
      </c>
      <c r="F1066">
        <v>1274641.5434276704</v>
      </c>
      <c r="G1066">
        <v>2028.1</v>
      </c>
      <c r="H1066">
        <f t="shared" si="16"/>
        <v>343114.64053536305</v>
      </c>
    </row>
    <row r="1067" spans="1:8" x14ac:dyDescent="0.25">
      <c r="A1067">
        <v>5693</v>
      </c>
      <c r="B1067" t="s">
        <v>220</v>
      </c>
      <c r="C1067">
        <v>2019</v>
      </c>
      <c r="D1067">
        <v>2061814.9493981875</v>
      </c>
      <c r="E1067">
        <v>6491557.4208732992</v>
      </c>
      <c r="F1067">
        <v>7155113.3844072251</v>
      </c>
      <c r="G1067">
        <v>24935.75</v>
      </c>
      <c r="H1067">
        <f t="shared" si="16"/>
        <v>2086750.6993981875</v>
      </c>
    </row>
    <row r="1068" spans="1:8" x14ac:dyDescent="0.25">
      <c r="A1068">
        <v>5701</v>
      </c>
      <c r="B1068" t="s">
        <v>397</v>
      </c>
      <c r="C1068">
        <v>2019</v>
      </c>
      <c r="D1068">
        <v>-194339.35995842039</v>
      </c>
      <c r="E1068">
        <v>873932.67439476389</v>
      </c>
      <c r="F1068">
        <v>896828.05093563593</v>
      </c>
      <c r="G1068">
        <v>1941.5</v>
      </c>
      <c r="H1068">
        <f t="shared" si="16"/>
        <v>-192397.85995842039</v>
      </c>
    </row>
    <row r="1069" spans="1:8" x14ac:dyDescent="0.25">
      <c r="A1069">
        <v>5702</v>
      </c>
      <c r="B1069" t="s">
        <v>395</v>
      </c>
      <c r="C1069">
        <v>2019</v>
      </c>
      <c r="D1069">
        <v>-3716405.5131421005</v>
      </c>
      <c r="E1069">
        <v>4828335.0860577552</v>
      </c>
      <c r="F1069">
        <v>5430626.5865177922</v>
      </c>
      <c r="G1069">
        <v>20339.900000000001</v>
      </c>
      <c r="H1069">
        <f t="shared" si="16"/>
        <v>-3696065.6131421006</v>
      </c>
    </row>
    <row r="1070" spans="1:8" x14ac:dyDescent="0.25">
      <c r="A1070">
        <v>5703</v>
      </c>
      <c r="B1070" t="s">
        <v>389</v>
      </c>
      <c r="C1070">
        <v>2019</v>
      </c>
      <c r="D1070">
        <v>-382444.46412092983</v>
      </c>
      <c r="E1070">
        <v>306837.43982771499</v>
      </c>
      <c r="F1070">
        <v>381581.31034044671</v>
      </c>
      <c r="G1070">
        <v>6156.8</v>
      </c>
      <c r="H1070">
        <f t="shared" si="16"/>
        <v>-376287.66412092984</v>
      </c>
    </row>
    <row r="1071" spans="1:8" x14ac:dyDescent="0.25">
      <c r="A1071">
        <v>5704</v>
      </c>
      <c r="B1071" t="s">
        <v>386</v>
      </c>
      <c r="C1071">
        <v>2019</v>
      </c>
      <c r="D1071">
        <v>-3003946.4561207574</v>
      </c>
      <c r="E1071">
        <v>280230.07144727185</v>
      </c>
      <c r="F1071">
        <v>528196.06470781541</v>
      </c>
      <c r="G1071">
        <v>18947.400000000001</v>
      </c>
      <c r="H1071">
        <f t="shared" si="16"/>
        <v>-2984999.0561207575</v>
      </c>
    </row>
    <row r="1072" spans="1:8" x14ac:dyDescent="0.25">
      <c r="A1072">
        <v>5705</v>
      </c>
      <c r="B1072" t="s">
        <v>376</v>
      </c>
      <c r="C1072">
        <v>2019</v>
      </c>
      <c r="D1072">
        <v>-995545.41419365222</v>
      </c>
      <c r="E1072">
        <v>-1691.5406309115187</v>
      </c>
      <c r="F1072">
        <v>27202.393055572171</v>
      </c>
      <c r="G1072">
        <v>4610.2</v>
      </c>
      <c r="H1072">
        <f t="shared" si="16"/>
        <v>-990935.21419365227</v>
      </c>
    </row>
    <row r="1073" spans="1:8" x14ac:dyDescent="0.25">
      <c r="A1073">
        <v>5706</v>
      </c>
      <c r="B1073" t="s">
        <v>374</v>
      </c>
      <c r="C1073">
        <v>2019</v>
      </c>
      <c r="D1073">
        <v>-1793958.065359839</v>
      </c>
      <c r="E1073">
        <v>4320051.4734273916</v>
      </c>
      <c r="F1073">
        <v>4433228.6185988635</v>
      </c>
      <c r="G1073">
        <v>3139.65</v>
      </c>
      <c r="H1073">
        <f t="shared" si="16"/>
        <v>-1790818.4153598391</v>
      </c>
    </row>
    <row r="1074" spans="1:8" x14ac:dyDescent="0.25">
      <c r="A1074">
        <v>5707</v>
      </c>
      <c r="B1074" t="s">
        <v>351</v>
      </c>
      <c r="C1074">
        <v>2019</v>
      </c>
      <c r="D1074">
        <v>-1794529.3048820423</v>
      </c>
      <c r="E1074">
        <v>-76650.505623259378</v>
      </c>
      <c r="F1074">
        <v>44743.815001710827</v>
      </c>
      <c r="G1074">
        <v>73707.5</v>
      </c>
      <c r="H1074">
        <f t="shared" si="16"/>
        <v>-1720821.8048820423</v>
      </c>
    </row>
    <row r="1075" spans="1:8" x14ac:dyDescent="0.25">
      <c r="A1075">
        <v>5708</v>
      </c>
      <c r="B1075" t="s">
        <v>350</v>
      </c>
      <c r="C1075">
        <v>2019</v>
      </c>
      <c r="D1075">
        <v>-1715837.7119254628</v>
      </c>
      <c r="E1075">
        <v>-54225.855120360357</v>
      </c>
      <c r="F1075">
        <v>31653.69373739307</v>
      </c>
      <c r="G1075">
        <v>2235.3000000000002</v>
      </c>
      <c r="H1075">
        <f t="shared" si="16"/>
        <v>-1713602.4119254628</v>
      </c>
    </row>
    <row r="1076" spans="1:8" x14ac:dyDescent="0.25">
      <c r="A1076">
        <v>5709</v>
      </c>
      <c r="B1076" t="s">
        <v>341</v>
      </c>
      <c r="C1076">
        <v>2019</v>
      </c>
      <c r="D1076">
        <v>-2991798.008953521</v>
      </c>
      <c r="E1076">
        <v>4791969.6844516434</v>
      </c>
      <c r="F1076">
        <v>4848354.2666302063</v>
      </c>
      <c r="G1076">
        <v>160195.65</v>
      </c>
      <c r="H1076">
        <f t="shared" si="16"/>
        <v>-2831602.3589535211</v>
      </c>
    </row>
    <row r="1077" spans="1:8" x14ac:dyDescent="0.25">
      <c r="A1077">
        <v>5710</v>
      </c>
      <c r="B1077" t="s">
        <v>334</v>
      </c>
      <c r="C1077">
        <v>2019</v>
      </c>
      <c r="D1077">
        <v>-5676452.2292940579</v>
      </c>
      <c r="E1077">
        <v>71690.137387339346</v>
      </c>
      <c r="F1077">
        <v>135126.28480873167</v>
      </c>
      <c r="G1077">
        <v>324747.95</v>
      </c>
      <c r="H1077">
        <f t="shared" si="16"/>
        <v>-5351704.2792940577</v>
      </c>
    </row>
    <row r="1078" spans="1:8" x14ac:dyDescent="0.25">
      <c r="A1078">
        <v>5711</v>
      </c>
      <c r="B1078" t="s">
        <v>333</v>
      </c>
      <c r="C1078">
        <v>2019</v>
      </c>
      <c r="D1078">
        <v>-7980712.3120386899</v>
      </c>
      <c r="E1078">
        <v>-6017.7839414852278</v>
      </c>
      <c r="F1078">
        <v>96774.57408255068</v>
      </c>
      <c r="G1078">
        <v>13805.7</v>
      </c>
      <c r="H1078">
        <f t="shared" si="16"/>
        <v>-7966906.6120386897</v>
      </c>
    </row>
    <row r="1079" spans="1:8" x14ac:dyDescent="0.25">
      <c r="A1079">
        <v>5712</v>
      </c>
      <c r="B1079" t="s">
        <v>331</v>
      </c>
      <c r="C1079">
        <v>2019</v>
      </c>
      <c r="D1079">
        <v>-15359366.667169023</v>
      </c>
      <c r="E1079">
        <v>-181374.18832445532</v>
      </c>
      <c r="F1079">
        <v>105875.01103205119</v>
      </c>
      <c r="G1079">
        <v>24563.95</v>
      </c>
      <c r="H1079">
        <f t="shared" si="16"/>
        <v>-15334802.717169024</v>
      </c>
    </row>
    <row r="1080" spans="1:8" x14ac:dyDescent="0.25">
      <c r="A1080">
        <v>5713</v>
      </c>
      <c r="B1080" t="s">
        <v>323</v>
      </c>
      <c r="C1080">
        <v>2019</v>
      </c>
      <c r="D1080">
        <v>-11488011.653760033</v>
      </c>
      <c r="E1080">
        <v>-11085.718770159621</v>
      </c>
      <c r="F1080">
        <v>75375.358212167252</v>
      </c>
      <c r="G1080">
        <v>11032.5</v>
      </c>
      <c r="H1080">
        <f t="shared" si="16"/>
        <v>-11476979.153760033</v>
      </c>
    </row>
    <row r="1081" spans="1:8" x14ac:dyDescent="0.25">
      <c r="A1081">
        <v>5714</v>
      </c>
      <c r="B1081" t="s">
        <v>322</v>
      </c>
      <c r="C1081">
        <v>2019</v>
      </c>
      <c r="D1081">
        <v>-1439051.8112314194</v>
      </c>
      <c r="E1081">
        <v>4461254.5692903027</v>
      </c>
      <c r="F1081">
        <v>4578130.9674399933</v>
      </c>
      <c r="G1081">
        <v>27178.6</v>
      </c>
      <c r="H1081">
        <f t="shared" si="16"/>
        <v>-1411873.2112314194</v>
      </c>
    </row>
    <row r="1082" spans="1:8" x14ac:dyDescent="0.25">
      <c r="A1082">
        <v>5715</v>
      </c>
      <c r="B1082" t="s">
        <v>306</v>
      </c>
      <c r="C1082">
        <v>2019</v>
      </c>
      <c r="D1082">
        <v>-1630422.041905191</v>
      </c>
      <c r="E1082">
        <v>153481.44943260809</v>
      </c>
      <c r="F1082">
        <v>298153.13854558201</v>
      </c>
      <c r="G1082">
        <v>8800.75</v>
      </c>
      <c r="H1082">
        <f t="shared" si="16"/>
        <v>-1621621.291905191</v>
      </c>
    </row>
    <row r="1083" spans="1:8" x14ac:dyDescent="0.25">
      <c r="A1083">
        <v>5716</v>
      </c>
      <c r="B1083" t="s">
        <v>293</v>
      </c>
      <c r="C1083">
        <v>2019</v>
      </c>
      <c r="D1083">
        <v>-8337902.5745835062</v>
      </c>
      <c r="E1083">
        <v>6628912.9057803703</v>
      </c>
      <c r="F1083">
        <v>6802577.8361362424</v>
      </c>
      <c r="G1083">
        <v>314323.5</v>
      </c>
      <c r="H1083">
        <f t="shared" si="16"/>
        <v>-8023579.0745835062</v>
      </c>
    </row>
    <row r="1084" spans="1:8" x14ac:dyDescent="0.25">
      <c r="A1084">
        <v>5717</v>
      </c>
      <c r="B1084" t="s">
        <v>285</v>
      </c>
      <c r="C1084">
        <v>2019</v>
      </c>
      <c r="D1084">
        <v>-11224768.254945453</v>
      </c>
      <c r="E1084">
        <v>-213062.42241041589</v>
      </c>
      <c r="F1084">
        <v>124372.63830984026</v>
      </c>
      <c r="G1084">
        <v>28346.9</v>
      </c>
      <c r="H1084">
        <f t="shared" si="16"/>
        <v>-11196421.354945453</v>
      </c>
    </row>
    <row r="1085" spans="1:8" x14ac:dyDescent="0.25">
      <c r="A1085">
        <v>5718</v>
      </c>
      <c r="B1085" t="s">
        <v>283</v>
      </c>
      <c r="C1085">
        <v>2019</v>
      </c>
      <c r="D1085">
        <v>-5558546.0336752357</v>
      </c>
      <c r="E1085">
        <v>3447579.4973636237</v>
      </c>
      <c r="F1085">
        <v>3877634.1210409082</v>
      </c>
      <c r="G1085">
        <v>67521.149999999994</v>
      </c>
      <c r="H1085">
        <f t="shared" si="16"/>
        <v>-5491024.8836752353</v>
      </c>
    </row>
    <row r="1086" spans="1:8" x14ac:dyDescent="0.25">
      <c r="A1086">
        <v>5719</v>
      </c>
      <c r="B1086" t="s">
        <v>279</v>
      </c>
      <c r="C1086">
        <v>2019</v>
      </c>
      <c r="D1086">
        <v>-5479425.8630168363</v>
      </c>
      <c r="E1086">
        <v>4728395.5614633728</v>
      </c>
      <c r="F1086">
        <v>4852270.5463286145</v>
      </c>
      <c r="G1086">
        <v>10961.5</v>
      </c>
      <c r="H1086">
        <f t="shared" si="16"/>
        <v>-5468464.3630168363</v>
      </c>
    </row>
    <row r="1087" spans="1:8" x14ac:dyDescent="0.25">
      <c r="A1087">
        <v>5720</v>
      </c>
      <c r="B1087" t="s">
        <v>278</v>
      </c>
      <c r="C1087">
        <v>2019</v>
      </c>
      <c r="D1087">
        <v>-2645715.8864556863</v>
      </c>
      <c r="E1087">
        <v>1778951.02063963</v>
      </c>
      <c r="F1087">
        <v>2000859.2064571085</v>
      </c>
      <c r="G1087">
        <v>18131.5</v>
      </c>
      <c r="H1087">
        <f t="shared" si="16"/>
        <v>-2627584.3864556863</v>
      </c>
    </row>
    <row r="1088" spans="1:8" x14ac:dyDescent="0.25">
      <c r="A1088">
        <v>5721</v>
      </c>
      <c r="B1088" t="s">
        <v>277</v>
      </c>
      <c r="C1088">
        <v>2019</v>
      </c>
      <c r="D1088">
        <v>-9145200.6027763039</v>
      </c>
      <c r="E1088">
        <v>-917381.03258897876</v>
      </c>
      <c r="F1088">
        <v>137410.61383209677</v>
      </c>
      <c r="G1088">
        <v>442762.45</v>
      </c>
      <c r="H1088">
        <f t="shared" si="16"/>
        <v>-8702438.1527763046</v>
      </c>
    </row>
    <row r="1089" spans="1:8" x14ac:dyDescent="0.25">
      <c r="A1089">
        <v>5722</v>
      </c>
      <c r="B1089" t="s">
        <v>270</v>
      </c>
      <c r="C1089">
        <v>2019</v>
      </c>
      <c r="D1089">
        <v>-361127.03100273426</v>
      </c>
      <c r="E1089">
        <v>1461642.8571755218</v>
      </c>
      <c r="F1089">
        <v>1499935.124490605</v>
      </c>
      <c r="G1089">
        <v>2848.75</v>
      </c>
      <c r="H1089">
        <f t="shared" si="16"/>
        <v>-358278.28100273426</v>
      </c>
    </row>
    <row r="1090" spans="1:8" x14ac:dyDescent="0.25">
      <c r="A1090">
        <v>5723</v>
      </c>
      <c r="B1090" t="s">
        <v>228</v>
      </c>
      <c r="C1090">
        <v>2019</v>
      </c>
      <c r="D1090">
        <v>-30761367.564036645</v>
      </c>
      <c r="E1090">
        <v>-119522.82232779429</v>
      </c>
      <c r="F1090">
        <v>69770.016612837222</v>
      </c>
      <c r="G1090">
        <v>34336.15</v>
      </c>
      <c r="H1090">
        <f t="shared" ref="H1090:H1153" si="17">D1090+G1090</f>
        <v>-30727031.414036646</v>
      </c>
    </row>
    <row r="1091" spans="1:8" x14ac:dyDescent="0.25">
      <c r="A1091">
        <v>5724</v>
      </c>
      <c r="B1091" t="s">
        <v>208</v>
      </c>
      <c r="C1091">
        <v>2019</v>
      </c>
      <c r="D1091">
        <v>-21710456.272193573</v>
      </c>
      <c r="E1091">
        <v>-1112148.0056540107</v>
      </c>
      <c r="F1091">
        <v>223039.69272610158</v>
      </c>
      <c r="G1091">
        <v>2152592.9500000002</v>
      </c>
      <c r="H1091">
        <f t="shared" si="17"/>
        <v>-19557863.322193574</v>
      </c>
    </row>
    <row r="1092" spans="1:8" x14ac:dyDescent="0.25">
      <c r="A1092">
        <v>5725</v>
      </c>
      <c r="B1092" t="s">
        <v>185</v>
      </c>
      <c r="C1092">
        <v>2019</v>
      </c>
      <c r="D1092">
        <v>-10373166.281481534</v>
      </c>
      <c r="E1092">
        <v>-297066.33908319706</v>
      </c>
      <c r="F1092">
        <v>42575.002982083643</v>
      </c>
      <c r="G1092">
        <v>102268.65</v>
      </c>
      <c r="H1092">
        <f t="shared" si="17"/>
        <v>-10270897.631481534</v>
      </c>
    </row>
    <row r="1093" spans="1:8" x14ac:dyDescent="0.25">
      <c r="A1093">
        <v>5726</v>
      </c>
      <c r="B1093" t="s">
        <v>256</v>
      </c>
      <c r="C1093">
        <v>2019</v>
      </c>
      <c r="D1093">
        <v>-1025410.3217019972</v>
      </c>
      <c r="E1093">
        <v>4335316.6729801372</v>
      </c>
      <c r="F1093">
        <v>4448893.7373924991</v>
      </c>
      <c r="G1093">
        <v>6176.35</v>
      </c>
      <c r="H1093">
        <f t="shared" si="17"/>
        <v>-1019233.9717019972</v>
      </c>
    </row>
    <row r="1094" spans="1:8" x14ac:dyDescent="0.25">
      <c r="A1094">
        <v>5727</v>
      </c>
      <c r="B1094" t="s">
        <v>161</v>
      </c>
      <c r="C1094">
        <v>2019</v>
      </c>
      <c r="D1094">
        <v>106264.47717517009</v>
      </c>
      <c r="E1094">
        <v>4487024.7158187563</v>
      </c>
      <c r="F1094">
        <v>5046740.8085347414</v>
      </c>
      <c r="G1094">
        <v>14052</v>
      </c>
      <c r="H1094">
        <f t="shared" si="17"/>
        <v>120316.47717517009</v>
      </c>
    </row>
    <row r="1095" spans="1:8" x14ac:dyDescent="0.25">
      <c r="A1095">
        <v>5728</v>
      </c>
      <c r="B1095" t="s">
        <v>149</v>
      </c>
      <c r="C1095">
        <v>2019</v>
      </c>
      <c r="D1095">
        <v>-1177515.718125789</v>
      </c>
      <c r="E1095">
        <v>2236351.7344774306</v>
      </c>
      <c r="F1095">
        <v>2294939.9032676094</v>
      </c>
      <c r="G1095">
        <v>42687.15</v>
      </c>
      <c r="H1095">
        <f t="shared" si="17"/>
        <v>-1134828.5681257891</v>
      </c>
    </row>
    <row r="1096" spans="1:8" x14ac:dyDescent="0.25">
      <c r="A1096">
        <v>5729</v>
      </c>
      <c r="B1096" t="s">
        <v>143</v>
      </c>
      <c r="C1096">
        <v>2019</v>
      </c>
      <c r="D1096">
        <v>-6953508.9270059746</v>
      </c>
      <c r="E1096">
        <v>-90376.425200600585</v>
      </c>
      <c r="F1096">
        <v>52756.156228988446</v>
      </c>
      <c r="G1096">
        <v>67929.100000000006</v>
      </c>
      <c r="H1096">
        <f t="shared" si="17"/>
        <v>-6885579.8270059749</v>
      </c>
    </row>
    <row r="1097" spans="1:8" x14ac:dyDescent="0.25">
      <c r="A1097">
        <v>5730</v>
      </c>
      <c r="B1097" t="s">
        <v>139</v>
      </c>
      <c r="C1097">
        <v>2019</v>
      </c>
      <c r="D1097">
        <v>-4437855.4765300481</v>
      </c>
      <c r="E1097">
        <v>2471914.499609719</v>
      </c>
      <c r="F1097">
        <v>2780263.6647863314</v>
      </c>
      <c r="G1097">
        <v>8030.6</v>
      </c>
      <c r="H1097">
        <f t="shared" si="17"/>
        <v>-4429824.8765300484</v>
      </c>
    </row>
    <row r="1098" spans="1:8" x14ac:dyDescent="0.25">
      <c r="A1098">
        <v>5731</v>
      </c>
      <c r="B1098" t="s">
        <v>247</v>
      </c>
      <c r="C1098">
        <v>2019</v>
      </c>
      <c r="D1098">
        <v>-822401.96397417737</v>
      </c>
      <c r="E1098">
        <v>197655.80388978991</v>
      </c>
      <c r="F1098">
        <v>372554.65568723186</v>
      </c>
      <c r="G1098">
        <v>3167.65</v>
      </c>
      <c r="H1098">
        <f t="shared" si="17"/>
        <v>-819234.31397417735</v>
      </c>
    </row>
    <row r="1099" spans="1:8" x14ac:dyDescent="0.25">
      <c r="A1099">
        <v>5732</v>
      </c>
      <c r="B1099" t="s">
        <v>125</v>
      </c>
      <c r="C1099">
        <v>2019</v>
      </c>
      <c r="D1099">
        <v>-1352419.8339644575</v>
      </c>
      <c r="E1099">
        <v>157166.83965685935</v>
      </c>
      <c r="F1099">
        <v>296238.39361914247</v>
      </c>
      <c r="G1099">
        <v>92536.25</v>
      </c>
      <c r="H1099">
        <f t="shared" si="17"/>
        <v>-1259883.5839644575</v>
      </c>
    </row>
    <row r="1100" spans="1:8" x14ac:dyDescent="0.25">
      <c r="A1100">
        <v>5741</v>
      </c>
      <c r="B1100" t="s">
        <v>260</v>
      </c>
      <c r="C1100">
        <v>2019</v>
      </c>
      <c r="D1100">
        <v>121921.14015160939</v>
      </c>
      <c r="E1100">
        <v>26392.507453028458</v>
      </c>
      <c r="F1100">
        <v>24717.076374554326</v>
      </c>
      <c r="G1100">
        <v>1471.7</v>
      </c>
      <c r="H1100">
        <f t="shared" si="17"/>
        <v>123392.84015160939</v>
      </c>
    </row>
    <row r="1101" spans="1:8" x14ac:dyDescent="0.25">
      <c r="A1101">
        <v>5742</v>
      </c>
      <c r="B1101" t="s">
        <v>400</v>
      </c>
      <c r="C1101">
        <v>2019</v>
      </c>
      <c r="D1101">
        <v>235659.91829936788</v>
      </c>
      <c r="E1101">
        <v>27295.508864711392</v>
      </c>
      <c r="F1101">
        <v>39806.856571787757</v>
      </c>
      <c r="G1101">
        <v>1920.45</v>
      </c>
      <c r="H1101">
        <f t="shared" si="17"/>
        <v>237580.3682993679</v>
      </c>
    </row>
    <row r="1102" spans="1:8" x14ac:dyDescent="0.25">
      <c r="A1102">
        <v>5743</v>
      </c>
      <c r="B1102" t="s">
        <v>396</v>
      </c>
      <c r="C1102">
        <v>2019</v>
      </c>
      <c r="D1102">
        <v>187730.18969904853</v>
      </c>
      <c r="E1102">
        <v>48808.070936051728</v>
      </c>
      <c r="F1102">
        <v>71180.05709023065</v>
      </c>
      <c r="G1102">
        <v>2469.5</v>
      </c>
      <c r="H1102">
        <f t="shared" si="17"/>
        <v>190199.68969904853</v>
      </c>
    </row>
    <row r="1103" spans="1:8" x14ac:dyDescent="0.25">
      <c r="A1103">
        <v>5744</v>
      </c>
      <c r="B1103" t="s">
        <v>391</v>
      </c>
      <c r="C1103">
        <v>2019</v>
      </c>
      <c r="D1103">
        <v>-1616841.4782748756</v>
      </c>
      <c r="E1103">
        <v>957071.13166980201</v>
      </c>
      <c r="F1103">
        <v>965060.2865765515</v>
      </c>
      <c r="G1103">
        <v>488303.35</v>
      </c>
      <c r="H1103">
        <f t="shared" si="17"/>
        <v>-1128538.1282748757</v>
      </c>
    </row>
    <row r="1104" spans="1:8" x14ac:dyDescent="0.25">
      <c r="A1104">
        <v>5745</v>
      </c>
      <c r="B1104" t="s">
        <v>388</v>
      </c>
      <c r="C1104">
        <v>2019</v>
      </c>
      <c r="D1104">
        <v>643445.77074670896</v>
      </c>
      <c r="E1104">
        <v>-32622.089698447249</v>
      </c>
      <c r="F1104">
        <v>11617.522709257077</v>
      </c>
      <c r="G1104">
        <v>15127.35</v>
      </c>
      <c r="H1104">
        <f t="shared" si="17"/>
        <v>658573.12074670894</v>
      </c>
    </row>
    <row r="1105" spans="1:8" x14ac:dyDescent="0.25">
      <c r="A1105">
        <v>5746</v>
      </c>
      <c r="B1105" t="s">
        <v>387</v>
      </c>
      <c r="C1105">
        <v>2019</v>
      </c>
      <c r="D1105">
        <v>468793.36275454401</v>
      </c>
      <c r="E1105">
        <v>-29804.442795510349</v>
      </c>
      <c r="F1105">
        <v>10614.089845693605</v>
      </c>
      <c r="G1105">
        <v>11227.45</v>
      </c>
      <c r="H1105">
        <f t="shared" si="17"/>
        <v>480020.81275454402</v>
      </c>
    </row>
    <row r="1106" spans="1:8" x14ac:dyDescent="0.25">
      <c r="A1106">
        <v>5747</v>
      </c>
      <c r="B1106" t="s">
        <v>377</v>
      </c>
      <c r="C1106">
        <v>2019</v>
      </c>
      <c r="D1106">
        <v>70323.802460738356</v>
      </c>
      <c r="E1106">
        <v>167610.5779505136</v>
      </c>
      <c r="F1106">
        <v>171099.28289266408</v>
      </c>
      <c r="G1106">
        <v>2424.5</v>
      </c>
      <c r="H1106">
        <f t="shared" si="17"/>
        <v>72748.302460738356</v>
      </c>
    </row>
    <row r="1107" spans="1:8" x14ac:dyDescent="0.25">
      <c r="A1107">
        <v>5748</v>
      </c>
      <c r="B1107" t="s">
        <v>365</v>
      </c>
      <c r="C1107">
        <v>2019</v>
      </c>
      <c r="D1107">
        <v>149075.92731477594</v>
      </c>
      <c r="E1107">
        <v>232357.52203896819</v>
      </c>
      <c r="F1107">
        <v>234297.12733672597</v>
      </c>
      <c r="G1107">
        <v>701.6</v>
      </c>
      <c r="H1107">
        <f t="shared" si="17"/>
        <v>149777.52731477594</v>
      </c>
    </row>
    <row r="1108" spans="1:8" x14ac:dyDescent="0.25">
      <c r="A1108">
        <v>5749</v>
      </c>
      <c r="B1108" t="s">
        <v>345</v>
      </c>
      <c r="C1108">
        <v>2019</v>
      </c>
      <c r="D1108">
        <v>4170173.6016427898</v>
      </c>
      <c r="E1108">
        <v>-160521.96929354241</v>
      </c>
      <c r="F1108">
        <v>59315.147731624129</v>
      </c>
      <c r="G1108">
        <v>82844.899999999994</v>
      </c>
      <c r="H1108">
        <f t="shared" si="17"/>
        <v>4253018.5016427897</v>
      </c>
    </row>
    <row r="1109" spans="1:8" x14ac:dyDescent="0.25">
      <c r="A1109">
        <v>5750</v>
      </c>
      <c r="B1109" t="s">
        <v>246</v>
      </c>
      <c r="C1109">
        <v>2019</v>
      </c>
      <c r="D1109">
        <v>126551.47036922578</v>
      </c>
      <c r="E1109">
        <v>14229.555416327197</v>
      </c>
      <c r="F1109">
        <v>18775.043079267296</v>
      </c>
      <c r="G1109">
        <v>584.04999999999995</v>
      </c>
      <c r="H1109">
        <f t="shared" si="17"/>
        <v>127135.52036922578</v>
      </c>
    </row>
    <row r="1110" spans="1:8" x14ac:dyDescent="0.25">
      <c r="A1110">
        <v>5752</v>
      </c>
      <c r="B1110" t="s">
        <v>319</v>
      </c>
      <c r="C1110">
        <v>2019</v>
      </c>
      <c r="D1110">
        <v>302195.86476700497</v>
      </c>
      <c r="E1110">
        <v>348180.73667039681</v>
      </c>
      <c r="F1110">
        <v>355427.89178218367</v>
      </c>
      <c r="G1110">
        <v>1367.95</v>
      </c>
      <c r="H1110">
        <f t="shared" si="17"/>
        <v>303563.81476700498</v>
      </c>
    </row>
    <row r="1111" spans="1:8" x14ac:dyDescent="0.25">
      <c r="A1111">
        <v>5754</v>
      </c>
      <c r="B1111" t="s">
        <v>262</v>
      </c>
      <c r="C1111">
        <v>2019</v>
      </c>
      <c r="D1111">
        <v>207431.96674161681</v>
      </c>
      <c r="E1111">
        <v>283382.83282354876</v>
      </c>
      <c r="F1111">
        <v>289281.26179790625</v>
      </c>
      <c r="G1111">
        <v>351.4</v>
      </c>
      <c r="H1111">
        <f t="shared" si="17"/>
        <v>207783.3667416168</v>
      </c>
    </row>
    <row r="1112" spans="1:8" x14ac:dyDescent="0.25">
      <c r="A1112">
        <v>5755</v>
      </c>
      <c r="B1112" t="s">
        <v>244</v>
      </c>
      <c r="C1112">
        <v>2019</v>
      </c>
      <c r="D1112">
        <v>376156.46390207921</v>
      </c>
      <c r="E1112">
        <v>33612.517388837754</v>
      </c>
      <c r="F1112">
        <v>44349.69635480977</v>
      </c>
      <c r="G1112">
        <v>3355.25</v>
      </c>
      <c r="H1112">
        <f t="shared" si="17"/>
        <v>379511.71390207921</v>
      </c>
    </row>
    <row r="1113" spans="1:8" x14ac:dyDescent="0.25">
      <c r="A1113">
        <v>5756</v>
      </c>
      <c r="B1113" t="s">
        <v>219</v>
      </c>
      <c r="C1113">
        <v>2019</v>
      </c>
      <c r="D1113">
        <v>133504.67970030522</v>
      </c>
      <c r="E1113">
        <v>38938.508408698457</v>
      </c>
      <c r="F1113">
        <v>56786.617425855417</v>
      </c>
      <c r="G1113">
        <v>13241.8</v>
      </c>
      <c r="H1113">
        <f t="shared" si="17"/>
        <v>146746.47970030521</v>
      </c>
    </row>
    <row r="1114" spans="1:8" x14ac:dyDescent="0.25">
      <c r="A1114">
        <v>5757</v>
      </c>
      <c r="B1114" t="s">
        <v>203</v>
      </c>
      <c r="C1114">
        <v>2019</v>
      </c>
      <c r="D1114">
        <v>4968588.9843059145</v>
      </c>
      <c r="E1114">
        <v>542054.87943198055</v>
      </c>
      <c r="F1114">
        <v>790514.69406685862</v>
      </c>
      <c r="G1114">
        <v>373687.95</v>
      </c>
      <c r="H1114">
        <f t="shared" si="17"/>
        <v>5342276.9343059147</v>
      </c>
    </row>
    <row r="1115" spans="1:8" x14ac:dyDescent="0.25">
      <c r="A1115">
        <v>5758</v>
      </c>
      <c r="B1115" t="s">
        <v>257</v>
      </c>
      <c r="C1115">
        <v>2019</v>
      </c>
      <c r="D1115">
        <v>92199.507968709528</v>
      </c>
      <c r="E1115">
        <v>142555.3884630657</v>
      </c>
      <c r="F1115">
        <v>145522.58596541017</v>
      </c>
      <c r="G1115">
        <v>446.75</v>
      </c>
      <c r="H1115">
        <f t="shared" si="17"/>
        <v>92646.257968709528</v>
      </c>
    </row>
    <row r="1116" spans="1:8" x14ac:dyDescent="0.25">
      <c r="A1116">
        <v>5759</v>
      </c>
      <c r="B1116" t="s">
        <v>184</v>
      </c>
      <c r="C1116">
        <v>2019</v>
      </c>
      <c r="D1116">
        <v>178398.55096303276</v>
      </c>
      <c r="E1116">
        <v>185713.26110921247</v>
      </c>
      <c r="F1116">
        <v>187263.50326169547</v>
      </c>
      <c r="G1116">
        <v>327.25</v>
      </c>
      <c r="H1116">
        <f t="shared" si="17"/>
        <v>178725.80096303276</v>
      </c>
    </row>
    <row r="1117" spans="1:8" x14ac:dyDescent="0.25">
      <c r="A1117">
        <v>5760</v>
      </c>
      <c r="B1117" t="s">
        <v>177</v>
      </c>
      <c r="C1117">
        <v>2019</v>
      </c>
      <c r="D1117">
        <v>409106.94291491061</v>
      </c>
      <c r="E1117">
        <v>38938.508408698457</v>
      </c>
      <c r="F1117">
        <v>56786.617425855417</v>
      </c>
      <c r="G1117">
        <v>1736.95</v>
      </c>
      <c r="H1117">
        <f t="shared" si="17"/>
        <v>410843.89291491063</v>
      </c>
    </row>
    <row r="1118" spans="1:8" x14ac:dyDescent="0.25">
      <c r="A1118">
        <v>5761</v>
      </c>
      <c r="B1118" t="s">
        <v>171</v>
      </c>
      <c r="C1118">
        <v>2019</v>
      </c>
      <c r="D1118">
        <v>451974.70786146482</v>
      </c>
      <c r="E1118">
        <v>462225.04744084942</v>
      </c>
      <c r="F1118">
        <v>471845.96055451181</v>
      </c>
      <c r="G1118">
        <v>2525.4499999999998</v>
      </c>
      <c r="H1118">
        <f t="shared" si="17"/>
        <v>454500.15786146483</v>
      </c>
    </row>
    <row r="1119" spans="1:8" x14ac:dyDescent="0.25">
      <c r="A1119">
        <v>5762</v>
      </c>
      <c r="B1119" t="s">
        <v>151</v>
      </c>
      <c r="C1119">
        <v>2019</v>
      </c>
      <c r="D1119">
        <v>92075.171808088955</v>
      </c>
      <c r="E1119">
        <v>11180.363800517378</v>
      </c>
      <c r="F1119">
        <v>16305.06836980007</v>
      </c>
      <c r="G1119">
        <v>2879.6</v>
      </c>
      <c r="H1119">
        <f t="shared" si="17"/>
        <v>94954.771808088961</v>
      </c>
    </row>
    <row r="1120" spans="1:8" x14ac:dyDescent="0.25">
      <c r="A1120">
        <v>5763</v>
      </c>
      <c r="B1120" t="s">
        <v>132</v>
      </c>
      <c r="C1120">
        <v>2019</v>
      </c>
      <c r="D1120">
        <v>57014.062775412633</v>
      </c>
      <c r="E1120">
        <v>47805.693491867416</v>
      </c>
      <c r="F1120">
        <v>69718.223374317531</v>
      </c>
      <c r="G1120">
        <v>2241.4499999999998</v>
      </c>
      <c r="H1120">
        <f t="shared" si="17"/>
        <v>59255.51277541263</v>
      </c>
    </row>
    <row r="1121" spans="1:8" x14ac:dyDescent="0.25">
      <c r="A1121">
        <v>5764</v>
      </c>
      <c r="B1121" t="s">
        <v>130</v>
      </c>
      <c r="C1121">
        <v>2019</v>
      </c>
      <c r="D1121">
        <v>3137832.5460392861</v>
      </c>
      <c r="E1121">
        <v>3331609.5260382909</v>
      </c>
      <c r="F1121">
        <v>3359420.1492109741</v>
      </c>
      <c r="G1121">
        <v>94309.4</v>
      </c>
      <c r="H1121">
        <f t="shared" si="17"/>
        <v>3232141.946039286</v>
      </c>
    </row>
    <row r="1122" spans="1:8" x14ac:dyDescent="0.25">
      <c r="A1122">
        <v>5765</v>
      </c>
      <c r="B1122" t="s">
        <v>129</v>
      </c>
      <c r="C1122">
        <v>2019</v>
      </c>
      <c r="D1122">
        <v>401215.65116373566</v>
      </c>
      <c r="E1122">
        <v>428436.17446590413</v>
      </c>
      <c r="F1122">
        <v>432012.5470595393</v>
      </c>
      <c r="G1122">
        <v>1891.7</v>
      </c>
      <c r="H1122">
        <f t="shared" si="17"/>
        <v>403107.35116373567</v>
      </c>
    </row>
    <row r="1123" spans="1:8" x14ac:dyDescent="0.25">
      <c r="A1123">
        <v>5766</v>
      </c>
      <c r="B1123" t="s">
        <v>111</v>
      </c>
      <c r="C1123">
        <v>2019</v>
      </c>
      <c r="D1123">
        <v>439722.00563091767</v>
      </c>
      <c r="E1123">
        <v>-18032.940178796176</v>
      </c>
      <c r="F1123">
        <v>6421.9703268062149</v>
      </c>
      <c r="G1123">
        <v>3086.75</v>
      </c>
      <c r="H1123">
        <f t="shared" si="17"/>
        <v>442808.75563091767</v>
      </c>
    </row>
    <row r="1124" spans="1:8" x14ac:dyDescent="0.25">
      <c r="A1124">
        <v>5785</v>
      </c>
      <c r="B1124" t="s">
        <v>329</v>
      </c>
      <c r="C1124">
        <v>2019</v>
      </c>
      <c r="D1124">
        <v>-80.634700542228529</v>
      </c>
      <c r="E1124">
        <v>948030.19035898615</v>
      </c>
      <c r="F1124">
        <v>1006527.2877411605</v>
      </c>
      <c r="G1124">
        <v>4307.2</v>
      </c>
      <c r="H1124">
        <f t="shared" si="17"/>
        <v>4226.5652994577713</v>
      </c>
    </row>
    <row r="1125" spans="1:8" x14ac:dyDescent="0.25">
      <c r="A1125">
        <v>5790</v>
      </c>
      <c r="B1125" t="s">
        <v>234</v>
      </c>
      <c r="C1125">
        <v>2019</v>
      </c>
      <c r="D1125">
        <v>245862.90602611226</v>
      </c>
      <c r="E1125">
        <v>-20776.50051248978</v>
      </c>
      <c r="F1125">
        <v>0</v>
      </c>
      <c r="G1125">
        <v>572.20000000000005</v>
      </c>
      <c r="H1125">
        <f t="shared" si="17"/>
        <v>246435.10602611228</v>
      </c>
    </row>
    <row r="1126" spans="1:8" x14ac:dyDescent="0.25">
      <c r="A1126">
        <v>5792</v>
      </c>
      <c r="B1126" t="s">
        <v>217</v>
      </c>
      <c r="C1126">
        <v>2019</v>
      </c>
      <c r="D1126">
        <v>249862.97601046239</v>
      </c>
      <c r="E1126">
        <v>1365467.7693437149</v>
      </c>
      <c r="F1126">
        <v>1443861.1966068612</v>
      </c>
      <c r="G1126">
        <v>3735.65</v>
      </c>
      <c r="H1126">
        <f t="shared" si="17"/>
        <v>253598.62601046238</v>
      </c>
    </row>
    <row r="1127" spans="1:8" x14ac:dyDescent="0.25">
      <c r="A1127">
        <v>5798</v>
      </c>
      <c r="B1127" t="s">
        <v>168</v>
      </c>
      <c r="C1127">
        <v>2019</v>
      </c>
      <c r="D1127">
        <v>259215.85515051417</v>
      </c>
      <c r="E1127">
        <v>1010128.2377624133</v>
      </c>
      <c r="F1127">
        <v>1072457.02274604</v>
      </c>
      <c r="G1127">
        <v>2550.1</v>
      </c>
      <c r="H1127">
        <f t="shared" si="17"/>
        <v>261765.95515051417</v>
      </c>
    </row>
    <row r="1128" spans="1:8" x14ac:dyDescent="0.25">
      <c r="A1128">
        <v>5799</v>
      </c>
      <c r="B1128" t="s">
        <v>150</v>
      </c>
      <c r="C1128">
        <v>2019</v>
      </c>
      <c r="D1128">
        <v>264540.64336932544</v>
      </c>
      <c r="E1128">
        <v>4150440.0842913222</v>
      </c>
      <c r="F1128">
        <v>4388722.6934914794</v>
      </c>
      <c r="G1128">
        <v>9545.25</v>
      </c>
      <c r="H1128">
        <f t="shared" si="17"/>
        <v>274085.89336932544</v>
      </c>
    </row>
    <row r="1129" spans="1:8" x14ac:dyDescent="0.25">
      <c r="A1129">
        <v>5803</v>
      </c>
      <c r="B1129" t="s">
        <v>110</v>
      </c>
      <c r="C1129">
        <v>2019</v>
      </c>
      <c r="D1129">
        <v>365704.51628738979</v>
      </c>
      <c r="E1129">
        <v>1270940.0368568068</v>
      </c>
      <c r="F1129">
        <v>1349361.9097665339</v>
      </c>
      <c r="G1129">
        <v>2520.1999999999998</v>
      </c>
      <c r="H1129">
        <f t="shared" si="17"/>
        <v>368224.71628738981</v>
      </c>
    </row>
    <row r="1130" spans="1:8" x14ac:dyDescent="0.25">
      <c r="A1130">
        <v>5804</v>
      </c>
      <c r="B1130" t="s">
        <v>265</v>
      </c>
      <c r="C1130">
        <v>2019</v>
      </c>
      <c r="D1130">
        <v>967867.76762436482</v>
      </c>
      <c r="E1130">
        <v>3841740.6152434796</v>
      </c>
      <c r="F1130">
        <v>4189475.9601034094</v>
      </c>
      <c r="G1130">
        <v>8910.7000000000007</v>
      </c>
      <c r="H1130">
        <f t="shared" si="17"/>
        <v>976778.46762436477</v>
      </c>
    </row>
    <row r="1131" spans="1:8" x14ac:dyDescent="0.25">
      <c r="A1131">
        <v>5805</v>
      </c>
      <c r="B1131" t="s">
        <v>198</v>
      </c>
      <c r="C1131">
        <v>2019</v>
      </c>
      <c r="D1131">
        <v>3968684.3449140741</v>
      </c>
      <c r="E1131">
        <v>-364854.94040066731</v>
      </c>
      <c r="F1131">
        <v>0</v>
      </c>
      <c r="G1131">
        <v>117989.1</v>
      </c>
      <c r="H1131">
        <f t="shared" si="17"/>
        <v>4086673.4449140741</v>
      </c>
    </row>
    <row r="1132" spans="1:8" x14ac:dyDescent="0.25">
      <c r="A1132">
        <v>5806</v>
      </c>
      <c r="B1132" t="s">
        <v>264</v>
      </c>
      <c r="C1132">
        <v>2019</v>
      </c>
      <c r="D1132">
        <v>1527960.9776018909</v>
      </c>
      <c r="E1132">
        <v>6129017.4304332044</v>
      </c>
      <c r="F1132">
        <v>6480892.9509796556</v>
      </c>
      <c r="G1132">
        <v>39052.9</v>
      </c>
      <c r="H1132">
        <f t="shared" si="17"/>
        <v>1567013.8776018908</v>
      </c>
    </row>
    <row r="1133" spans="1:8" x14ac:dyDescent="0.25">
      <c r="A1133">
        <v>5812</v>
      </c>
      <c r="B1133" t="s">
        <v>355</v>
      </c>
      <c r="C1133">
        <v>2019</v>
      </c>
      <c r="D1133">
        <v>46971.008941738837</v>
      </c>
      <c r="E1133">
        <v>-2171.8537223609251</v>
      </c>
      <c r="F1133">
        <v>0</v>
      </c>
      <c r="G1133">
        <v>160.65</v>
      </c>
      <c r="H1133">
        <f t="shared" si="17"/>
        <v>47131.658941738839</v>
      </c>
    </row>
    <row r="1134" spans="1:8" x14ac:dyDescent="0.25">
      <c r="A1134">
        <v>5813</v>
      </c>
      <c r="B1134" t="s">
        <v>338</v>
      </c>
      <c r="C1134">
        <v>2019</v>
      </c>
      <c r="D1134">
        <v>199301.19656363799</v>
      </c>
      <c r="E1134">
        <v>444080.06270907185</v>
      </c>
      <c r="F1134">
        <v>468162.48480488634</v>
      </c>
      <c r="G1134">
        <v>3032.2</v>
      </c>
      <c r="H1134">
        <f t="shared" si="17"/>
        <v>202333.396563638</v>
      </c>
    </row>
    <row r="1135" spans="1:8" x14ac:dyDescent="0.25">
      <c r="A1135">
        <v>5816</v>
      </c>
      <c r="B1135" t="s">
        <v>327</v>
      </c>
      <c r="C1135">
        <v>2019</v>
      </c>
      <c r="D1135">
        <v>1946886.1152270029</v>
      </c>
      <c r="E1135">
        <v>2274779.8907841998</v>
      </c>
      <c r="F1135">
        <v>2446434.44803529</v>
      </c>
      <c r="G1135">
        <v>41412.15</v>
      </c>
      <c r="H1135">
        <f t="shared" si="17"/>
        <v>1988298.2652270028</v>
      </c>
    </row>
    <row r="1136" spans="1:8" x14ac:dyDescent="0.25">
      <c r="A1136">
        <v>5817</v>
      </c>
      <c r="B1136" t="s">
        <v>273</v>
      </c>
      <c r="C1136">
        <v>2019</v>
      </c>
      <c r="D1136">
        <v>855413.08397846657</v>
      </c>
      <c r="E1136">
        <v>843199.23606275476</v>
      </c>
      <c r="F1136">
        <v>906826.92686800135</v>
      </c>
      <c r="G1136">
        <v>5472.85</v>
      </c>
      <c r="H1136">
        <f t="shared" si="17"/>
        <v>860885.93397846655</v>
      </c>
    </row>
    <row r="1137" spans="1:8" x14ac:dyDescent="0.25">
      <c r="A1137">
        <v>5819</v>
      </c>
      <c r="B1137" t="s">
        <v>268</v>
      </c>
      <c r="C1137">
        <v>2019</v>
      </c>
      <c r="D1137">
        <v>63649.806282464124</v>
      </c>
      <c r="E1137">
        <v>-6281.6692277515986</v>
      </c>
      <c r="F1137">
        <v>0</v>
      </c>
      <c r="G1137">
        <v>48233.35</v>
      </c>
      <c r="H1137">
        <f t="shared" si="17"/>
        <v>111883.15628246413</v>
      </c>
    </row>
    <row r="1138" spans="1:8" x14ac:dyDescent="0.25">
      <c r="A1138">
        <v>5821</v>
      </c>
      <c r="B1138" t="s">
        <v>227</v>
      </c>
      <c r="C1138">
        <v>2019</v>
      </c>
      <c r="D1138">
        <v>302974.12490529078</v>
      </c>
      <c r="E1138">
        <v>320291.8399314977</v>
      </c>
      <c r="F1138">
        <v>344461.01524261961</v>
      </c>
      <c r="G1138">
        <v>761.9</v>
      </c>
      <c r="H1138">
        <f t="shared" si="17"/>
        <v>303736.0249052908</v>
      </c>
    </row>
    <row r="1139" spans="1:8" x14ac:dyDescent="0.25">
      <c r="A1139">
        <v>5822</v>
      </c>
      <c r="B1139" t="s">
        <v>193</v>
      </c>
      <c r="C1139">
        <v>2019</v>
      </c>
      <c r="D1139">
        <v>11389933.116789436</v>
      </c>
      <c r="E1139">
        <v>8911545.3364365846</v>
      </c>
      <c r="F1139">
        <v>9584009.2417780794</v>
      </c>
      <c r="G1139">
        <v>308031.95</v>
      </c>
      <c r="H1139">
        <f t="shared" si="17"/>
        <v>11697965.066789435</v>
      </c>
    </row>
    <row r="1140" spans="1:8" x14ac:dyDescent="0.25">
      <c r="A1140">
        <v>5827</v>
      </c>
      <c r="B1140" t="s">
        <v>138</v>
      </c>
      <c r="C1140">
        <v>2019</v>
      </c>
      <c r="D1140">
        <v>251517.81313408053</v>
      </c>
      <c r="E1140">
        <v>252163.46513943878</v>
      </c>
      <c r="F1140">
        <v>271191.68327112315</v>
      </c>
      <c r="G1140">
        <v>1730.95</v>
      </c>
      <c r="H1140">
        <f t="shared" si="17"/>
        <v>253248.76313408054</v>
      </c>
    </row>
    <row r="1141" spans="1:8" x14ac:dyDescent="0.25">
      <c r="A1141">
        <v>5828</v>
      </c>
      <c r="B1141" t="s">
        <v>464</v>
      </c>
      <c r="C1141">
        <v>2019</v>
      </c>
      <c r="D1141">
        <v>105937.40104426332</v>
      </c>
      <c r="E1141">
        <v>-3832.1897919877806</v>
      </c>
      <c r="F1141">
        <v>0</v>
      </c>
      <c r="G1141">
        <v>124</v>
      </c>
      <c r="H1141">
        <f t="shared" si="17"/>
        <v>106061.40104426332</v>
      </c>
    </row>
    <row r="1142" spans="1:8" x14ac:dyDescent="0.25">
      <c r="A1142">
        <v>5830</v>
      </c>
      <c r="B1142" t="s">
        <v>119</v>
      </c>
      <c r="C1142">
        <v>2019</v>
      </c>
      <c r="D1142">
        <v>182494.11741780947</v>
      </c>
      <c r="E1142">
        <v>-15570.428794472875</v>
      </c>
      <c r="F1142">
        <v>0</v>
      </c>
      <c r="G1142">
        <v>1539.5</v>
      </c>
      <c r="H1142">
        <f t="shared" si="17"/>
        <v>184033.61741780947</v>
      </c>
    </row>
    <row r="1143" spans="1:8" x14ac:dyDescent="0.25">
      <c r="A1143">
        <v>5831</v>
      </c>
      <c r="B1143" t="s">
        <v>134</v>
      </c>
      <c r="C1143">
        <v>2019</v>
      </c>
      <c r="D1143">
        <v>2282246.3992314357</v>
      </c>
      <c r="E1143">
        <v>-113791.86985938493</v>
      </c>
      <c r="F1143">
        <v>0</v>
      </c>
      <c r="G1143">
        <v>72877.350000000006</v>
      </c>
      <c r="H1143">
        <f t="shared" si="17"/>
        <v>2355123.7492314358</v>
      </c>
    </row>
    <row r="1144" spans="1:8" x14ac:dyDescent="0.25">
      <c r="A1144">
        <v>5841</v>
      </c>
      <c r="B1144" t="s">
        <v>352</v>
      </c>
      <c r="C1144">
        <v>2019</v>
      </c>
      <c r="D1144">
        <v>1379531.9280481113</v>
      </c>
      <c r="E1144">
        <v>-69973.663428671658</v>
      </c>
      <c r="F1144">
        <v>120335.94889791413</v>
      </c>
      <c r="G1144">
        <v>53138.6</v>
      </c>
      <c r="H1144">
        <f t="shared" si="17"/>
        <v>1432670.5280481114</v>
      </c>
    </row>
    <row r="1145" spans="1:8" x14ac:dyDescent="0.25">
      <c r="A1145">
        <v>5842</v>
      </c>
      <c r="B1145" t="s">
        <v>166</v>
      </c>
      <c r="C1145">
        <v>2019</v>
      </c>
      <c r="D1145">
        <v>444192.72101531853</v>
      </c>
      <c r="E1145">
        <v>-11056.968730943501</v>
      </c>
      <c r="F1145">
        <v>19015.023066913767</v>
      </c>
      <c r="G1145">
        <v>2564.0500000000002</v>
      </c>
      <c r="H1145">
        <f t="shared" si="17"/>
        <v>446756.77101531852</v>
      </c>
    </row>
    <row r="1146" spans="1:8" x14ac:dyDescent="0.25">
      <c r="A1146">
        <v>5843</v>
      </c>
      <c r="B1146" t="s">
        <v>165</v>
      </c>
      <c r="C1146">
        <v>2019</v>
      </c>
      <c r="D1146">
        <v>-4097351.9522817507</v>
      </c>
      <c r="E1146">
        <v>-17312.036950435715</v>
      </c>
      <c r="F1146">
        <v>29771.696699656957</v>
      </c>
      <c r="G1146">
        <v>30804.1</v>
      </c>
      <c r="H1146">
        <f t="shared" si="17"/>
        <v>-4066547.8522817506</v>
      </c>
    </row>
    <row r="1147" spans="1:8" x14ac:dyDescent="0.25">
      <c r="A1147">
        <v>5851</v>
      </c>
      <c r="B1147" t="s">
        <v>398</v>
      </c>
      <c r="C1147">
        <v>2019</v>
      </c>
      <c r="D1147">
        <v>-529151.20310853631</v>
      </c>
      <c r="E1147">
        <v>7553.2183676588584</v>
      </c>
      <c r="F1147">
        <v>19500.542812935015</v>
      </c>
      <c r="G1147">
        <v>36720.949999999997</v>
      </c>
      <c r="H1147">
        <f t="shared" si="17"/>
        <v>-492430.2531085363</v>
      </c>
    </row>
    <row r="1148" spans="1:8" x14ac:dyDescent="0.25">
      <c r="A1148">
        <v>5852</v>
      </c>
      <c r="B1148" t="s">
        <v>362</v>
      </c>
      <c r="C1148">
        <v>2019</v>
      </c>
      <c r="D1148">
        <v>-1419859.8453418536</v>
      </c>
      <c r="E1148">
        <v>1387020.1379785556</v>
      </c>
      <c r="F1148">
        <v>1402584.0463686434</v>
      </c>
      <c r="G1148">
        <v>2035</v>
      </c>
      <c r="H1148">
        <f t="shared" si="17"/>
        <v>-1417824.8453418536</v>
      </c>
    </row>
    <row r="1149" spans="1:8" x14ac:dyDescent="0.25">
      <c r="A1149">
        <v>5853</v>
      </c>
      <c r="B1149" t="s">
        <v>361</v>
      </c>
      <c r="C1149">
        <v>2019</v>
      </c>
      <c r="D1149">
        <v>-537395.97344590724</v>
      </c>
      <c r="E1149">
        <v>2293128.431076597</v>
      </c>
      <c r="F1149">
        <v>2318859.8821570384</v>
      </c>
      <c r="G1149">
        <v>12223.2</v>
      </c>
      <c r="H1149">
        <f t="shared" si="17"/>
        <v>-525172.77344590728</v>
      </c>
    </row>
    <row r="1150" spans="1:8" x14ac:dyDescent="0.25">
      <c r="A1150">
        <v>5854</v>
      </c>
      <c r="B1150" t="s">
        <v>360</v>
      </c>
      <c r="C1150">
        <v>2019</v>
      </c>
      <c r="D1150">
        <v>150455.3200015765</v>
      </c>
      <c r="E1150">
        <v>52632.130601610646</v>
      </c>
      <c r="F1150">
        <v>102616.94062692071</v>
      </c>
      <c r="G1150">
        <v>4436.5</v>
      </c>
      <c r="H1150">
        <f t="shared" si="17"/>
        <v>154891.8200015765</v>
      </c>
    </row>
    <row r="1151" spans="1:8" x14ac:dyDescent="0.25">
      <c r="A1151">
        <v>5855</v>
      </c>
      <c r="B1151" t="s">
        <v>305</v>
      </c>
      <c r="C1151">
        <v>2019</v>
      </c>
      <c r="D1151">
        <v>-3282770.071997914</v>
      </c>
      <c r="E1151">
        <v>1873796.7614551734</v>
      </c>
      <c r="F1151">
        <v>1894822.8448827974</v>
      </c>
      <c r="G1151">
        <v>8097.55</v>
      </c>
      <c r="H1151">
        <f t="shared" si="17"/>
        <v>-3274672.5219979142</v>
      </c>
    </row>
    <row r="1152" spans="1:8" x14ac:dyDescent="0.25">
      <c r="A1152">
        <v>5856</v>
      </c>
      <c r="B1152" t="s">
        <v>297</v>
      </c>
      <c r="C1152">
        <v>2019</v>
      </c>
      <c r="D1152">
        <v>-534188.44026638672</v>
      </c>
      <c r="E1152">
        <v>2178715.8570913207</v>
      </c>
      <c r="F1152">
        <v>2172064.285399375</v>
      </c>
      <c r="G1152">
        <v>826.5</v>
      </c>
      <c r="H1152">
        <f t="shared" si="17"/>
        <v>-533361.94026638672</v>
      </c>
    </row>
    <row r="1153" spans="1:8" x14ac:dyDescent="0.25">
      <c r="A1153">
        <v>5857</v>
      </c>
      <c r="B1153" t="s">
        <v>281</v>
      </c>
      <c r="C1153">
        <v>2019</v>
      </c>
      <c r="D1153">
        <v>-1862356.3878678477</v>
      </c>
      <c r="E1153">
        <v>4017373.3383311229</v>
      </c>
      <c r="F1153">
        <v>4062452.7347252462</v>
      </c>
      <c r="G1153">
        <v>10208.75</v>
      </c>
      <c r="H1153">
        <f t="shared" si="17"/>
        <v>-1852147.6378678477</v>
      </c>
    </row>
    <row r="1154" spans="1:8" x14ac:dyDescent="0.25">
      <c r="A1154">
        <v>5858</v>
      </c>
      <c r="B1154" t="s">
        <v>239</v>
      </c>
      <c r="C1154">
        <v>2019</v>
      </c>
      <c r="D1154">
        <v>-1226732.7624562616</v>
      </c>
      <c r="E1154">
        <v>1821013.7540902388</v>
      </c>
      <c r="F1154">
        <v>1841447.5534776482</v>
      </c>
      <c r="G1154">
        <v>2547.85</v>
      </c>
      <c r="H1154">
        <f t="shared" ref="H1154:H1217" si="18">D1154+G1154</f>
        <v>-1224184.9124562615</v>
      </c>
    </row>
    <row r="1155" spans="1:8" x14ac:dyDescent="0.25">
      <c r="A1155">
        <v>5859</v>
      </c>
      <c r="B1155" t="s">
        <v>222</v>
      </c>
      <c r="C1155">
        <v>2019</v>
      </c>
      <c r="D1155">
        <v>-2086766.4757401505</v>
      </c>
      <c r="E1155">
        <v>7850006.1508849757</v>
      </c>
      <c r="F1155">
        <v>7938091.9495324707</v>
      </c>
      <c r="G1155">
        <v>11353.65</v>
      </c>
      <c r="H1155">
        <f t="shared" si="18"/>
        <v>-2075412.8257401506</v>
      </c>
    </row>
    <row r="1156" spans="1:8" x14ac:dyDescent="0.25">
      <c r="A1156">
        <v>5860</v>
      </c>
      <c r="B1156" t="s">
        <v>189</v>
      </c>
      <c r="C1156">
        <v>2019</v>
      </c>
      <c r="D1156">
        <v>-2459528.5853381883</v>
      </c>
      <c r="E1156">
        <v>4389786.7791837165</v>
      </c>
      <c r="F1156">
        <v>4439045.0685282433</v>
      </c>
      <c r="G1156">
        <v>8120.65</v>
      </c>
      <c r="H1156">
        <f t="shared" si="18"/>
        <v>-2451407.9353381884</v>
      </c>
    </row>
    <row r="1157" spans="1:8" x14ac:dyDescent="0.25">
      <c r="A1157">
        <v>5861</v>
      </c>
      <c r="B1157" t="s">
        <v>172</v>
      </c>
      <c r="C1157">
        <v>2019</v>
      </c>
      <c r="D1157">
        <v>-29913348.140107609</v>
      </c>
      <c r="E1157">
        <v>18312771.166334204</v>
      </c>
      <c r="F1157">
        <v>18518260.823619828</v>
      </c>
      <c r="G1157">
        <v>3472745.7</v>
      </c>
      <c r="H1157">
        <f t="shared" si="18"/>
        <v>-26440602.44010761</v>
      </c>
    </row>
    <row r="1158" spans="1:8" x14ac:dyDescent="0.25">
      <c r="A1158">
        <v>5862</v>
      </c>
      <c r="B1158" t="s">
        <v>142</v>
      </c>
      <c r="C1158">
        <v>2019</v>
      </c>
      <c r="D1158">
        <v>-114703.1253286998</v>
      </c>
      <c r="E1158">
        <v>683246.70644609607</v>
      </c>
      <c r="F1158">
        <v>690913.4942999871</v>
      </c>
      <c r="G1158">
        <v>1016</v>
      </c>
      <c r="H1158">
        <f t="shared" si="18"/>
        <v>-113687.1253286998</v>
      </c>
    </row>
    <row r="1159" spans="1:8" x14ac:dyDescent="0.25">
      <c r="A1159">
        <v>5863</v>
      </c>
      <c r="B1159" t="s">
        <v>117</v>
      </c>
      <c r="C1159">
        <v>2019</v>
      </c>
      <c r="D1159">
        <v>-276934.6408121328</v>
      </c>
      <c r="E1159">
        <v>1040998.2008084296</v>
      </c>
      <c r="F1159">
        <v>1052679.3582682207</v>
      </c>
      <c r="G1159">
        <v>4181.1000000000004</v>
      </c>
      <c r="H1159">
        <f t="shared" si="18"/>
        <v>-272753.54081213282</v>
      </c>
    </row>
    <row r="1160" spans="1:8" x14ac:dyDescent="0.25">
      <c r="A1160">
        <v>5871</v>
      </c>
      <c r="B1160" t="s">
        <v>261</v>
      </c>
      <c r="C1160">
        <v>2019</v>
      </c>
      <c r="D1160">
        <v>408270.86592218385</v>
      </c>
      <c r="E1160">
        <v>-45541.33435173105</v>
      </c>
      <c r="F1160">
        <v>34813.58937072946</v>
      </c>
      <c r="G1160">
        <v>44340.15</v>
      </c>
      <c r="H1160">
        <f t="shared" si="18"/>
        <v>452611.01592218387</v>
      </c>
    </row>
    <row r="1161" spans="1:8" x14ac:dyDescent="0.25">
      <c r="A1161">
        <v>5872</v>
      </c>
      <c r="B1161" t="s">
        <v>250</v>
      </c>
      <c r="C1161">
        <v>2019</v>
      </c>
      <c r="D1161">
        <v>-6293255.8823348619</v>
      </c>
      <c r="E1161">
        <v>-143204.58749224275</v>
      </c>
      <c r="F1161">
        <v>109471.22599560236</v>
      </c>
      <c r="G1161">
        <v>1964717.75</v>
      </c>
      <c r="H1161">
        <f t="shared" si="18"/>
        <v>-4328538.1323348619</v>
      </c>
    </row>
    <row r="1162" spans="1:8" x14ac:dyDescent="0.25">
      <c r="A1162">
        <v>5873</v>
      </c>
      <c r="B1162" t="s">
        <v>249</v>
      </c>
      <c r="C1162">
        <v>2019</v>
      </c>
      <c r="D1162">
        <v>6472.6564066488645</v>
      </c>
      <c r="E1162">
        <v>-27675.355109087064</v>
      </c>
      <c r="F1162">
        <v>21156.131285385898</v>
      </c>
      <c r="G1162">
        <v>45655.9</v>
      </c>
      <c r="H1162">
        <f t="shared" si="18"/>
        <v>52128.556406648866</v>
      </c>
    </row>
    <row r="1163" spans="1:8" x14ac:dyDescent="0.25">
      <c r="A1163">
        <v>5882</v>
      </c>
      <c r="B1163" t="s">
        <v>353</v>
      </c>
      <c r="C1163">
        <v>2019</v>
      </c>
      <c r="D1163">
        <v>-4251834.892272111</v>
      </c>
      <c r="E1163">
        <v>-24071.793305218929</v>
      </c>
      <c r="F1163">
        <v>13436.568411624203</v>
      </c>
      <c r="G1163">
        <v>26337.55</v>
      </c>
      <c r="H1163">
        <f t="shared" si="18"/>
        <v>-4225497.3422721112</v>
      </c>
    </row>
    <row r="1164" spans="1:8" x14ac:dyDescent="0.25">
      <c r="A1164">
        <v>5883</v>
      </c>
      <c r="B1164" t="s">
        <v>326</v>
      </c>
      <c r="C1164">
        <v>2019</v>
      </c>
      <c r="D1164">
        <v>-4176589.5048716399</v>
      </c>
      <c r="E1164">
        <v>-18157.055174484063</v>
      </c>
      <c r="F1164">
        <v>10135.036925258757</v>
      </c>
      <c r="G1164">
        <v>31282.2</v>
      </c>
      <c r="H1164">
        <f t="shared" si="18"/>
        <v>-4145307.3048716397</v>
      </c>
    </row>
    <row r="1165" spans="1:8" x14ac:dyDescent="0.25">
      <c r="A1165">
        <v>5884</v>
      </c>
      <c r="B1165" t="s">
        <v>325</v>
      </c>
      <c r="C1165">
        <v>2019</v>
      </c>
      <c r="D1165">
        <v>209234.69787103264</v>
      </c>
      <c r="E1165">
        <v>-26699.683669344086</v>
      </c>
      <c r="F1165">
        <v>14903.423340465763</v>
      </c>
      <c r="G1165">
        <v>208163.4</v>
      </c>
      <c r="H1165">
        <f t="shared" si="18"/>
        <v>417398.09787103266</v>
      </c>
    </row>
    <row r="1166" spans="1:8" x14ac:dyDescent="0.25">
      <c r="A1166">
        <v>5885</v>
      </c>
      <c r="B1166" t="s">
        <v>266</v>
      </c>
      <c r="C1166">
        <v>2019</v>
      </c>
      <c r="D1166">
        <v>-1230690.6947695033</v>
      </c>
      <c r="E1166">
        <v>-12258.195535375336</v>
      </c>
      <c r="F1166">
        <v>6842.3686106687892</v>
      </c>
      <c r="G1166">
        <v>33712.1</v>
      </c>
      <c r="H1166">
        <f t="shared" si="18"/>
        <v>-1196978.5947695032</v>
      </c>
    </row>
    <row r="1167" spans="1:8" x14ac:dyDescent="0.25">
      <c r="A1167">
        <v>5886</v>
      </c>
      <c r="B1167" t="s">
        <v>216</v>
      </c>
      <c r="C1167">
        <v>2019</v>
      </c>
      <c r="D1167">
        <v>1903227.2116239257</v>
      </c>
      <c r="E1167">
        <v>-206936.4421175895</v>
      </c>
      <c r="F1167">
        <v>115509.2861639132</v>
      </c>
      <c r="G1167">
        <v>1064266.95</v>
      </c>
      <c r="H1167">
        <f t="shared" si="18"/>
        <v>2967494.1616239259</v>
      </c>
    </row>
    <row r="1168" spans="1:8" x14ac:dyDescent="0.25">
      <c r="A1168">
        <v>5889</v>
      </c>
      <c r="B1168" t="s">
        <v>254</v>
      </c>
      <c r="C1168">
        <v>2019</v>
      </c>
      <c r="D1168">
        <v>-8899950.4661310073</v>
      </c>
      <c r="E1168">
        <v>-94524.660650374848</v>
      </c>
      <c r="F1168">
        <v>52762.461579418785</v>
      </c>
      <c r="G1168">
        <v>1160821.1499999999</v>
      </c>
      <c r="H1168">
        <f t="shared" si="18"/>
        <v>-7739129.3161310069</v>
      </c>
    </row>
    <row r="1169" spans="1:8" x14ac:dyDescent="0.25">
      <c r="A1169">
        <v>5890</v>
      </c>
      <c r="B1169" t="s">
        <v>127</v>
      </c>
      <c r="C1169">
        <v>2019</v>
      </c>
      <c r="D1169">
        <v>-912193.74388644099</v>
      </c>
      <c r="E1169">
        <v>-157760.75355145294</v>
      </c>
      <c r="F1169">
        <v>88060.043175258746</v>
      </c>
      <c r="G1169">
        <v>3306671.55</v>
      </c>
      <c r="H1169">
        <f t="shared" si="18"/>
        <v>2394477.8061135588</v>
      </c>
    </row>
    <row r="1170" spans="1:8" x14ac:dyDescent="0.25">
      <c r="A1170">
        <v>5891</v>
      </c>
      <c r="B1170" t="s">
        <v>126</v>
      </c>
      <c r="C1170">
        <v>2019</v>
      </c>
      <c r="D1170">
        <v>-216361.723920964</v>
      </c>
      <c r="E1170">
        <v>-7319.9846396477087</v>
      </c>
      <c r="F1170">
        <v>4085.9221884952226</v>
      </c>
      <c r="G1170">
        <v>14444.2</v>
      </c>
      <c r="H1170">
        <f t="shared" si="18"/>
        <v>-201917.52392096398</v>
      </c>
    </row>
    <row r="1171" spans="1:8" x14ac:dyDescent="0.25">
      <c r="A1171">
        <v>5892</v>
      </c>
      <c r="B1171" t="s">
        <v>463</v>
      </c>
      <c r="C1171">
        <v>2019</v>
      </c>
      <c r="D1171">
        <v>-12729881.445691241</v>
      </c>
      <c r="E1171">
        <v>-90459.766794084586</v>
      </c>
      <c r="F1171">
        <v>50493.489604896495</v>
      </c>
      <c r="G1171">
        <v>193009.75</v>
      </c>
      <c r="H1171">
        <f t="shared" si="18"/>
        <v>-12536871.695691241</v>
      </c>
    </row>
    <row r="1172" spans="1:8" x14ac:dyDescent="0.25">
      <c r="A1172">
        <v>5902</v>
      </c>
      <c r="B1172" t="s">
        <v>384</v>
      </c>
      <c r="C1172">
        <v>2019</v>
      </c>
      <c r="D1172">
        <v>-14848.125023552799</v>
      </c>
      <c r="E1172">
        <v>1332507.1686509899</v>
      </c>
      <c r="F1172">
        <v>1367126.5891457999</v>
      </c>
      <c r="G1172">
        <v>496.3</v>
      </c>
      <c r="H1172">
        <f t="shared" si="18"/>
        <v>-14351.825023552799</v>
      </c>
    </row>
    <row r="1173" spans="1:8" x14ac:dyDescent="0.25">
      <c r="A1173">
        <v>5903</v>
      </c>
      <c r="B1173" t="s">
        <v>378</v>
      </c>
      <c r="C1173">
        <v>2019</v>
      </c>
      <c r="D1173">
        <v>122144.17192850873</v>
      </c>
      <c r="E1173">
        <v>551975.84865431045</v>
      </c>
      <c r="F1173">
        <v>600420.1349867438</v>
      </c>
      <c r="G1173">
        <v>1149.75</v>
      </c>
      <c r="H1173">
        <f t="shared" si="18"/>
        <v>123293.92192850873</v>
      </c>
    </row>
    <row r="1174" spans="1:8" x14ac:dyDescent="0.25">
      <c r="A1174">
        <v>5904</v>
      </c>
      <c r="B1174" t="s">
        <v>357</v>
      </c>
      <c r="C1174">
        <v>2019</v>
      </c>
      <c r="D1174">
        <v>-108210.8708435992</v>
      </c>
      <c r="E1174">
        <v>-16291.726397464057</v>
      </c>
      <c r="F1174">
        <v>6250.5133730551743</v>
      </c>
      <c r="G1174">
        <v>2132.4499999999998</v>
      </c>
      <c r="H1174">
        <f t="shared" si="18"/>
        <v>-106078.4208435992</v>
      </c>
    </row>
    <row r="1175" spans="1:8" x14ac:dyDescent="0.25">
      <c r="A1175">
        <v>5905</v>
      </c>
      <c r="B1175" t="s">
        <v>354</v>
      </c>
      <c r="C1175">
        <v>2019</v>
      </c>
      <c r="D1175">
        <v>-29522.503913199645</v>
      </c>
      <c r="E1175">
        <v>-20787.036088616176</v>
      </c>
      <c r="F1175">
        <v>7975.1920630278055</v>
      </c>
      <c r="G1175">
        <v>31654.799999999999</v>
      </c>
      <c r="H1175">
        <f t="shared" si="18"/>
        <v>2132.2960868003538</v>
      </c>
    </row>
    <row r="1176" spans="1:8" x14ac:dyDescent="0.25">
      <c r="A1176">
        <v>5907</v>
      </c>
      <c r="B1176" t="s">
        <v>349</v>
      </c>
      <c r="C1176">
        <v>2019</v>
      </c>
      <c r="D1176">
        <v>147765.09059294013</v>
      </c>
      <c r="E1176">
        <v>62310.945704075129</v>
      </c>
      <c r="F1176">
        <v>71218.102969909829</v>
      </c>
      <c r="G1176">
        <v>393.8</v>
      </c>
      <c r="H1176">
        <f t="shared" si="18"/>
        <v>148158.89059294012</v>
      </c>
    </row>
    <row r="1177" spans="1:8" x14ac:dyDescent="0.25">
      <c r="A1177">
        <v>5908</v>
      </c>
      <c r="B1177" t="s">
        <v>344</v>
      </c>
      <c r="C1177">
        <v>2019</v>
      </c>
      <c r="D1177">
        <v>151237.51810306622</v>
      </c>
      <c r="E1177">
        <v>30654.581005541786</v>
      </c>
      <c r="F1177">
        <v>35036.558695807733</v>
      </c>
      <c r="G1177">
        <v>308.10000000000002</v>
      </c>
      <c r="H1177">
        <f t="shared" si="18"/>
        <v>151545.61810306623</v>
      </c>
    </row>
    <row r="1178" spans="1:8" x14ac:dyDescent="0.25">
      <c r="A1178">
        <v>5909</v>
      </c>
      <c r="B1178" t="s">
        <v>343</v>
      </c>
      <c r="C1178">
        <v>2019</v>
      </c>
      <c r="D1178">
        <v>-365112.69068450865</v>
      </c>
      <c r="E1178">
        <v>-21873.151181780446</v>
      </c>
      <c r="F1178">
        <v>8391.892954564817</v>
      </c>
      <c r="G1178">
        <v>4720.5</v>
      </c>
      <c r="H1178">
        <f t="shared" si="18"/>
        <v>-360392.19068450865</v>
      </c>
    </row>
    <row r="1179" spans="1:8" x14ac:dyDescent="0.25">
      <c r="A1179">
        <v>5910</v>
      </c>
      <c r="B1179" t="s">
        <v>320</v>
      </c>
      <c r="C1179">
        <v>2019</v>
      </c>
      <c r="D1179">
        <v>229039.67835850653</v>
      </c>
      <c r="E1179">
        <v>81974.311525987068</v>
      </c>
      <c r="F1179">
        <v>89888.993857523004</v>
      </c>
      <c r="G1179">
        <v>1229.5</v>
      </c>
      <c r="H1179">
        <f t="shared" si="18"/>
        <v>230269.17835850653</v>
      </c>
    </row>
    <row r="1180" spans="1:8" x14ac:dyDescent="0.25">
      <c r="A1180">
        <v>5911</v>
      </c>
      <c r="B1180" t="s">
        <v>317</v>
      </c>
      <c r="C1180">
        <v>2019</v>
      </c>
      <c r="D1180">
        <v>95206.536540804926</v>
      </c>
      <c r="E1180">
        <v>47885.260524996651</v>
      </c>
      <c r="F1180">
        <v>54730.310642470897</v>
      </c>
      <c r="G1180">
        <v>421.95</v>
      </c>
      <c r="H1180">
        <f t="shared" si="18"/>
        <v>95628.486540804923</v>
      </c>
    </row>
    <row r="1181" spans="1:8" x14ac:dyDescent="0.25">
      <c r="A1181">
        <v>5912</v>
      </c>
      <c r="B1181" t="s">
        <v>312</v>
      </c>
      <c r="C1181">
        <v>2019</v>
      </c>
      <c r="D1181">
        <v>129751.22615143232</v>
      </c>
      <c r="E1181">
        <v>31255.651221336724</v>
      </c>
      <c r="F1181">
        <v>35723.550042784351</v>
      </c>
      <c r="G1181">
        <v>208.55</v>
      </c>
      <c r="H1181">
        <f t="shared" si="18"/>
        <v>129959.77615143232</v>
      </c>
    </row>
    <row r="1182" spans="1:8" x14ac:dyDescent="0.25">
      <c r="A1182">
        <v>5913</v>
      </c>
      <c r="B1182" t="s">
        <v>307</v>
      </c>
      <c r="C1182">
        <v>2019</v>
      </c>
      <c r="D1182">
        <v>476262.37237209227</v>
      </c>
      <c r="E1182">
        <v>1993531.0659882515</v>
      </c>
      <c r="F1182">
        <v>2176678.1719466466</v>
      </c>
      <c r="G1182">
        <v>4351.45</v>
      </c>
      <c r="H1182">
        <f t="shared" si="18"/>
        <v>480613.82237209228</v>
      </c>
    </row>
    <row r="1183" spans="1:8" x14ac:dyDescent="0.25">
      <c r="A1183">
        <v>5914</v>
      </c>
      <c r="B1183" t="s">
        <v>298</v>
      </c>
      <c r="C1183">
        <v>2019</v>
      </c>
      <c r="D1183">
        <v>197694.29955142038</v>
      </c>
      <c r="E1183">
        <v>1271938.6609850356</v>
      </c>
      <c r="F1183">
        <v>1304984.4714573545</v>
      </c>
      <c r="G1183">
        <v>2014.1</v>
      </c>
      <c r="H1183">
        <f t="shared" si="18"/>
        <v>199708.39955142039</v>
      </c>
    </row>
    <row r="1184" spans="1:8" x14ac:dyDescent="0.25">
      <c r="A1184">
        <v>5919</v>
      </c>
      <c r="B1184" t="s">
        <v>232</v>
      </c>
      <c r="C1184">
        <v>2019</v>
      </c>
      <c r="D1184">
        <v>276703.04197870835</v>
      </c>
      <c r="E1184">
        <v>-18132.08808310351</v>
      </c>
      <c r="F1184">
        <v>6956.5898837151108</v>
      </c>
      <c r="G1184">
        <v>6870.45</v>
      </c>
      <c r="H1184">
        <f t="shared" si="18"/>
        <v>283573.49197870836</v>
      </c>
    </row>
    <row r="1185" spans="1:8" x14ac:dyDescent="0.25">
      <c r="A1185">
        <v>5921</v>
      </c>
      <c r="B1185" t="s">
        <v>224</v>
      </c>
      <c r="C1185">
        <v>2019</v>
      </c>
      <c r="D1185">
        <v>204413.64840098502</v>
      </c>
      <c r="E1185">
        <v>48085.617263594962</v>
      </c>
      <c r="F1185">
        <v>54959.307758129777</v>
      </c>
      <c r="G1185">
        <v>4285.55</v>
      </c>
      <c r="H1185">
        <f t="shared" si="18"/>
        <v>208699.19840098501</v>
      </c>
    </row>
    <row r="1186" spans="1:8" x14ac:dyDescent="0.25">
      <c r="A1186">
        <v>5922</v>
      </c>
      <c r="B1186" t="s">
        <v>221</v>
      </c>
      <c r="C1186">
        <v>2019</v>
      </c>
      <c r="D1186">
        <v>-640701.87147398677</v>
      </c>
      <c r="E1186">
        <v>623655.19907443633</v>
      </c>
      <c r="F1186">
        <v>681272.66700098116</v>
      </c>
      <c r="G1186">
        <v>140905.65</v>
      </c>
      <c r="H1186">
        <f t="shared" si="18"/>
        <v>-499796.22147398675</v>
      </c>
    </row>
    <row r="1187" spans="1:8" x14ac:dyDescent="0.25">
      <c r="A1187">
        <v>5923</v>
      </c>
      <c r="B1187" t="s">
        <v>204</v>
      </c>
      <c r="C1187">
        <v>2019</v>
      </c>
      <c r="D1187">
        <v>137668.4792913048</v>
      </c>
      <c r="E1187">
        <v>492366.97532961599</v>
      </c>
      <c r="F1187">
        <v>531913.3525712688</v>
      </c>
      <c r="G1187">
        <v>1281</v>
      </c>
      <c r="H1187">
        <f t="shared" si="18"/>
        <v>138949.4792913048</v>
      </c>
    </row>
    <row r="1188" spans="1:8" x14ac:dyDescent="0.25">
      <c r="A1188">
        <v>5924</v>
      </c>
      <c r="B1188" t="s">
        <v>202</v>
      </c>
      <c r="C1188">
        <v>2019</v>
      </c>
      <c r="D1188">
        <v>1647.3474850377679</v>
      </c>
      <c r="E1188">
        <v>274623.72511696973</v>
      </c>
      <c r="F1188">
        <v>303070.86911822378</v>
      </c>
      <c r="G1188">
        <v>5946</v>
      </c>
      <c r="H1188">
        <f t="shared" si="18"/>
        <v>7593.3474850377679</v>
      </c>
    </row>
    <row r="1189" spans="1:8" x14ac:dyDescent="0.25">
      <c r="A1189">
        <v>5925</v>
      </c>
      <c r="B1189" t="s">
        <v>197</v>
      </c>
      <c r="C1189">
        <v>2019</v>
      </c>
      <c r="D1189">
        <v>68294.312009067755</v>
      </c>
      <c r="E1189">
        <v>504952.8035139743</v>
      </c>
      <c r="F1189">
        <v>549943.05230517301</v>
      </c>
      <c r="G1189">
        <v>716.65</v>
      </c>
      <c r="H1189">
        <f t="shared" si="18"/>
        <v>69010.962009067749</v>
      </c>
    </row>
    <row r="1190" spans="1:8" x14ac:dyDescent="0.25">
      <c r="A1190">
        <v>5926</v>
      </c>
      <c r="B1190" t="s">
        <v>186</v>
      </c>
      <c r="C1190">
        <v>2019</v>
      </c>
      <c r="D1190">
        <v>103950.14036750101</v>
      </c>
      <c r="E1190">
        <v>158882.89370846169</v>
      </c>
      <c r="F1190">
        <v>181594.71271748713</v>
      </c>
      <c r="G1190">
        <v>9073</v>
      </c>
      <c r="H1190">
        <f t="shared" si="18"/>
        <v>113023.14036750101</v>
      </c>
    </row>
    <row r="1191" spans="1:8" x14ac:dyDescent="0.25">
      <c r="A1191">
        <v>5928</v>
      </c>
      <c r="B1191" t="s">
        <v>164</v>
      </c>
      <c r="C1191">
        <v>2019</v>
      </c>
      <c r="D1191">
        <v>33083.652137549463</v>
      </c>
      <c r="E1191">
        <v>37065.996640687787</v>
      </c>
      <c r="F1191">
        <v>42364.466396891701</v>
      </c>
      <c r="G1191">
        <v>295.5</v>
      </c>
      <c r="H1191">
        <f t="shared" si="18"/>
        <v>33379.152137549463</v>
      </c>
    </row>
    <row r="1192" spans="1:8" x14ac:dyDescent="0.25">
      <c r="A1192">
        <v>5929</v>
      </c>
      <c r="B1192" t="s">
        <v>147</v>
      </c>
      <c r="C1192">
        <v>2019</v>
      </c>
      <c r="D1192">
        <v>291783.12779229757</v>
      </c>
      <c r="E1192">
        <v>2298040.4379141401</v>
      </c>
      <c r="F1192">
        <v>2357745.0534733715</v>
      </c>
      <c r="G1192">
        <v>4099.2</v>
      </c>
      <c r="H1192">
        <f t="shared" si="18"/>
        <v>295882.32779229758</v>
      </c>
    </row>
    <row r="1193" spans="1:8" x14ac:dyDescent="0.25">
      <c r="A1193">
        <v>5930</v>
      </c>
      <c r="B1193" t="s">
        <v>145</v>
      </c>
      <c r="C1193">
        <v>2019</v>
      </c>
      <c r="D1193">
        <v>130634.65374562028</v>
      </c>
      <c r="E1193">
        <v>-6486.5206952866138</v>
      </c>
      <c r="F1193">
        <v>2488.6303244571527</v>
      </c>
      <c r="G1193">
        <v>75.150000000000006</v>
      </c>
      <c r="H1193">
        <f t="shared" si="18"/>
        <v>130709.80374562027</v>
      </c>
    </row>
    <row r="1194" spans="1:8" x14ac:dyDescent="0.25">
      <c r="A1194">
        <v>5931</v>
      </c>
      <c r="B1194" t="s">
        <v>137</v>
      </c>
      <c r="C1194">
        <v>2019</v>
      </c>
      <c r="D1194">
        <v>364074.90936542972</v>
      </c>
      <c r="E1194">
        <v>-14843.572939911694</v>
      </c>
      <c r="F1194">
        <v>5694.9121843391595</v>
      </c>
      <c r="G1194">
        <v>2207.65</v>
      </c>
      <c r="H1194">
        <f t="shared" si="18"/>
        <v>366282.55936542974</v>
      </c>
    </row>
    <row r="1195" spans="1:8" x14ac:dyDescent="0.25">
      <c r="A1195">
        <v>5932</v>
      </c>
      <c r="B1195" t="s">
        <v>135</v>
      </c>
      <c r="C1195">
        <v>2019</v>
      </c>
      <c r="D1195">
        <v>2797.4760535232199</v>
      </c>
      <c r="E1195">
        <v>-6788.2193322766898</v>
      </c>
      <c r="F1195">
        <v>2604.3805721063222</v>
      </c>
      <c r="G1195">
        <v>210.55</v>
      </c>
      <c r="H1195">
        <f t="shared" si="18"/>
        <v>3008.0260535232201</v>
      </c>
    </row>
    <row r="1196" spans="1:8" x14ac:dyDescent="0.25">
      <c r="A1196">
        <v>5933</v>
      </c>
      <c r="B1196" t="s">
        <v>133</v>
      </c>
      <c r="C1196">
        <v>2019</v>
      </c>
      <c r="D1196">
        <v>210172.00994297123</v>
      </c>
      <c r="E1196">
        <v>586470.54550581786</v>
      </c>
      <c r="F1196">
        <v>647220.62109885726</v>
      </c>
      <c r="G1196">
        <v>6871</v>
      </c>
      <c r="H1196">
        <f t="shared" si="18"/>
        <v>217043.00994297123</v>
      </c>
    </row>
    <row r="1197" spans="1:8" x14ac:dyDescent="0.25">
      <c r="A1197">
        <v>5934</v>
      </c>
      <c r="B1197" t="s">
        <v>131</v>
      </c>
      <c r="C1197">
        <v>2019</v>
      </c>
      <c r="D1197">
        <v>57297.0946050067</v>
      </c>
      <c r="E1197">
        <v>-6848.5590596747052</v>
      </c>
      <c r="F1197">
        <v>2627.5306216361569</v>
      </c>
      <c r="G1197">
        <v>1243.0999999999999</v>
      </c>
      <c r="H1197">
        <f t="shared" si="18"/>
        <v>58540.194605006698</v>
      </c>
    </row>
    <row r="1198" spans="1:8" x14ac:dyDescent="0.25">
      <c r="A1198">
        <v>5935</v>
      </c>
      <c r="B1198" t="s">
        <v>124</v>
      </c>
      <c r="C1198">
        <v>2019</v>
      </c>
      <c r="D1198">
        <v>-52479.847677306287</v>
      </c>
      <c r="E1198">
        <v>20436.38733702786</v>
      </c>
      <c r="F1198">
        <v>23357.705797205152</v>
      </c>
      <c r="G1198">
        <v>364.4</v>
      </c>
      <c r="H1198">
        <f t="shared" si="18"/>
        <v>-52115.447677306285</v>
      </c>
    </row>
    <row r="1199" spans="1:8" x14ac:dyDescent="0.25">
      <c r="A1199">
        <v>5937</v>
      </c>
      <c r="B1199" t="s">
        <v>112</v>
      </c>
      <c r="C1199">
        <v>2019</v>
      </c>
      <c r="D1199">
        <v>99985.445636382399</v>
      </c>
      <c r="E1199">
        <v>111669.28581563529</v>
      </c>
      <c r="F1199">
        <v>123236.64858722955</v>
      </c>
      <c r="G1199">
        <v>321.39999999999998</v>
      </c>
      <c r="H1199">
        <f t="shared" si="18"/>
        <v>100306.84563638239</v>
      </c>
    </row>
    <row r="1200" spans="1:8" x14ac:dyDescent="0.25">
      <c r="A1200">
        <v>5938</v>
      </c>
      <c r="B1200" t="s">
        <v>106</v>
      </c>
      <c r="C1200">
        <v>2019</v>
      </c>
      <c r="D1200">
        <v>40925266.287611976</v>
      </c>
      <c r="E1200">
        <v>-910798.0152093377</v>
      </c>
      <c r="F1200">
        <v>349438.42262807902</v>
      </c>
      <c r="G1200">
        <v>1065681.8999999999</v>
      </c>
      <c r="H1200">
        <f t="shared" si="18"/>
        <v>41990948.187611975</v>
      </c>
    </row>
    <row r="1201" spans="1:8" x14ac:dyDescent="0.25">
      <c r="A1201">
        <v>5939</v>
      </c>
      <c r="B1201" t="s">
        <v>105</v>
      </c>
      <c r="C1201">
        <v>2019</v>
      </c>
      <c r="D1201">
        <v>2017077.701517676</v>
      </c>
      <c r="E1201">
        <v>688025.04034660466</v>
      </c>
      <c r="F1201">
        <v>786376.09517257346</v>
      </c>
      <c r="G1201">
        <v>41522.9</v>
      </c>
      <c r="H1201">
        <f t="shared" si="18"/>
        <v>2058600.6015176759</v>
      </c>
    </row>
    <row r="1202" spans="1:8" x14ac:dyDescent="0.25">
      <c r="A1202">
        <v>5401</v>
      </c>
      <c r="B1202" t="s">
        <v>399</v>
      </c>
      <c r="C1202">
        <v>2018</v>
      </c>
      <c r="D1202">
        <v>7920551.612636473</v>
      </c>
      <c r="E1202">
        <v>-529195.59111960104</v>
      </c>
      <c r="F1202">
        <v>293369.86767399701</v>
      </c>
      <c r="H1202">
        <f t="shared" si="18"/>
        <v>7920551.612636473</v>
      </c>
    </row>
    <row r="1203" spans="1:8" x14ac:dyDescent="0.25">
      <c r="A1203">
        <v>5402</v>
      </c>
      <c r="B1203" t="s">
        <v>380</v>
      </c>
      <c r="C1203">
        <v>2018</v>
      </c>
      <c r="D1203">
        <v>8347548.2931860015</v>
      </c>
      <c r="E1203">
        <v>-405069.09416960186</v>
      </c>
      <c r="F1203">
        <v>224557.93009149347</v>
      </c>
      <c r="H1203">
        <f t="shared" si="18"/>
        <v>8347548.2931860015</v>
      </c>
    </row>
    <row r="1204" spans="1:8" x14ac:dyDescent="0.25">
      <c r="A1204">
        <v>5403</v>
      </c>
      <c r="B1204" t="s">
        <v>340</v>
      </c>
      <c r="C1204">
        <v>2018</v>
      </c>
      <c r="D1204">
        <v>285100.02665622748</v>
      </c>
      <c r="E1204">
        <v>-5946.3188123282489</v>
      </c>
      <c r="F1204">
        <v>9881.2473979500792</v>
      </c>
      <c r="H1204">
        <f t="shared" si="18"/>
        <v>285100.02665622748</v>
      </c>
    </row>
    <row r="1205" spans="1:8" x14ac:dyDescent="0.25">
      <c r="A1205">
        <v>5404</v>
      </c>
      <c r="B1205" t="s">
        <v>330</v>
      </c>
      <c r="C1205">
        <v>2018</v>
      </c>
      <c r="D1205">
        <v>182839.82932258601</v>
      </c>
      <c r="E1205">
        <v>-6113.8207507036932</v>
      </c>
      <c r="F1205">
        <v>10159.592395075435</v>
      </c>
      <c r="H1205">
        <f t="shared" si="18"/>
        <v>182839.82932258601</v>
      </c>
    </row>
    <row r="1206" spans="1:8" x14ac:dyDescent="0.25">
      <c r="A1206">
        <v>5405</v>
      </c>
      <c r="B1206" t="s">
        <v>269</v>
      </c>
      <c r="C1206">
        <v>2018</v>
      </c>
      <c r="D1206">
        <v>-1528521.7460817527</v>
      </c>
      <c r="E1206">
        <v>-18592.715159674241</v>
      </c>
      <c r="F1206">
        <v>30896.294680914336</v>
      </c>
      <c r="H1206">
        <f t="shared" si="18"/>
        <v>-1528521.7460817527</v>
      </c>
    </row>
    <row r="1207" spans="1:8" x14ac:dyDescent="0.25">
      <c r="A1207">
        <v>5406</v>
      </c>
      <c r="B1207" t="s">
        <v>252</v>
      </c>
      <c r="C1207">
        <v>2018</v>
      </c>
      <c r="D1207">
        <v>698906.85195607715</v>
      </c>
      <c r="E1207">
        <v>-13204.736141930805</v>
      </c>
      <c r="F1207">
        <v>21942.86394004877</v>
      </c>
      <c r="H1207">
        <f t="shared" si="18"/>
        <v>698906.85195607715</v>
      </c>
    </row>
    <row r="1208" spans="1:8" x14ac:dyDescent="0.25">
      <c r="A1208">
        <v>5407</v>
      </c>
      <c r="B1208" t="s">
        <v>245</v>
      </c>
      <c r="C1208">
        <v>2018</v>
      </c>
      <c r="D1208">
        <v>4044602.0443362286</v>
      </c>
      <c r="E1208">
        <v>463725.24862527865</v>
      </c>
      <c r="F1208">
        <v>605991.70688032941</v>
      </c>
      <c r="H1208">
        <f t="shared" si="18"/>
        <v>4044602.0443362286</v>
      </c>
    </row>
    <row r="1209" spans="1:8" x14ac:dyDescent="0.25">
      <c r="A1209">
        <v>5408</v>
      </c>
      <c r="B1209" t="s">
        <v>209</v>
      </c>
      <c r="C1209">
        <v>2018</v>
      </c>
      <c r="D1209">
        <v>-46651.488862134924</v>
      </c>
      <c r="E1209">
        <v>-15535.804784322398</v>
      </c>
      <c r="F1209">
        <v>25816.498483376618</v>
      </c>
      <c r="H1209">
        <f t="shared" si="18"/>
        <v>-46651.488862134924</v>
      </c>
    </row>
    <row r="1210" spans="1:8" x14ac:dyDescent="0.25">
      <c r="A1210">
        <v>5409</v>
      </c>
      <c r="B1210" t="s">
        <v>206</v>
      </c>
      <c r="C1210">
        <v>2018</v>
      </c>
      <c r="D1210">
        <v>-3838142.4258795287</v>
      </c>
      <c r="E1210">
        <v>-75122.203759767421</v>
      </c>
      <c r="F1210">
        <v>215989.00559657507</v>
      </c>
      <c r="H1210">
        <f t="shared" si="18"/>
        <v>-3838142.4258795287</v>
      </c>
    </row>
    <row r="1211" spans="1:8" x14ac:dyDescent="0.25">
      <c r="A1211">
        <v>5410</v>
      </c>
      <c r="B1211" t="s">
        <v>201</v>
      </c>
      <c r="C1211">
        <v>2018</v>
      </c>
      <c r="D1211">
        <v>-202364.96120020084</v>
      </c>
      <c r="E1211">
        <v>131971.56732900161</v>
      </c>
      <c r="F1211">
        <v>172459.17832263245</v>
      </c>
      <c r="H1211">
        <f t="shared" si="18"/>
        <v>-202364.96120020084</v>
      </c>
    </row>
    <row r="1212" spans="1:8" x14ac:dyDescent="0.25">
      <c r="A1212">
        <v>5411</v>
      </c>
      <c r="B1212" t="s">
        <v>200</v>
      </c>
      <c r="C1212">
        <v>2018</v>
      </c>
      <c r="D1212">
        <v>-1139113.4798693734</v>
      </c>
      <c r="E1212">
        <v>170232.72645649986</v>
      </c>
      <c r="F1212">
        <v>222458.49407183455</v>
      </c>
      <c r="H1212">
        <f t="shared" si="18"/>
        <v>-1139113.4798693734</v>
      </c>
    </row>
    <row r="1213" spans="1:8" x14ac:dyDescent="0.25">
      <c r="A1213">
        <v>5412</v>
      </c>
      <c r="B1213" t="s">
        <v>175</v>
      </c>
      <c r="C1213">
        <v>2018</v>
      </c>
      <c r="D1213">
        <v>-320707.95862245478</v>
      </c>
      <c r="E1213">
        <v>-11529.71675817637</v>
      </c>
      <c r="F1213">
        <v>19159.413968795227</v>
      </c>
      <c r="H1213">
        <f t="shared" si="18"/>
        <v>-320707.95862245478</v>
      </c>
    </row>
    <row r="1214" spans="1:8" x14ac:dyDescent="0.25">
      <c r="A1214">
        <v>5413</v>
      </c>
      <c r="B1214" t="s">
        <v>173</v>
      </c>
      <c r="C1214">
        <v>2018</v>
      </c>
      <c r="D1214">
        <v>1286492.3542239107</v>
      </c>
      <c r="E1214">
        <v>-24776.328384701035</v>
      </c>
      <c r="F1214">
        <v>41171.864158125332</v>
      </c>
      <c r="H1214">
        <f t="shared" si="18"/>
        <v>1286492.3542239107</v>
      </c>
    </row>
    <row r="1215" spans="1:8" x14ac:dyDescent="0.25">
      <c r="A1215">
        <v>5414</v>
      </c>
      <c r="B1215" t="s">
        <v>118</v>
      </c>
      <c r="C1215">
        <v>2018</v>
      </c>
      <c r="D1215">
        <v>2925420.6912937495</v>
      </c>
      <c r="E1215">
        <v>-80554.473863723775</v>
      </c>
      <c r="F1215">
        <v>133860.74820086834</v>
      </c>
      <c r="H1215">
        <f t="shared" si="18"/>
        <v>2925420.6912937495</v>
      </c>
    </row>
    <row r="1216" spans="1:8" x14ac:dyDescent="0.25">
      <c r="A1216">
        <v>5415</v>
      </c>
      <c r="B1216" t="s">
        <v>104</v>
      </c>
      <c r="C1216">
        <v>2018</v>
      </c>
      <c r="D1216">
        <v>204567.3220098411</v>
      </c>
      <c r="E1216">
        <v>-10733.181772940901</v>
      </c>
      <c r="F1216">
        <v>30859.707809402094</v>
      </c>
      <c r="H1216">
        <f t="shared" si="18"/>
        <v>204567.3220098411</v>
      </c>
    </row>
    <row r="1217" spans="1:8" x14ac:dyDescent="0.25">
      <c r="A1217">
        <v>5422</v>
      </c>
      <c r="B1217" t="s">
        <v>393</v>
      </c>
      <c r="C1217">
        <v>2018</v>
      </c>
      <c r="D1217">
        <v>-6414796.3669213606</v>
      </c>
      <c r="E1217">
        <v>115669.41998887755</v>
      </c>
      <c r="F1217">
        <v>207236.50154475984</v>
      </c>
      <c r="H1217">
        <f t="shared" si="18"/>
        <v>-6414796.3669213606</v>
      </c>
    </row>
    <row r="1218" spans="1:8" x14ac:dyDescent="0.25">
      <c r="A1218">
        <v>5423</v>
      </c>
      <c r="B1218" t="s">
        <v>390</v>
      </c>
      <c r="C1218">
        <v>2018</v>
      </c>
      <c r="D1218">
        <v>313587.58700508118</v>
      </c>
      <c r="E1218">
        <v>415813.08367754903</v>
      </c>
      <c r="F1218">
        <v>446626.52650053299</v>
      </c>
      <c r="H1218">
        <f t="shared" ref="H1218:H1281" si="19">D1218+G1218</f>
        <v>313587.58700508118</v>
      </c>
    </row>
    <row r="1219" spans="1:8" x14ac:dyDescent="0.25">
      <c r="A1219">
        <v>5424</v>
      </c>
      <c r="B1219" t="s">
        <v>382</v>
      </c>
      <c r="C1219">
        <v>2018</v>
      </c>
      <c r="D1219">
        <v>123773.38824849206</v>
      </c>
      <c r="E1219">
        <v>238214.83767542519</v>
      </c>
      <c r="F1219">
        <v>255810.34260385006</v>
      </c>
      <c r="H1219">
        <f t="shared" si="19"/>
        <v>123773.38824849206</v>
      </c>
    </row>
    <row r="1220" spans="1:8" x14ac:dyDescent="0.25">
      <c r="A1220">
        <v>5425</v>
      </c>
      <c r="B1220" t="s">
        <v>379</v>
      </c>
      <c r="C1220">
        <v>2018</v>
      </c>
      <c r="D1220">
        <v>1094785.3228536034</v>
      </c>
      <c r="E1220">
        <v>1237354.2322121095</v>
      </c>
      <c r="F1220">
        <v>1329047.2197170712</v>
      </c>
      <c r="H1220">
        <f t="shared" si="19"/>
        <v>1094785.3228536034</v>
      </c>
    </row>
    <row r="1221" spans="1:8" x14ac:dyDescent="0.25">
      <c r="A1221">
        <v>5426</v>
      </c>
      <c r="B1221" t="s">
        <v>372</v>
      </c>
      <c r="C1221">
        <v>2018</v>
      </c>
      <c r="D1221">
        <v>-2843734.4640608509</v>
      </c>
      <c r="E1221">
        <v>15002.121703163046</v>
      </c>
      <c r="F1221">
        <v>26878.212217292836</v>
      </c>
      <c r="H1221">
        <f t="shared" si="19"/>
        <v>-2843734.4640608509</v>
      </c>
    </row>
    <row r="1222" spans="1:8" x14ac:dyDescent="0.25">
      <c r="A1222">
        <v>5427</v>
      </c>
      <c r="B1222" t="s">
        <v>291</v>
      </c>
      <c r="C1222">
        <v>2018</v>
      </c>
      <c r="D1222">
        <v>-2227763.8719604635</v>
      </c>
      <c r="E1222">
        <v>26330.254417796365</v>
      </c>
      <c r="F1222">
        <v>47174.005116064982</v>
      </c>
      <c r="H1222">
        <f t="shared" si="19"/>
        <v>-2227763.8719604635</v>
      </c>
    </row>
    <row r="1223" spans="1:8" x14ac:dyDescent="0.25">
      <c r="A1223">
        <v>5428</v>
      </c>
      <c r="B1223" t="s">
        <v>280</v>
      </c>
      <c r="C1223">
        <v>2018</v>
      </c>
      <c r="D1223">
        <v>1026770.187972476</v>
      </c>
      <c r="E1223">
        <v>66927.832741049817</v>
      </c>
      <c r="F1223">
        <v>119909.73858571866</v>
      </c>
      <c r="H1223">
        <f t="shared" si="19"/>
        <v>1026770.187972476</v>
      </c>
    </row>
    <row r="1224" spans="1:8" x14ac:dyDescent="0.25">
      <c r="A1224">
        <v>5429</v>
      </c>
      <c r="B1224" t="s">
        <v>242</v>
      </c>
      <c r="C1224">
        <v>2018</v>
      </c>
      <c r="D1224">
        <v>221456.96443145128</v>
      </c>
      <c r="E1224">
        <v>77162.770614113178</v>
      </c>
      <c r="F1224">
        <v>129453.37498750522</v>
      </c>
      <c r="H1224">
        <f t="shared" si="19"/>
        <v>221456.96443145128</v>
      </c>
    </row>
    <row r="1225" spans="1:8" x14ac:dyDescent="0.25">
      <c r="A1225">
        <v>5430</v>
      </c>
      <c r="B1225" t="s">
        <v>233</v>
      </c>
      <c r="C1225">
        <v>2018</v>
      </c>
      <c r="D1225">
        <v>188455.00974086561</v>
      </c>
      <c r="E1225">
        <v>74741.344758021762</v>
      </c>
      <c r="F1225">
        <v>125391.03058413161</v>
      </c>
      <c r="H1225">
        <f t="shared" si="19"/>
        <v>188455.00974086561</v>
      </c>
    </row>
    <row r="1226" spans="1:8" x14ac:dyDescent="0.25">
      <c r="A1226">
        <v>5431</v>
      </c>
      <c r="B1226" t="s">
        <v>225</v>
      </c>
      <c r="C1226">
        <v>2018</v>
      </c>
      <c r="D1226">
        <v>59705.64046389237</v>
      </c>
      <c r="E1226">
        <v>219543.10201631786</v>
      </c>
      <c r="F1226">
        <v>235812.13992472173</v>
      </c>
      <c r="H1226">
        <f t="shared" si="19"/>
        <v>59705.64046389237</v>
      </c>
    </row>
    <row r="1227" spans="1:8" x14ac:dyDescent="0.25">
      <c r="A1227">
        <v>5434</v>
      </c>
      <c r="B1227" t="s">
        <v>160</v>
      </c>
      <c r="C1227">
        <v>2018</v>
      </c>
      <c r="D1227">
        <v>-88126.724543169665</v>
      </c>
      <c r="E1227">
        <v>166432.67050868346</v>
      </c>
      <c r="F1227">
        <v>279218.47199187841</v>
      </c>
      <c r="H1227">
        <f t="shared" si="19"/>
        <v>-88126.724543169665</v>
      </c>
    </row>
    <row r="1228" spans="1:8" x14ac:dyDescent="0.25">
      <c r="A1228">
        <v>5435</v>
      </c>
      <c r="B1228" t="s">
        <v>159</v>
      </c>
      <c r="C1228">
        <v>2018</v>
      </c>
      <c r="D1228">
        <v>25619.825233446871</v>
      </c>
      <c r="E1228">
        <v>21125.436684045919</v>
      </c>
      <c r="F1228">
        <v>37848.911081493992</v>
      </c>
      <c r="H1228">
        <f t="shared" si="19"/>
        <v>25619.825233446871</v>
      </c>
    </row>
    <row r="1229" spans="1:8" x14ac:dyDescent="0.25">
      <c r="A1229">
        <v>5436</v>
      </c>
      <c r="B1229" t="s">
        <v>158</v>
      </c>
      <c r="C1229">
        <v>2018</v>
      </c>
      <c r="D1229">
        <v>56180.601191753609</v>
      </c>
      <c r="E1229">
        <v>13716.225557177644</v>
      </c>
      <c r="F1229">
        <v>24574.365455810595</v>
      </c>
      <c r="H1229">
        <f t="shared" si="19"/>
        <v>56180.601191753609</v>
      </c>
    </row>
    <row r="1230" spans="1:8" x14ac:dyDescent="0.25">
      <c r="A1230">
        <v>5437</v>
      </c>
      <c r="B1230" t="s">
        <v>154</v>
      </c>
      <c r="C1230">
        <v>2018</v>
      </c>
      <c r="D1230">
        <v>217950.6522183067</v>
      </c>
      <c r="E1230">
        <v>12797.728310045211</v>
      </c>
      <c r="F1230">
        <v>22928.760626180421</v>
      </c>
      <c r="H1230">
        <f t="shared" si="19"/>
        <v>217950.6522183067</v>
      </c>
    </row>
    <row r="1231" spans="1:8" x14ac:dyDescent="0.25">
      <c r="A1231">
        <v>5451</v>
      </c>
      <c r="B1231" t="s">
        <v>392</v>
      </c>
      <c r="C1231">
        <v>2018</v>
      </c>
      <c r="D1231">
        <v>682586.24528773641</v>
      </c>
      <c r="E1231">
        <v>13524421.50626263</v>
      </c>
      <c r="F1231">
        <v>14111038.869965939</v>
      </c>
      <c r="H1231">
        <f t="shared" si="19"/>
        <v>682586.24528773641</v>
      </c>
    </row>
    <row r="1232" spans="1:8" x14ac:dyDescent="0.25">
      <c r="A1232">
        <v>5456</v>
      </c>
      <c r="B1232" t="s">
        <v>316</v>
      </c>
      <c r="C1232">
        <v>2018</v>
      </c>
      <c r="D1232">
        <v>-123445.00238101895</v>
      </c>
      <c r="E1232">
        <v>5157725.4366480336</v>
      </c>
      <c r="F1232">
        <v>5381440.0921658985</v>
      </c>
      <c r="H1232">
        <f t="shared" si="19"/>
        <v>-123445.00238101895</v>
      </c>
    </row>
    <row r="1233" spans="1:8" x14ac:dyDescent="0.25">
      <c r="A1233">
        <v>5458</v>
      </c>
      <c r="B1233" t="s">
        <v>292</v>
      </c>
      <c r="C1233">
        <v>2018</v>
      </c>
      <c r="D1233">
        <v>-2484.9068801868707</v>
      </c>
      <c r="E1233">
        <v>2855225.8387812749</v>
      </c>
      <c r="F1233">
        <v>2979070.3265878581</v>
      </c>
      <c r="H1233">
        <f t="shared" si="19"/>
        <v>-2484.9068801868707</v>
      </c>
    </row>
    <row r="1234" spans="1:8" x14ac:dyDescent="0.25">
      <c r="A1234">
        <v>5464</v>
      </c>
      <c r="B1234" t="s">
        <v>108</v>
      </c>
      <c r="C1234">
        <v>2018</v>
      </c>
      <c r="D1234">
        <v>806596.89106027479</v>
      </c>
      <c r="E1234">
        <v>9990132.0000720937</v>
      </c>
      <c r="F1234">
        <v>10423450.711280305</v>
      </c>
      <c r="H1234">
        <f t="shared" si="19"/>
        <v>806596.89106027479</v>
      </c>
    </row>
    <row r="1235" spans="1:8" x14ac:dyDescent="0.25">
      <c r="A1235">
        <v>5471</v>
      </c>
      <c r="B1235" t="s">
        <v>381</v>
      </c>
      <c r="C1235">
        <v>2018</v>
      </c>
      <c r="D1235">
        <v>139905.71357824493</v>
      </c>
      <c r="E1235">
        <v>1407405.2088071185</v>
      </c>
      <c r="F1235">
        <v>1421850.6295485056</v>
      </c>
      <c r="H1235">
        <f t="shared" si="19"/>
        <v>139905.71357824493</v>
      </c>
    </row>
    <row r="1236" spans="1:8" x14ac:dyDescent="0.25">
      <c r="A1236">
        <v>5472</v>
      </c>
      <c r="B1236" t="s">
        <v>369</v>
      </c>
      <c r="C1236">
        <v>2018</v>
      </c>
      <c r="D1236">
        <v>-99580.868460530182</v>
      </c>
      <c r="E1236">
        <v>232636.05829766838</v>
      </c>
      <c r="F1236">
        <v>261789.2976588629</v>
      </c>
      <c r="H1236">
        <f t="shared" si="19"/>
        <v>-99580.868460530182</v>
      </c>
    </row>
    <row r="1237" spans="1:8" x14ac:dyDescent="0.25">
      <c r="A1237">
        <v>5473</v>
      </c>
      <c r="B1237" t="s">
        <v>368</v>
      </c>
      <c r="C1237">
        <v>2018</v>
      </c>
      <c r="D1237">
        <v>-91776.432031204342</v>
      </c>
      <c r="E1237">
        <v>557405.20899045293</v>
      </c>
      <c r="F1237">
        <v>627257.52508361207</v>
      </c>
      <c r="H1237">
        <f t="shared" si="19"/>
        <v>-91776.432031204342</v>
      </c>
    </row>
    <row r="1238" spans="1:8" x14ac:dyDescent="0.25">
      <c r="A1238">
        <v>5474</v>
      </c>
      <c r="B1238" t="s">
        <v>258</v>
      </c>
      <c r="C1238">
        <v>2018</v>
      </c>
      <c r="D1238">
        <v>140457.15322291656</v>
      </c>
      <c r="E1238">
        <v>308789.20737153874</v>
      </c>
      <c r="F1238">
        <v>320655.00213455531</v>
      </c>
      <c r="H1238">
        <f t="shared" si="19"/>
        <v>140457.15322291656</v>
      </c>
    </row>
    <row r="1239" spans="1:8" x14ac:dyDescent="0.25">
      <c r="A1239">
        <v>5475</v>
      </c>
      <c r="B1239" t="s">
        <v>348</v>
      </c>
      <c r="C1239">
        <v>2018</v>
      </c>
      <c r="D1239">
        <v>-10577.14685812781</v>
      </c>
      <c r="E1239">
        <v>70461.47280423643</v>
      </c>
      <c r="F1239">
        <v>76342.83883696259</v>
      </c>
      <c r="H1239">
        <f t="shared" si="19"/>
        <v>-10577.14685812781</v>
      </c>
    </row>
    <row r="1240" spans="1:8" x14ac:dyDescent="0.25">
      <c r="A1240">
        <v>5476</v>
      </c>
      <c r="B1240" t="s">
        <v>339</v>
      </c>
      <c r="C1240">
        <v>2018</v>
      </c>
      <c r="D1240">
        <v>60738.472276313521</v>
      </c>
      <c r="E1240">
        <v>447093.79241243406</v>
      </c>
      <c r="F1240">
        <v>590574.01662362728</v>
      </c>
      <c r="H1240">
        <f t="shared" si="19"/>
        <v>60738.472276313521</v>
      </c>
    </row>
    <row r="1241" spans="1:8" x14ac:dyDescent="0.25">
      <c r="A1241">
        <v>5477</v>
      </c>
      <c r="B1241" t="s">
        <v>324</v>
      </c>
      <c r="C1241">
        <v>2018</v>
      </c>
      <c r="D1241">
        <v>979703.35079346667</v>
      </c>
      <c r="E1241">
        <v>2915422.0042322599</v>
      </c>
      <c r="F1241">
        <v>3027452.4713728381</v>
      </c>
      <c r="H1241">
        <f t="shared" si="19"/>
        <v>979703.35079346667</v>
      </c>
    </row>
    <row r="1242" spans="1:8" x14ac:dyDescent="0.25">
      <c r="A1242">
        <v>5479</v>
      </c>
      <c r="B1242" t="s">
        <v>318</v>
      </c>
      <c r="C1242">
        <v>2018</v>
      </c>
      <c r="D1242">
        <v>45310.93643574405</v>
      </c>
      <c r="E1242">
        <v>237683.41882555812</v>
      </c>
      <c r="F1242">
        <v>257522.67466834563</v>
      </c>
      <c r="H1242">
        <f t="shared" si="19"/>
        <v>45310.93643574405</v>
      </c>
    </row>
    <row r="1243" spans="1:8" x14ac:dyDescent="0.25">
      <c r="A1243">
        <v>5480</v>
      </c>
      <c r="B1243" t="s">
        <v>313</v>
      </c>
      <c r="C1243">
        <v>2018</v>
      </c>
      <c r="D1243">
        <v>-351560.39178304246</v>
      </c>
      <c r="E1243">
        <v>301402.98241041449</v>
      </c>
      <c r="F1243">
        <v>342244.51098972559</v>
      </c>
      <c r="H1243">
        <f t="shared" si="19"/>
        <v>-351560.39178304246</v>
      </c>
    </row>
    <row r="1244" spans="1:8" x14ac:dyDescent="0.25">
      <c r="A1244">
        <v>5481</v>
      </c>
      <c r="B1244" t="s">
        <v>309</v>
      </c>
      <c r="C1244">
        <v>2018</v>
      </c>
      <c r="D1244">
        <v>-147044.82874623503</v>
      </c>
      <c r="E1244">
        <v>167951.20303378813</v>
      </c>
      <c r="F1244">
        <v>174405.03774635567</v>
      </c>
      <c r="H1244">
        <f t="shared" si="19"/>
        <v>-147044.82874623503</v>
      </c>
    </row>
    <row r="1245" spans="1:8" x14ac:dyDescent="0.25">
      <c r="A1245">
        <v>5482</v>
      </c>
      <c r="B1245" t="s">
        <v>301</v>
      </c>
      <c r="C1245">
        <v>2018</v>
      </c>
      <c r="D1245">
        <v>-364306.65607842302</v>
      </c>
      <c r="E1245">
        <v>1724301.2185078268</v>
      </c>
      <c r="F1245">
        <v>2277659.6628382565</v>
      </c>
      <c r="H1245">
        <f t="shared" si="19"/>
        <v>-364306.65607842302</v>
      </c>
    </row>
    <row r="1246" spans="1:8" x14ac:dyDescent="0.25">
      <c r="A1246">
        <v>5483</v>
      </c>
      <c r="B1246" t="s">
        <v>290</v>
      </c>
      <c r="C1246">
        <v>2018</v>
      </c>
      <c r="D1246">
        <v>133887.15901829046</v>
      </c>
      <c r="E1246">
        <v>441398.33008870878</v>
      </c>
      <c r="F1246">
        <v>583050.78074307158</v>
      </c>
      <c r="H1246">
        <f t="shared" si="19"/>
        <v>133887.15901829046</v>
      </c>
    </row>
    <row r="1247" spans="1:8" x14ac:dyDescent="0.25">
      <c r="A1247">
        <v>5484</v>
      </c>
      <c r="B1247" t="s">
        <v>276</v>
      </c>
      <c r="C1247">
        <v>2018</v>
      </c>
      <c r="D1247">
        <v>14674.677122371737</v>
      </c>
      <c r="E1247">
        <v>707202.59932164615</v>
      </c>
      <c r="F1247">
        <v>734378.16342523764</v>
      </c>
      <c r="H1247">
        <f t="shared" si="19"/>
        <v>14674.677122371737</v>
      </c>
    </row>
    <row r="1248" spans="1:8" x14ac:dyDescent="0.25">
      <c r="A1248">
        <v>5485</v>
      </c>
      <c r="B1248" t="s">
        <v>274</v>
      </c>
      <c r="C1248">
        <v>2018</v>
      </c>
      <c r="D1248">
        <v>-211964.58817106992</v>
      </c>
      <c r="E1248">
        <v>299751.47447285964</v>
      </c>
      <c r="F1248">
        <v>311269.97768183664</v>
      </c>
      <c r="H1248">
        <f t="shared" si="19"/>
        <v>-211964.58817106992</v>
      </c>
    </row>
    <row r="1249" spans="1:8" x14ac:dyDescent="0.25">
      <c r="A1249">
        <v>5486</v>
      </c>
      <c r="B1249" t="s">
        <v>259</v>
      </c>
      <c r="C1249">
        <v>2018</v>
      </c>
      <c r="D1249">
        <v>273787.68686745455</v>
      </c>
      <c r="E1249">
        <v>39215.042655533303</v>
      </c>
      <c r="F1249">
        <v>89340.147416482403</v>
      </c>
      <c r="H1249">
        <f t="shared" si="19"/>
        <v>273787.68686745455</v>
      </c>
    </row>
    <row r="1250" spans="1:8" x14ac:dyDescent="0.25">
      <c r="A1250">
        <v>5487</v>
      </c>
      <c r="B1250" t="s">
        <v>237</v>
      </c>
      <c r="C1250">
        <v>2018</v>
      </c>
      <c r="D1250">
        <v>129807.48131414864</v>
      </c>
      <c r="E1250">
        <v>346807.99698005483</v>
      </c>
      <c r="F1250">
        <v>361273.28284052899</v>
      </c>
      <c r="H1250">
        <f t="shared" si="19"/>
        <v>129807.48131414864</v>
      </c>
    </row>
    <row r="1251" spans="1:8" x14ac:dyDescent="0.25">
      <c r="A1251">
        <v>5488</v>
      </c>
      <c r="B1251" t="s">
        <v>230</v>
      </c>
      <c r="C1251">
        <v>2018</v>
      </c>
      <c r="D1251">
        <v>11787.125487685942</v>
      </c>
      <c r="E1251">
        <v>2302.1766335089205</v>
      </c>
      <c r="F1251">
        <v>5244.8444751964789</v>
      </c>
      <c r="H1251">
        <f t="shared" si="19"/>
        <v>11787.125487685942</v>
      </c>
    </row>
    <row r="1252" spans="1:8" x14ac:dyDescent="0.25">
      <c r="A1252">
        <v>5489</v>
      </c>
      <c r="B1252" t="s">
        <v>229</v>
      </c>
      <c r="C1252">
        <v>2018</v>
      </c>
      <c r="D1252">
        <v>-2260855.1952576842</v>
      </c>
      <c r="E1252">
        <v>213197.33928253729</v>
      </c>
      <c r="F1252">
        <v>241603.96345428537</v>
      </c>
      <c r="H1252">
        <f t="shared" si="19"/>
        <v>-2260855.1952576842</v>
      </c>
    </row>
    <row r="1253" spans="1:8" x14ac:dyDescent="0.25">
      <c r="A1253">
        <v>5490</v>
      </c>
      <c r="B1253" t="s">
        <v>226</v>
      </c>
      <c r="C1253">
        <v>2018</v>
      </c>
      <c r="D1253">
        <v>127231.87733804254</v>
      </c>
      <c r="E1253">
        <v>441398.33008870878</v>
      </c>
      <c r="F1253">
        <v>583050.78074307158</v>
      </c>
      <c r="H1253">
        <f t="shared" si="19"/>
        <v>127231.87733804254</v>
      </c>
    </row>
    <row r="1254" spans="1:8" x14ac:dyDescent="0.25">
      <c r="A1254">
        <v>5491</v>
      </c>
      <c r="B1254" t="s">
        <v>223</v>
      </c>
      <c r="C1254">
        <v>2018</v>
      </c>
      <c r="D1254">
        <v>245417.47405456455</v>
      </c>
      <c r="E1254">
        <v>231232.72061108577</v>
      </c>
      <c r="F1254">
        <v>250533.54153538425</v>
      </c>
      <c r="H1254">
        <f t="shared" si="19"/>
        <v>245417.47405456455</v>
      </c>
    </row>
    <row r="1255" spans="1:8" x14ac:dyDescent="0.25">
      <c r="A1255">
        <v>5492</v>
      </c>
      <c r="B1255" t="s">
        <v>215</v>
      </c>
      <c r="C1255">
        <v>2018</v>
      </c>
      <c r="D1255">
        <v>-12383870.641132236</v>
      </c>
      <c r="E1255">
        <v>777843.87025185453</v>
      </c>
      <c r="F1255">
        <v>866722.81292044173</v>
      </c>
      <c r="H1255">
        <f t="shared" si="19"/>
        <v>-12383870.641132236</v>
      </c>
    </row>
    <row r="1256" spans="1:8" x14ac:dyDescent="0.25">
      <c r="A1256">
        <v>5493</v>
      </c>
      <c r="B1256" t="s">
        <v>199</v>
      </c>
      <c r="C1256">
        <v>2018</v>
      </c>
      <c r="D1256">
        <v>109837.38248288404</v>
      </c>
      <c r="E1256">
        <v>527492.72294390528</v>
      </c>
      <c r="F1256">
        <v>692097.74784921715</v>
      </c>
      <c r="H1256">
        <f t="shared" si="19"/>
        <v>109837.38248288404</v>
      </c>
    </row>
    <row r="1257" spans="1:8" x14ac:dyDescent="0.25">
      <c r="A1257">
        <v>5495</v>
      </c>
      <c r="B1257" t="s">
        <v>192</v>
      </c>
      <c r="C1257">
        <v>2018</v>
      </c>
      <c r="D1257">
        <v>2006591.6286583249</v>
      </c>
      <c r="E1257">
        <v>963491.7149497479</v>
      </c>
      <c r="F1257">
        <v>1094049.3958902329</v>
      </c>
      <c r="H1257">
        <f t="shared" si="19"/>
        <v>2006591.6286583249</v>
      </c>
    </row>
    <row r="1258" spans="1:8" x14ac:dyDescent="0.25">
      <c r="A1258">
        <v>5496</v>
      </c>
      <c r="B1258" t="s">
        <v>191</v>
      </c>
      <c r="C1258">
        <v>2018</v>
      </c>
      <c r="D1258">
        <v>327608.86497787945</v>
      </c>
      <c r="E1258">
        <v>512707.89705062739</v>
      </c>
      <c r="F1258">
        <v>582182.24021329172</v>
      </c>
      <c r="H1258">
        <f t="shared" si="19"/>
        <v>327608.86497787945</v>
      </c>
    </row>
    <row r="1259" spans="1:8" x14ac:dyDescent="0.25">
      <c r="A1259">
        <v>5497</v>
      </c>
      <c r="B1259" t="s">
        <v>187</v>
      </c>
      <c r="C1259">
        <v>2018</v>
      </c>
      <c r="D1259">
        <v>298646.3807097486</v>
      </c>
      <c r="E1259">
        <v>1206014.147048827</v>
      </c>
      <c r="F1259">
        <v>1593045.1977076824</v>
      </c>
      <c r="H1259">
        <f t="shared" si="19"/>
        <v>298646.3807097486</v>
      </c>
    </row>
    <row r="1260" spans="1:8" x14ac:dyDescent="0.25">
      <c r="A1260">
        <v>5498</v>
      </c>
      <c r="B1260" t="s">
        <v>255</v>
      </c>
      <c r="C1260">
        <v>2018</v>
      </c>
      <c r="D1260">
        <v>1068190.5297415638</v>
      </c>
      <c r="E1260">
        <v>3697876.9464797564</v>
      </c>
      <c r="F1260">
        <v>4882580.0864806892</v>
      </c>
      <c r="H1260">
        <f t="shared" si="19"/>
        <v>1068190.5297415638</v>
      </c>
    </row>
    <row r="1261" spans="1:8" x14ac:dyDescent="0.25">
      <c r="A1261">
        <v>5499</v>
      </c>
      <c r="B1261" t="s">
        <v>152</v>
      </c>
      <c r="C1261">
        <v>2018</v>
      </c>
      <c r="D1261">
        <v>-318574.23071428179</v>
      </c>
      <c r="E1261">
        <v>144426.91654788528</v>
      </c>
      <c r="F1261">
        <v>162677.44228507936</v>
      </c>
      <c r="H1261">
        <f t="shared" si="19"/>
        <v>-318574.23071428179</v>
      </c>
    </row>
    <row r="1262" spans="1:8" x14ac:dyDescent="0.25">
      <c r="A1262">
        <v>5501</v>
      </c>
      <c r="B1262" t="s">
        <v>146</v>
      </c>
      <c r="C1262">
        <v>2018</v>
      </c>
      <c r="D1262">
        <v>-52692.730045307369</v>
      </c>
      <c r="E1262">
        <v>596561.77325837733</v>
      </c>
      <c r="F1262">
        <v>671321.07023411372</v>
      </c>
      <c r="H1262">
        <f t="shared" si="19"/>
        <v>-52692.730045307369</v>
      </c>
    </row>
    <row r="1263" spans="1:8" x14ac:dyDescent="0.25">
      <c r="A1263">
        <v>5503</v>
      </c>
      <c r="B1263" t="s">
        <v>114</v>
      </c>
      <c r="C1263">
        <v>2018</v>
      </c>
      <c r="D1263">
        <v>-1638969.3581621093</v>
      </c>
      <c r="E1263">
        <v>380935.80444860575</v>
      </c>
      <c r="F1263">
        <v>432554.40629470674</v>
      </c>
      <c r="H1263">
        <f t="shared" si="19"/>
        <v>-1638969.3581621093</v>
      </c>
    </row>
    <row r="1264" spans="1:8" x14ac:dyDescent="0.25">
      <c r="A1264">
        <v>5511</v>
      </c>
      <c r="B1264" t="s">
        <v>394</v>
      </c>
      <c r="C1264">
        <v>2018</v>
      </c>
      <c r="D1264">
        <v>-648298.18160530122</v>
      </c>
      <c r="E1264">
        <v>3780350.7729910761</v>
      </c>
      <c r="F1264">
        <v>3826027.1163357589</v>
      </c>
      <c r="H1264">
        <f t="shared" si="19"/>
        <v>-648298.18160530122</v>
      </c>
    </row>
    <row r="1265" spans="1:8" x14ac:dyDescent="0.25">
      <c r="A1265">
        <v>5512</v>
      </c>
      <c r="B1265" t="s">
        <v>383</v>
      </c>
      <c r="C1265">
        <v>2018</v>
      </c>
      <c r="D1265">
        <v>471397.83885871212</v>
      </c>
      <c r="E1265">
        <v>2942749.9017928471</v>
      </c>
      <c r="F1265">
        <v>2975798.8682611459</v>
      </c>
      <c r="H1265">
        <f t="shared" si="19"/>
        <v>471397.83885871212</v>
      </c>
    </row>
    <row r="1266" spans="1:8" x14ac:dyDescent="0.25">
      <c r="A1266">
        <v>5514</v>
      </c>
      <c r="B1266" t="s">
        <v>373</v>
      </c>
      <c r="C1266">
        <v>2018</v>
      </c>
      <c r="D1266">
        <v>183936.24377431918</v>
      </c>
      <c r="E1266">
        <v>3085631.5461087874</v>
      </c>
      <c r="F1266">
        <v>3117503.5762735815</v>
      </c>
      <c r="H1266">
        <f t="shared" si="19"/>
        <v>183936.24377431918</v>
      </c>
    </row>
    <row r="1267" spans="1:8" x14ac:dyDescent="0.25">
      <c r="A1267">
        <v>5515</v>
      </c>
      <c r="B1267" t="s">
        <v>366</v>
      </c>
      <c r="C1267">
        <v>2018</v>
      </c>
      <c r="D1267">
        <v>77653.71330887184</v>
      </c>
      <c r="E1267">
        <v>1544448.7970238507</v>
      </c>
      <c r="F1267">
        <v>1759106.0315114672</v>
      </c>
      <c r="H1267">
        <f t="shared" si="19"/>
        <v>77653.71330887184</v>
      </c>
    </row>
    <row r="1268" spans="1:8" x14ac:dyDescent="0.25">
      <c r="A1268">
        <v>5516</v>
      </c>
      <c r="B1268" t="s">
        <v>315</v>
      </c>
      <c r="C1268">
        <v>2018</v>
      </c>
      <c r="D1268">
        <v>-309921.94810136128</v>
      </c>
      <c r="E1268">
        <v>5023580.7846256206</v>
      </c>
      <c r="F1268">
        <v>5721789.7252721749</v>
      </c>
      <c r="H1268">
        <f t="shared" si="19"/>
        <v>-309921.94810136128</v>
      </c>
    </row>
    <row r="1269" spans="1:8" x14ac:dyDescent="0.25">
      <c r="A1269">
        <v>5518</v>
      </c>
      <c r="B1269" t="s">
        <v>304</v>
      </c>
      <c r="C1269">
        <v>2018</v>
      </c>
      <c r="D1269">
        <v>2790905.5165033448</v>
      </c>
      <c r="E1269">
        <v>13637828.842691302</v>
      </c>
      <c r="F1269">
        <v>13790990.396735674</v>
      </c>
      <c r="H1269">
        <f t="shared" si="19"/>
        <v>2790905.5165033448</v>
      </c>
    </row>
    <row r="1270" spans="1:8" x14ac:dyDescent="0.25">
      <c r="A1270">
        <v>5520</v>
      </c>
      <c r="B1270" t="s">
        <v>296</v>
      </c>
      <c r="C1270">
        <v>2018</v>
      </c>
      <c r="D1270">
        <v>238360.08274054207</v>
      </c>
      <c r="E1270">
        <v>2434430.6314501511</v>
      </c>
      <c r="F1270">
        <v>2459417.3051649826</v>
      </c>
      <c r="H1270">
        <f t="shared" si="19"/>
        <v>238360.08274054207</v>
      </c>
    </row>
    <row r="1271" spans="1:8" x14ac:dyDescent="0.25">
      <c r="A1271">
        <v>5521</v>
      </c>
      <c r="B1271" t="s">
        <v>295</v>
      </c>
      <c r="C1271">
        <v>2018</v>
      </c>
      <c r="D1271">
        <v>-139195.55268775846</v>
      </c>
      <c r="E1271">
        <v>2655362.7039583563</v>
      </c>
      <c r="F1271">
        <v>2685184.1281000492</v>
      </c>
      <c r="H1271">
        <f t="shared" si="19"/>
        <v>-139195.55268775846</v>
      </c>
    </row>
    <row r="1272" spans="1:8" x14ac:dyDescent="0.25">
      <c r="A1272">
        <v>5522</v>
      </c>
      <c r="B1272" t="s">
        <v>289</v>
      </c>
      <c r="C1272">
        <v>2018</v>
      </c>
      <c r="D1272">
        <v>249729.31415824953</v>
      </c>
      <c r="E1272">
        <v>1743323.9934753424</v>
      </c>
      <c r="F1272">
        <v>1762902.6386631809</v>
      </c>
      <c r="H1272">
        <f t="shared" si="19"/>
        <v>249729.31415824953</v>
      </c>
    </row>
    <row r="1273" spans="1:8" x14ac:dyDescent="0.25">
      <c r="A1273">
        <v>5523</v>
      </c>
      <c r="B1273" t="s">
        <v>284</v>
      </c>
      <c r="C1273">
        <v>2018</v>
      </c>
      <c r="D1273">
        <v>991684.08237889828</v>
      </c>
      <c r="E1273">
        <v>4725309.3241613479</v>
      </c>
      <c r="F1273">
        <v>5375393.9942746609</v>
      </c>
      <c r="H1273">
        <f t="shared" si="19"/>
        <v>991684.08237889828</v>
      </c>
    </row>
    <row r="1274" spans="1:8" x14ac:dyDescent="0.25">
      <c r="A1274">
        <v>5527</v>
      </c>
      <c r="B1274" t="s">
        <v>213</v>
      </c>
      <c r="C1274">
        <v>2018</v>
      </c>
      <c r="D1274">
        <v>16226.820657482604</v>
      </c>
      <c r="E1274">
        <v>1973157.0040269126</v>
      </c>
      <c r="F1274">
        <v>2247398.8089416968</v>
      </c>
      <c r="H1274">
        <f t="shared" si="19"/>
        <v>16226.820657482604</v>
      </c>
    </row>
    <row r="1275" spans="1:8" x14ac:dyDescent="0.25">
      <c r="A1275">
        <v>5529</v>
      </c>
      <c r="B1275" t="s">
        <v>196</v>
      </c>
      <c r="C1275">
        <v>2018</v>
      </c>
      <c r="D1275">
        <v>39510.67433023348</v>
      </c>
      <c r="E1275">
        <v>1451186.5940237527</v>
      </c>
      <c r="F1275">
        <v>1467484.3490779339</v>
      </c>
      <c r="H1275">
        <f t="shared" si="19"/>
        <v>39510.67433023348</v>
      </c>
    </row>
    <row r="1276" spans="1:8" x14ac:dyDescent="0.25">
      <c r="A1276">
        <v>5530</v>
      </c>
      <c r="B1276" t="s">
        <v>195</v>
      </c>
      <c r="C1276">
        <v>2018</v>
      </c>
      <c r="D1276">
        <v>129549.96493491382</v>
      </c>
      <c r="E1276">
        <v>1332431.5535962768</v>
      </c>
      <c r="F1276">
        <v>1347395.6134741751</v>
      </c>
      <c r="H1276">
        <f t="shared" si="19"/>
        <v>129549.96493491382</v>
      </c>
    </row>
    <row r="1277" spans="1:8" x14ac:dyDescent="0.25">
      <c r="A1277">
        <v>5531</v>
      </c>
      <c r="B1277" t="s">
        <v>190</v>
      </c>
      <c r="C1277">
        <v>2018</v>
      </c>
      <c r="D1277">
        <v>17778.131782847515</v>
      </c>
      <c r="E1277">
        <v>999917.44039934501</v>
      </c>
      <c r="F1277">
        <v>1011147.15378365</v>
      </c>
      <c r="H1277">
        <f t="shared" si="19"/>
        <v>17778.131782847515</v>
      </c>
    </row>
    <row r="1278" spans="1:8" x14ac:dyDescent="0.25">
      <c r="A1278">
        <v>5533</v>
      </c>
      <c r="B1278" t="s">
        <v>188</v>
      </c>
      <c r="C1278">
        <v>2018</v>
      </c>
      <c r="D1278">
        <v>267178.68627359049</v>
      </c>
      <c r="E1278">
        <v>2009335.2840328882</v>
      </c>
      <c r="F1278">
        <v>2031901.4064156008</v>
      </c>
      <c r="H1278">
        <f t="shared" si="19"/>
        <v>267178.68627359049</v>
      </c>
    </row>
    <row r="1279" spans="1:8" x14ac:dyDescent="0.25">
      <c r="A1279">
        <v>5534</v>
      </c>
      <c r="B1279" t="s">
        <v>163</v>
      </c>
      <c r="C1279">
        <v>2018</v>
      </c>
      <c r="D1279">
        <v>11592.139464797452</v>
      </c>
      <c r="E1279">
        <v>605650.70618012594</v>
      </c>
      <c r="F1279">
        <v>612452.55157917051</v>
      </c>
      <c r="H1279">
        <f t="shared" si="19"/>
        <v>11592.139464797452</v>
      </c>
    </row>
    <row r="1280" spans="1:8" x14ac:dyDescent="0.25">
      <c r="A1280">
        <v>5535</v>
      </c>
      <c r="B1280" t="s">
        <v>162</v>
      </c>
      <c r="C1280">
        <v>2018</v>
      </c>
      <c r="D1280">
        <v>327176.45549887983</v>
      </c>
      <c r="E1280">
        <v>1847828.4290515212</v>
      </c>
      <c r="F1280">
        <v>1868580.7259944887</v>
      </c>
      <c r="H1280">
        <f t="shared" si="19"/>
        <v>327176.45549887983</v>
      </c>
    </row>
    <row r="1281" spans="1:8" x14ac:dyDescent="0.25">
      <c r="A1281">
        <v>5537</v>
      </c>
      <c r="B1281" t="s">
        <v>122</v>
      </c>
      <c r="C1281">
        <v>2018</v>
      </c>
      <c r="D1281">
        <v>418535.51474791334</v>
      </c>
      <c r="E1281">
        <v>2880997.2807705593</v>
      </c>
      <c r="F1281">
        <v>2913352.7257471913</v>
      </c>
      <c r="H1281">
        <f t="shared" si="19"/>
        <v>418535.51474791334</v>
      </c>
    </row>
    <row r="1282" spans="1:8" x14ac:dyDescent="0.25">
      <c r="A1282">
        <v>5539</v>
      </c>
      <c r="B1282" t="s">
        <v>116</v>
      </c>
      <c r="C1282">
        <v>2018</v>
      </c>
      <c r="D1282">
        <v>393817.76756071026</v>
      </c>
      <c r="E1282">
        <v>2377475.9093580623</v>
      </c>
      <c r="F1282">
        <v>2404176.4867872535</v>
      </c>
      <c r="H1282">
        <f t="shared" ref="H1282:H1345" si="20">D1282+G1282</f>
        <v>393817.76756071026</v>
      </c>
    </row>
    <row r="1283" spans="1:8" x14ac:dyDescent="0.25">
      <c r="A1283">
        <v>5540</v>
      </c>
      <c r="B1283" t="s">
        <v>218</v>
      </c>
      <c r="C1283">
        <v>2018</v>
      </c>
      <c r="D1283">
        <v>477993.27032953978</v>
      </c>
      <c r="E1283">
        <v>4230054.5400266834</v>
      </c>
      <c r="F1283">
        <v>4277560.7622058922</v>
      </c>
      <c r="H1283">
        <f t="shared" si="20"/>
        <v>477993.27032953978</v>
      </c>
    </row>
    <row r="1284" spans="1:8" x14ac:dyDescent="0.25">
      <c r="A1284">
        <v>5541</v>
      </c>
      <c r="B1284" t="s">
        <v>275</v>
      </c>
      <c r="C1284">
        <v>2018</v>
      </c>
      <c r="D1284">
        <v>42528.877948050911</v>
      </c>
      <c r="E1284">
        <v>2657737.804766905</v>
      </c>
      <c r="F1284">
        <v>2687585.9028121247</v>
      </c>
      <c r="H1284">
        <f t="shared" si="20"/>
        <v>42528.877948050911</v>
      </c>
    </row>
    <row r="1285" spans="1:8" x14ac:dyDescent="0.25">
      <c r="A1285">
        <v>5551</v>
      </c>
      <c r="B1285" t="s">
        <v>375</v>
      </c>
      <c r="C1285">
        <v>2018</v>
      </c>
      <c r="D1285">
        <v>-273575.82357850997</v>
      </c>
      <c r="E1285">
        <v>439514.21155805612</v>
      </c>
      <c r="F1285">
        <v>476831.25252517895</v>
      </c>
      <c r="H1285">
        <f t="shared" si="20"/>
        <v>-273575.82357850997</v>
      </c>
    </row>
    <row r="1286" spans="1:8" x14ac:dyDescent="0.25">
      <c r="A1286">
        <v>5552</v>
      </c>
      <c r="B1286" t="s">
        <v>363</v>
      </c>
      <c r="C1286">
        <v>2018</v>
      </c>
      <c r="D1286">
        <v>312198.56792741799</v>
      </c>
      <c r="E1286">
        <v>-15360.500122157644</v>
      </c>
      <c r="F1286">
        <v>127.92709290022221</v>
      </c>
      <c r="H1286">
        <f t="shared" si="20"/>
        <v>312198.56792741799</v>
      </c>
    </row>
    <row r="1287" spans="1:8" x14ac:dyDescent="0.25">
      <c r="A1287">
        <v>5553</v>
      </c>
      <c r="B1287" t="s">
        <v>356</v>
      </c>
      <c r="C1287">
        <v>2018</v>
      </c>
      <c r="D1287">
        <v>-162164.75707196671</v>
      </c>
      <c r="E1287">
        <v>899916.22722976236</v>
      </c>
      <c r="F1287">
        <v>976323.79229907924</v>
      </c>
      <c r="H1287">
        <f t="shared" si="20"/>
        <v>-162164.75707196671</v>
      </c>
    </row>
    <row r="1288" spans="1:8" x14ac:dyDescent="0.25">
      <c r="A1288">
        <v>5554</v>
      </c>
      <c r="B1288" t="s">
        <v>332</v>
      </c>
      <c r="C1288">
        <v>2018</v>
      </c>
      <c r="D1288">
        <v>270483.09140135255</v>
      </c>
      <c r="E1288">
        <v>856522.61584015749</v>
      </c>
      <c r="F1288">
        <v>941376.44998722058</v>
      </c>
      <c r="H1288">
        <f t="shared" si="20"/>
        <v>270483.09140135255</v>
      </c>
    </row>
    <row r="1289" spans="1:8" x14ac:dyDescent="0.25">
      <c r="A1289">
        <v>5555</v>
      </c>
      <c r="B1289" t="s">
        <v>328</v>
      </c>
      <c r="C1289">
        <v>2018</v>
      </c>
      <c r="D1289">
        <v>53030.443373691436</v>
      </c>
      <c r="E1289">
        <v>345191.52658482728</v>
      </c>
      <c r="F1289">
        <v>379388.90094962355</v>
      </c>
      <c r="H1289">
        <f t="shared" si="20"/>
        <v>53030.443373691436</v>
      </c>
    </row>
    <row r="1290" spans="1:8" x14ac:dyDescent="0.25">
      <c r="A1290">
        <v>5556</v>
      </c>
      <c r="B1290" t="s">
        <v>288</v>
      </c>
      <c r="C1290">
        <v>2018</v>
      </c>
      <c r="D1290">
        <v>152532.52552880513</v>
      </c>
      <c r="E1290">
        <v>389035.35161673476</v>
      </c>
      <c r="F1290">
        <v>422066.4750074356</v>
      </c>
      <c r="H1290">
        <f t="shared" si="20"/>
        <v>152532.52552880513</v>
      </c>
    </row>
    <row r="1291" spans="1:8" x14ac:dyDescent="0.25">
      <c r="A1291">
        <v>5557</v>
      </c>
      <c r="B1291" t="s">
        <v>287</v>
      </c>
      <c r="C1291">
        <v>2018</v>
      </c>
      <c r="D1291">
        <v>109761.6489199283</v>
      </c>
      <c r="E1291">
        <v>189730.88736565589</v>
      </c>
      <c r="F1291">
        <v>205840.02584255248</v>
      </c>
      <c r="H1291">
        <f t="shared" si="20"/>
        <v>109761.6489199283</v>
      </c>
    </row>
    <row r="1292" spans="1:8" x14ac:dyDescent="0.25">
      <c r="A1292">
        <v>5559</v>
      </c>
      <c r="B1292" t="s">
        <v>282</v>
      </c>
      <c r="C1292">
        <v>2018</v>
      </c>
      <c r="D1292">
        <v>-356503.4504967875</v>
      </c>
      <c r="E1292">
        <v>354660.62083029631</v>
      </c>
      <c r="F1292">
        <v>389796.07778365316</v>
      </c>
      <c r="H1292">
        <f t="shared" si="20"/>
        <v>-356503.4504967875</v>
      </c>
    </row>
    <row r="1293" spans="1:8" x14ac:dyDescent="0.25">
      <c r="A1293">
        <v>5560</v>
      </c>
      <c r="B1293" t="s">
        <v>272</v>
      </c>
      <c r="C1293">
        <v>2018</v>
      </c>
      <c r="D1293">
        <v>45986.028493138001</v>
      </c>
      <c r="E1293">
        <v>207137.39079369776</v>
      </c>
      <c r="F1293">
        <v>224724.43188315365</v>
      </c>
      <c r="H1293">
        <f t="shared" si="20"/>
        <v>45986.028493138001</v>
      </c>
    </row>
    <row r="1294" spans="1:8" x14ac:dyDescent="0.25">
      <c r="A1294">
        <v>5561</v>
      </c>
      <c r="B1294" t="s">
        <v>271</v>
      </c>
      <c r="C1294">
        <v>2018</v>
      </c>
      <c r="D1294">
        <v>146779.30849720677</v>
      </c>
      <c r="E1294">
        <v>2892377.8786160094</v>
      </c>
      <c r="F1294">
        <v>3178919.4693035791</v>
      </c>
      <c r="H1294">
        <f t="shared" si="20"/>
        <v>146779.30849720677</v>
      </c>
    </row>
    <row r="1295" spans="1:8" x14ac:dyDescent="0.25">
      <c r="A1295">
        <v>5562</v>
      </c>
      <c r="B1295" t="s">
        <v>231</v>
      </c>
      <c r="C1295">
        <v>2018</v>
      </c>
      <c r="D1295">
        <v>-58161.369168786638</v>
      </c>
      <c r="E1295">
        <v>-2861.0397174095156</v>
      </c>
      <c r="F1295">
        <v>23.827641731033754</v>
      </c>
      <c r="H1295">
        <f t="shared" si="20"/>
        <v>-58161.369168786638</v>
      </c>
    </row>
    <row r="1296" spans="1:8" x14ac:dyDescent="0.25">
      <c r="A1296">
        <v>5563</v>
      </c>
      <c r="B1296" t="s">
        <v>211</v>
      </c>
      <c r="C1296">
        <v>2018</v>
      </c>
      <c r="D1296">
        <v>147417.30042815043</v>
      </c>
      <c r="E1296">
        <v>136010.62643491951</v>
      </c>
      <c r="F1296">
        <v>149484.90361606117</v>
      </c>
      <c r="H1296">
        <f t="shared" si="20"/>
        <v>147417.30042815043</v>
      </c>
    </row>
    <row r="1297" spans="1:8" x14ac:dyDescent="0.25">
      <c r="A1297">
        <v>5564</v>
      </c>
      <c r="B1297" t="s">
        <v>210</v>
      </c>
      <c r="C1297">
        <v>2018</v>
      </c>
      <c r="D1297">
        <v>37668.732575499766</v>
      </c>
      <c r="E1297">
        <v>87902.842311611224</v>
      </c>
      <c r="F1297">
        <v>95366.250505035787</v>
      </c>
      <c r="H1297">
        <f t="shared" si="20"/>
        <v>37668.732575499766</v>
      </c>
    </row>
    <row r="1298" spans="1:8" x14ac:dyDescent="0.25">
      <c r="A1298">
        <v>5565</v>
      </c>
      <c r="B1298" t="s">
        <v>205</v>
      </c>
      <c r="C1298">
        <v>2018</v>
      </c>
      <c r="D1298">
        <v>-232759.98630941287</v>
      </c>
      <c r="E1298">
        <v>429940.63467263308</v>
      </c>
      <c r="F1298">
        <v>466444.82920284831</v>
      </c>
      <c r="H1298">
        <f t="shared" si="20"/>
        <v>-232759.98630941287</v>
      </c>
    </row>
    <row r="1299" spans="1:8" x14ac:dyDescent="0.25">
      <c r="A1299">
        <v>5566</v>
      </c>
      <c r="B1299" t="s">
        <v>180</v>
      </c>
      <c r="C1299">
        <v>2018</v>
      </c>
      <c r="D1299">
        <v>303480.33406573191</v>
      </c>
      <c r="E1299">
        <v>324631.28893298004</v>
      </c>
      <c r="F1299">
        <v>352194.17265721137</v>
      </c>
      <c r="H1299">
        <f t="shared" si="20"/>
        <v>303480.33406573191</v>
      </c>
    </row>
    <row r="1300" spans="1:8" x14ac:dyDescent="0.25">
      <c r="A1300">
        <v>5568</v>
      </c>
      <c r="B1300" t="s">
        <v>155</v>
      </c>
      <c r="C1300">
        <v>2018</v>
      </c>
      <c r="D1300">
        <v>4472265.3787387479</v>
      </c>
      <c r="E1300">
        <v>-113620.79861351724</v>
      </c>
      <c r="F1300">
        <v>946.2698703840864</v>
      </c>
      <c r="H1300">
        <f t="shared" si="20"/>
        <v>4472265.3787387479</v>
      </c>
    </row>
    <row r="1301" spans="1:8" x14ac:dyDescent="0.25">
      <c r="A1301">
        <v>5571</v>
      </c>
      <c r="B1301" t="s">
        <v>141</v>
      </c>
      <c r="C1301">
        <v>2018</v>
      </c>
      <c r="D1301">
        <v>472349.14203076612</v>
      </c>
      <c r="E1301">
        <v>763275.17531963403</v>
      </c>
      <c r="F1301">
        <v>828081.20488036028</v>
      </c>
      <c r="H1301">
        <f t="shared" si="20"/>
        <v>472349.14203076612</v>
      </c>
    </row>
    <row r="1302" spans="1:8" x14ac:dyDescent="0.25">
      <c r="A1302">
        <v>5581</v>
      </c>
      <c r="B1302" t="s">
        <v>385</v>
      </c>
      <c r="C1302">
        <v>2018</v>
      </c>
      <c r="D1302">
        <v>-2120862.7017184547</v>
      </c>
      <c r="E1302">
        <v>-145517.20176080315</v>
      </c>
      <c r="F1302">
        <v>3230.6749649151311</v>
      </c>
      <c r="H1302">
        <f t="shared" si="20"/>
        <v>-2120862.7017184547</v>
      </c>
    </row>
    <row r="1303" spans="1:8" x14ac:dyDescent="0.25">
      <c r="A1303">
        <v>5582</v>
      </c>
      <c r="B1303" t="s">
        <v>342</v>
      </c>
      <c r="C1303">
        <v>2018</v>
      </c>
      <c r="D1303">
        <v>-246954.47933562426</v>
      </c>
      <c r="E1303">
        <v>2510361.253889781</v>
      </c>
      <c r="F1303">
        <v>2810994.9832775923</v>
      </c>
      <c r="H1303">
        <f t="shared" si="20"/>
        <v>-246954.47933562426</v>
      </c>
    </row>
    <row r="1304" spans="1:8" x14ac:dyDescent="0.25">
      <c r="A1304">
        <v>5583</v>
      </c>
      <c r="B1304" t="s">
        <v>321</v>
      </c>
      <c r="C1304">
        <v>2018</v>
      </c>
      <c r="D1304">
        <v>-2087655.2136134827</v>
      </c>
      <c r="E1304">
        <v>-66732.411848218457</v>
      </c>
      <c r="F1304">
        <v>72488.734018025571</v>
      </c>
      <c r="H1304">
        <f t="shared" si="20"/>
        <v>-2087655.2136134827</v>
      </c>
    </row>
    <row r="1305" spans="1:8" x14ac:dyDescent="0.25">
      <c r="A1305">
        <v>5584</v>
      </c>
      <c r="B1305" t="s">
        <v>299</v>
      </c>
      <c r="C1305">
        <v>2018</v>
      </c>
      <c r="D1305">
        <v>-5354512.3496409375</v>
      </c>
      <c r="E1305">
        <v>-86193.476569882987</v>
      </c>
      <c r="F1305">
        <v>8331.1939609708534</v>
      </c>
      <c r="H1305">
        <f t="shared" si="20"/>
        <v>-5354512.3496409375</v>
      </c>
    </row>
    <row r="1306" spans="1:8" x14ac:dyDescent="0.25">
      <c r="A1306">
        <v>5585</v>
      </c>
      <c r="B1306" t="s">
        <v>263</v>
      </c>
      <c r="C1306">
        <v>2018</v>
      </c>
      <c r="D1306">
        <v>-8648995.6436468083</v>
      </c>
      <c r="E1306">
        <v>851254.35787733237</v>
      </c>
      <c r="F1306">
        <v>953198.16053511715</v>
      </c>
      <c r="H1306">
        <f t="shared" si="20"/>
        <v>-8648995.6436468083</v>
      </c>
    </row>
    <row r="1307" spans="1:8" x14ac:dyDescent="0.25">
      <c r="A1307">
        <v>5586</v>
      </c>
      <c r="B1307" t="s">
        <v>253</v>
      </c>
      <c r="C1307">
        <v>2018</v>
      </c>
      <c r="D1307">
        <v>61546791.61565809</v>
      </c>
      <c r="E1307">
        <v>-141304.58757272776</v>
      </c>
      <c r="F1307">
        <v>0</v>
      </c>
      <c r="H1307">
        <f t="shared" si="20"/>
        <v>61546791.61565809</v>
      </c>
    </row>
    <row r="1308" spans="1:8" x14ac:dyDescent="0.25">
      <c r="A1308">
        <v>5587</v>
      </c>
      <c r="B1308" t="s">
        <v>248</v>
      </c>
      <c r="C1308">
        <v>2018</v>
      </c>
      <c r="D1308">
        <v>-3022892.7513872152</v>
      </c>
      <c r="E1308">
        <v>-113542.50273280071</v>
      </c>
      <c r="F1308">
        <v>0</v>
      </c>
      <c r="H1308">
        <f t="shared" si="20"/>
        <v>-3022892.7513872152</v>
      </c>
    </row>
    <row r="1309" spans="1:8" x14ac:dyDescent="0.25">
      <c r="A1309">
        <v>5588</v>
      </c>
      <c r="B1309" t="s">
        <v>194</v>
      </c>
      <c r="C1309">
        <v>2018</v>
      </c>
      <c r="D1309">
        <v>-3340607.0356430979</v>
      </c>
      <c r="E1309">
        <v>-58760.563519166753</v>
      </c>
      <c r="F1309">
        <v>1304.5624791337359</v>
      </c>
      <c r="H1309">
        <f t="shared" si="20"/>
        <v>-3340607.0356430979</v>
      </c>
    </row>
    <row r="1310" spans="1:8" x14ac:dyDescent="0.25">
      <c r="A1310">
        <v>5589</v>
      </c>
      <c r="B1310" t="s">
        <v>181</v>
      </c>
      <c r="C1310">
        <v>2018</v>
      </c>
      <c r="D1310">
        <v>6649926.7207549196</v>
      </c>
      <c r="E1310">
        <v>7066527.244561295</v>
      </c>
      <c r="F1310">
        <v>8143567.5685527604</v>
      </c>
      <c r="H1310">
        <f t="shared" si="20"/>
        <v>6649926.7207549196</v>
      </c>
    </row>
    <row r="1311" spans="1:8" x14ac:dyDescent="0.25">
      <c r="A1311">
        <v>5590</v>
      </c>
      <c r="B1311" t="s">
        <v>178</v>
      </c>
      <c r="C1311">
        <v>2018</v>
      </c>
      <c r="D1311">
        <v>-29566740.633471776</v>
      </c>
      <c r="E1311">
        <v>-714952.68260613247</v>
      </c>
      <c r="F1311">
        <v>15872.898219904568</v>
      </c>
      <c r="H1311">
        <f t="shared" si="20"/>
        <v>-29566740.633471776</v>
      </c>
    </row>
    <row r="1312" spans="1:8" x14ac:dyDescent="0.25">
      <c r="A1312">
        <v>5591</v>
      </c>
      <c r="B1312" t="s">
        <v>176</v>
      </c>
      <c r="C1312">
        <v>2018</v>
      </c>
      <c r="D1312">
        <v>23126573.883727282</v>
      </c>
      <c r="E1312">
        <v>-177007.61690492657</v>
      </c>
      <c r="F1312">
        <v>192276.25235799624</v>
      </c>
      <c r="H1312">
        <f t="shared" si="20"/>
        <v>23126573.883727282</v>
      </c>
    </row>
    <row r="1313" spans="1:8" x14ac:dyDescent="0.25">
      <c r="A1313">
        <v>5592</v>
      </c>
      <c r="B1313" t="s">
        <v>170</v>
      </c>
      <c r="C1313">
        <v>2018</v>
      </c>
      <c r="D1313">
        <v>825478.9071135493</v>
      </c>
      <c r="E1313">
        <v>1916045.6688863682</v>
      </c>
      <c r="F1313">
        <v>2145505.8528428096</v>
      </c>
      <c r="H1313">
        <f t="shared" si="20"/>
        <v>825478.9071135493</v>
      </c>
    </row>
    <row r="1314" spans="1:8" x14ac:dyDescent="0.25">
      <c r="A1314">
        <v>5601</v>
      </c>
      <c r="B1314" t="s">
        <v>337</v>
      </c>
      <c r="C1314">
        <v>2018</v>
      </c>
      <c r="D1314">
        <v>-1081429.3385977703</v>
      </c>
      <c r="E1314">
        <v>6977769.8994285204</v>
      </c>
      <c r="F1314">
        <v>7303513.3693222478</v>
      </c>
      <c r="H1314">
        <f t="shared" si="20"/>
        <v>-1081429.3385977703</v>
      </c>
    </row>
    <row r="1315" spans="1:8" x14ac:dyDescent="0.25">
      <c r="A1315">
        <v>5604</v>
      </c>
      <c r="B1315" t="s">
        <v>286</v>
      </c>
      <c r="C1315">
        <v>2018</v>
      </c>
      <c r="D1315">
        <v>104067.43368743605</v>
      </c>
      <c r="E1315">
        <v>4209933.514556963</v>
      </c>
      <c r="F1315">
        <v>4511351.9837139789</v>
      </c>
      <c r="H1315">
        <f t="shared" si="20"/>
        <v>104067.43368743605</v>
      </c>
    </row>
    <row r="1316" spans="1:8" x14ac:dyDescent="0.25">
      <c r="A1316">
        <v>5606</v>
      </c>
      <c r="B1316" t="s">
        <v>235</v>
      </c>
      <c r="C1316">
        <v>2018</v>
      </c>
      <c r="D1316">
        <v>-20492597.683661096</v>
      </c>
      <c r="E1316">
        <v>-49450.206716546403</v>
      </c>
      <c r="F1316">
        <v>156446.47907119518</v>
      </c>
      <c r="H1316">
        <f t="shared" si="20"/>
        <v>-20492597.683661096</v>
      </c>
    </row>
    <row r="1317" spans="1:8" x14ac:dyDescent="0.25">
      <c r="A1317">
        <v>5607</v>
      </c>
      <c r="B1317" t="s">
        <v>179</v>
      </c>
      <c r="C1317">
        <v>2018</v>
      </c>
      <c r="D1317">
        <v>-229691.63899558992</v>
      </c>
      <c r="E1317">
        <v>8979435.7955112346</v>
      </c>
      <c r="F1317">
        <v>9398623.1026130803</v>
      </c>
      <c r="H1317">
        <f t="shared" si="20"/>
        <v>-229691.63899558992</v>
      </c>
    </row>
    <row r="1318" spans="1:8" x14ac:dyDescent="0.25">
      <c r="A1318">
        <v>5609</v>
      </c>
      <c r="B1318" t="s">
        <v>174</v>
      </c>
      <c r="C1318">
        <v>2018</v>
      </c>
      <c r="D1318">
        <v>-33129.01524310984</v>
      </c>
      <c r="E1318">
        <v>1116193.7551364659</v>
      </c>
      <c r="F1318">
        <v>1168301.0662275981</v>
      </c>
      <c r="H1318">
        <f t="shared" si="20"/>
        <v>-33129.01524310984</v>
      </c>
    </row>
    <row r="1319" spans="1:8" x14ac:dyDescent="0.25">
      <c r="A1319">
        <v>5610</v>
      </c>
      <c r="B1319" t="s">
        <v>148</v>
      </c>
      <c r="C1319">
        <v>2018</v>
      </c>
      <c r="D1319">
        <v>-316329.56065167882</v>
      </c>
      <c r="E1319">
        <v>1219083.1236266987</v>
      </c>
      <c r="F1319">
        <v>1275993.6226117064</v>
      </c>
      <c r="H1319">
        <f t="shared" si="20"/>
        <v>-316329.56065167882</v>
      </c>
    </row>
    <row r="1320" spans="1:8" x14ac:dyDescent="0.25">
      <c r="A1320">
        <v>5611</v>
      </c>
      <c r="B1320" t="s">
        <v>153</v>
      </c>
      <c r="C1320">
        <v>2018</v>
      </c>
      <c r="D1320">
        <v>-933031.08017450129</v>
      </c>
      <c r="E1320">
        <v>6679265.0428574858</v>
      </c>
      <c r="F1320">
        <v>7265400.1927920124</v>
      </c>
      <c r="H1320">
        <f t="shared" si="20"/>
        <v>-933031.08017450129</v>
      </c>
    </row>
    <row r="1321" spans="1:8" x14ac:dyDescent="0.25">
      <c r="A1321">
        <v>5613</v>
      </c>
      <c r="B1321" t="s">
        <v>370</v>
      </c>
      <c r="C1321">
        <v>2018</v>
      </c>
      <c r="D1321">
        <v>-3655781.4597867336</v>
      </c>
      <c r="E1321">
        <v>16763668.180533139</v>
      </c>
      <c r="F1321">
        <v>17519371.804031681</v>
      </c>
      <c r="H1321">
        <f t="shared" si="20"/>
        <v>-3655781.4597867336</v>
      </c>
    </row>
    <row r="1322" spans="1:8" x14ac:dyDescent="0.25">
      <c r="A1322">
        <v>5621</v>
      </c>
      <c r="B1322" t="s">
        <v>401</v>
      </c>
      <c r="C1322">
        <v>2018</v>
      </c>
      <c r="D1322">
        <v>-1171899.3164745444</v>
      </c>
      <c r="E1322">
        <v>32474.801403831905</v>
      </c>
      <c r="F1322">
        <v>41782.215482273292</v>
      </c>
      <c r="H1322">
        <f t="shared" si="20"/>
        <v>-1171899.3164745444</v>
      </c>
    </row>
    <row r="1323" spans="1:8" x14ac:dyDescent="0.25">
      <c r="A1323">
        <v>5622</v>
      </c>
      <c r="B1323" t="s">
        <v>367</v>
      </c>
      <c r="C1323">
        <v>2018</v>
      </c>
      <c r="D1323">
        <v>-388882.5996329835</v>
      </c>
      <c r="E1323">
        <v>33263.908727663336</v>
      </c>
      <c r="F1323">
        <v>42797.484269693021</v>
      </c>
      <c r="H1323">
        <f t="shared" si="20"/>
        <v>-388882.5996329835</v>
      </c>
    </row>
    <row r="1324" spans="1:8" x14ac:dyDescent="0.25">
      <c r="A1324">
        <v>5623</v>
      </c>
      <c r="B1324" t="s">
        <v>364</v>
      </c>
      <c r="C1324">
        <v>2018</v>
      </c>
      <c r="D1324">
        <v>-5056104.2004873473</v>
      </c>
      <c r="E1324">
        <v>21141.377646301898</v>
      </c>
      <c r="F1324">
        <v>35654.771308653762</v>
      </c>
      <c r="H1324">
        <f t="shared" si="20"/>
        <v>-5056104.2004873473</v>
      </c>
    </row>
    <row r="1325" spans="1:8" x14ac:dyDescent="0.25">
      <c r="A1325">
        <v>5624</v>
      </c>
      <c r="B1325" t="s">
        <v>359</v>
      </c>
      <c r="C1325">
        <v>2018</v>
      </c>
      <c r="D1325">
        <v>-1666001.0930848457</v>
      </c>
      <c r="E1325">
        <v>-73941.70719526193</v>
      </c>
      <c r="F1325">
        <v>80319.90148815763</v>
      </c>
      <c r="H1325">
        <f t="shared" si="20"/>
        <v>-1666001.0930848457</v>
      </c>
    </row>
    <row r="1326" spans="1:8" x14ac:dyDescent="0.25">
      <c r="A1326">
        <v>5627</v>
      </c>
      <c r="B1326" t="s">
        <v>347</v>
      </c>
      <c r="C1326">
        <v>2018</v>
      </c>
      <c r="D1326">
        <v>8445878.5203848034</v>
      </c>
      <c r="E1326">
        <v>-65347.957004055548</v>
      </c>
      <c r="F1326">
        <v>70984.856424229729</v>
      </c>
      <c r="H1326">
        <f t="shared" si="20"/>
        <v>8445878.5203848034</v>
      </c>
    </row>
    <row r="1327" spans="1:8" x14ac:dyDescent="0.25">
      <c r="A1327">
        <v>5628</v>
      </c>
      <c r="B1327" t="s">
        <v>336</v>
      </c>
      <c r="C1327">
        <v>2018</v>
      </c>
      <c r="D1327">
        <v>-735013.01779315155</v>
      </c>
      <c r="E1327">
        <v>21730.801687050138</v>
      </c>
      <c r="F1327">
        <v>27958.940453558578</v>
      </c>
      <c r="H1327">
        <f t="shared" si="20"/>
        <v>-735013.01779315155</v>
      </c>
    </row>
    <row r="1328" spans="1:8" x14ac:dyDescent="0.25">
      <c r="A1328">
        <v>5629</v>
      </c>
      <c r="B1328" t="s">
        <v>335</v>
      </c>
      <c r="C1328">
        <v>2018</v>
      </c>
      <c r="D1328">
        <v>-21582.834296102053</v>
      </c>
      <c r="E1328">
        <v>350043.48144305183</v>
      </c>
      <c r="F1328">
        <v>417942.93439514464</v>
      </c>
      <c r="H1328">
        <f t="shared" si="20"/>
        <v>-21582.834296102053</v>
      </c>
    </row>
    <row r="1329" spans="1:8" x14ac:dyDescent="0.25">
      <c r="A1329">
        <v>5631</v>
      </c>
      <c r="B1329" t="s">
        <v>311</v>
      </c>
      <c r="C1329">
        <v>2018</v>
      </c>
      <c r="D1329">
        <v>-820623.06048878771</v>
      </c>
      <c r="E1329">
        <v>20246.577217236052</v>
      </c>
      <c r="F1329">
        <v>34318.042742614009</v>
      </c>
      <c r="H1329">
        <f t="shared" si="20"/>
        <v>-820623.06048878771</v>
      </c>
    </row>
    <row r="1330" spans="1:8" x14ac:dyDescent="0.25">
      <c r="A1330">
        <v>5632</v>
      </c>
      <c r="B1330" t="s">
        <v>310</v>
      </c>
      <c r="C1330">
        <v>2018</v>
      </c>
      <c r="D1330">
        <v>-619351.0766996278</v>
      </c>
      <c r="E1330">
        <v>-16596.914843368515</v>
      </c>
      <c r="F1330">
        <v>174.79508336896112</v>
      </c>
      <c r="H1330">
        <f t="shared" si="20"/>
        <v>-619351.0766996278</v>
      </c>
    </row>
    <row r="1331" spans="1:8" x14ac:dyDescent="0.25">
      <c r="A1331">
        <v>5633</v>
      </c>
      <c r="B1331" t="s">
        <v>303</v>
      </c>
      <c r="C1331">
        <v>2018</v>
      </c>
      <c r="D1331">
        <v>-1392668.6222063727</v>
      </c>
      <c r="E1331">
        <v>-28750.804657238998</v>
      </c>
      <c r="F1331">
        <v>302.79719721492705</v>
      </c>
      <c r="H1331">
        <f t="shared" si="20"/>
        <v>-1392668.6222063727</v>
      </c>
    </row>
    <row r="1332" spans="1:8" x14ac:dyDescent="0.25">
      <c r="A1332">
        <v>5634</v>
      </c>
      <c r="B1332" t="s">
        <v>302</v>
      </c>
      <c r="C1332">
        <v>2018</v>
      </c>
      <c r="D1332">
        <v>-2564700.8351630107</v>
      </c>
      <c r="E1332">
        <v>185136.71828352771</v>
      </c>
      <c r="F1332">
        <v>238197.67704847391</v>
      </c>
      <c r="H1332">
        <f t="shared" si="20"/>
        <v>-2564700.8351630107</v>
      </c>
    </row>
    <row r="1333" spans="1:8" x14ac:dyDescent="0.25">
      <c r="A1333">
        <v>5635</v>
      </c>
      <c r="B1333" t="s">
        <v>300</v>
      </c>
      <c r="C1333">
        <v>2018</v>
      </c>
      <c r="D1333">
        <v>6763664.8612198103</v>
      </c>
      <c r="E1333">
        <v>-109228.42212575569</v>
      </c>
      <c r="F1333">
        <v>118650.44015929574</v>
      </c>
      <c r="H1333">
        <f t="shared" si="20"/>
        <v>6763664.8612198103</v>
      </c>
    </row>
    <row r="1334" spans="1:8" x14ac:dyDescent="0.25">
      <c r="A1334">
        <v>5636</v>
      </c>
      <c r="B1334" t="s">
        <v>294</v>
      </c>
      <c r="C1334">
        <v>2018</v>
      </c>
      <c r="D1334">
        <v>-4155897.6525914734</v>
      </c>
      <c r="E1334">
        <v>94485.69548078005</v>
      </c>
      <c r="F1334">
        <v>159349.40100252183</v>
      </c>
      <c r="H1334">
        <f t="shared" si="20"/>
        <v>-4155897.6525914734</v>
      </c>
    </row>
    <row r="1335" spans="1:8" x14ac:dyDescent="0.25">
      <c r="A1335">
        <v>5637</v>
      </c>
      <c r="B1335" t="s">
        <v>251</v>
      </c>
      <c r="C1335">
        <v>2018</v>
      </c>
      <c r="D1335">
        <v>-53341.803371236427</v>
      </c>
      <c r="E1335">
        <v>30585.958329509966</v>
      </c>
      <c r="F1335">
        <v>54798.640826684779</v>
      </c>
      <c r="H1335">
        <f t="shared" si="20"/>
        <v>-53341.803371236427</v>
      </c>
    </row>
    <row r="1336" spans="1:8" x14ac:dyDescent="0.25">
      <c r="A1336">
        <v>5638</v>
      </c>
      <c r="B1336" t="s">
        <v>243</v>
      </c>
      <c r="C1336">
        <v>2018</v>
      </c>
      <c r="D1336">
        <v>-4014576.7534323507</v>
      </c>
      <c r="E1336">
        <v>-26730.310676307181</v>
      </c>
      <c r="F1336">
        <v>281.5177957613144</v>
      </c>
      <c r="H1336">
        <f t="shared" si="20"/>
        <v>-4014576.7534323507</v>
      </c>
    </row>
    <row r="1337" spans="1:8" x14ac:dyDescent="0.25">
      <c r="A1337">
        <v>5639</v>
      </c>
      <c r="B1337" t="s">
        <v>238</v>
      </c>
      <c r="C1337">
        <v>2018</v>
      </c>
      <c r="D1337">
        <v>-862297.81810346583</v>
      </c>
      <c r="E1337">
        <v>47953.445063602259</v>
      </c>
      <c r="F1337">
        <v>61697.103235506358</v>
      </c>
      <c r="H1337">
        <f t="shared" si="20"/>
        <v>-862297.81810346583</v>
      </c>
    </row>
    <row r="1338" spans="1:8" x14ac:dyDescent="0.25">
      <c r="A1338">
        <v>5640</v>
      </c>
      <c r="B1338" t="s">
        <v>236</v>
      </c>
      <c r="C1338">
        <v>2018</v>
      </c>
      <c r="D1338">
        <v>-1493717.9012850306</v>
      </c>
      <c r="E1338">
        <v>18620.346115450026</v>
      </c>
      <c r="F1338">
        <v>31561.573446018505</v>
      </c>
      <c r="H1338">
        <f t="shared" si="20"/>
        <v>-1493717.9012850306</v>
      </c>
    </row>
    <row r="1339" spans="1:8" x14ac:dyDescent="0.25">
      <c r="A1339">
        <v>5642</v>
      </c>
      <c r="B1339" t="s">
        <v>214</v>
      </c>
      <c r="C1339">
        <v>2018</v>
      </c>
      <c r="D1339">
        <v>-3199366.0309592746</v>
      </c>
      <c r="E1339">
        <v>1862359.0594992691</v>
      </c>
      <c r="F1339">
        <v>2493977.0585920629</v>
      </c>
      <c r="H1339">
        <f t="shared" si="20"/>
        <v>-3199366.0309592746</v>
      </c>
    </row>
    <row r="1340" spans="1:8" x14ac:dyDescent="0.25">
      <c r="A1340">
        <v>5643</v>
      </c>
      <c r="B1340" t="s">
        <v>183</v>
      </c>
      <c r="C1340">
        <v>2018</v>
      </c>
      <c r="D1340">
        <v>-1802155.7446208061</v>
      </c>
      <c r="E1340">
        <v>251251.30523020902</v>
      </c>
      <c r="F1340">
        <v>427074.23999111622</v>
      </c>
      <c r="H1340">
        <f t="shared" si="20"/>
        <v>-1802155.7446208061</v>
      </c>
    </row>
    <row r="1341" spans="1:8" x14ac:dyDescent="0.25">
      <c r="A1341">
        <v>5645</v>
      </c>
      <c r="B1341" t="s">
        <v>169</v>
      </c>
      <c r="C1341">
        <v>2018</v>
      </c>
      <c r="D1341">
        <v>-487327.97524116695</v>
      </c>
      <c r="E1341">
        <v>27800.858024214973</v>
      </c>
      <c r="F1341">
        <v>35768.700356787238</v>
      </c>
      <c r="H1341">
        <f t="shared" si="20"/>
        <v>-487327.97524116695</v>
      </c>
    </row>
    <row r="1342" spans="1:8" x14ac:dyDescent="0.25">
      <c r="A1342">
        <v>5646</v>
      </c>
      <c r="B1342" t="s">
        <v>157</v>
      </c>
      <c r="C1342">
        <v>2018</v>
      </c>
      <c r="D1342">
        <v>-13033194.989996124</v>
      </c>
      <c r="E1342">
        <v>482227.52470720577</v>
      </c>
      <c r="F1342">
        <v>628927.18124112068</v>
      </c>
      <c r="H1342">
        <f t="shared" si="20"/>
        <v>-13033194.989996124</v>
      </c>
    </row>
    <row r="1343" spans="1:8" x14ac:dyDescent="0.25">
      <c r="A1343">
        <v>5648</v>
      </c>
      <c r="B1343" t="s">
        <v>156</v>
      </c>
      <c r="C1343">
        <v>2018</v>
      </c>
      <c r="D1343">
        <v>-4583787.1397089008</v>
      </c>
      <c r="E1343">
        <v>-34692.802170142546</v>
      </c>
      <c r="F1343">
        <v>42814.661496541608</v>
      </c>
      <c r="H1343">
        <f t="shared" si="20"/>
        <v>-4583787.1397089008</v>
      </c>
    </row>
    <row r="1344" spans="1:8" x14ac:dyDescent="0.25">
      <c r="A1344">
        <v>5649</v>
      </c>
      <c r="B1344" t="s">
        <v>140</v>
      </c>
      <c r="C1344">
        <v>2018</v>
      </c>
      <c r="D1344">
        <v>-2813258.2405426279</v>
      </c>
      <c r="E1344">
        <v>228931.00553336009</v>
      </c>
      <c r="F1344">
        <v>306572.82380021992</v>
      </c>
      <c r="H1344">
        <f t="shared" si="20"/>
        <v>-2813258.2405426279</v>
      </c>
    </row>
    <row r="1345" spans="1:8" x14ac:dyDescent="0.25">
      <c r="A1345">
        <v>5650</v>
      </c>
      <c r="B1345" t="s">
        <v>128</v>
      </c>
      <c r="C1345">
        <v>2018</v>
      </c>
      <c r="D1345">
        <v>-10447323.552547133</v>
      </c>
      <c r="E1345">
        <v>338989.47676590283</v>
      </c>
      <c r="F1345">
        <v>404744.73646687687</v>
      </c>
      <c r="H1345">
        <f t="shared" si="20"/>
        <v>-10447323.552547133</v>
      </c>
    </row>
    <row r="1346" spans="1:8" x14ac:dyDescent="0.25">
      <c r="A1346">
        <v>5651</v>
      </c>
      <c r="B1346" t="s">
        <v>121</v>
      </c>
      <c r="C1346">
        <v>2018</v>
      </c>
      <c r="D1346">
        <v>-1105733.7904265174</v>
      </c>
      <c r="E1346">
        <v>-7155.5297686543727</v>
      </c>
      <c r="F1346">
        <v>8830.6958708866077</v>
      </c>
      <c r="H1346">
        <f t="shared" ref="H1346:H1409" si="21">D1346+G1346</f>
        <v>-1105733.7904265174</v>
      </c>
    </row>
    <row r="1347" spans="1:8" x14ac:dyDescent="0.25">
      <c r="A1347">
        <v>5652</v>
      </c>
      <c r="B1347" t="s">
        <v>120</v>
      </c>
      <c r="C1347">
        <v>2018</v>
      </c>
      <c r="D1347">
        <v>-372398.52790919202</v>
      </c>
      <c r="E1347">
        <v>16479.141831431753</v>
      </c>
      <c r="F1347">
        <v>27932.222205501093</v>
      </c>
      <c r="H1347">
        <f t="shared" si="21"/>
        <v>-372398.52790919202</v>
      </c>
    </row>
    <row r="1348" spans="1:8" x14ac:dyDescent="0.25">
      <c r="A1348">
        <v>5653</v>
      </c>
      <c r="B1348" t="s">
        <v>113</v>
      </c>
      <c r="C1348">
        <v>2018</v>
      </c>
      <c r="D1348">
        <v>-1430615.6750475792</v>
      </c>
      <c r="E1348">
        <v>53780.699147280495</v>
      </c>
      <c r="F1348">
        <v>69194.472742605867</v>
      </c>
      <c r="H1348">
        <f t="shared" si="21"/>
        <v>-1430615.6750475792</v>
      </c>
    </row>
    <row r="1349" spans="1:8" x14ac:dyDescent="0.25">
      <c r="A1349">
        <v>5654</v>
      </c>
      <c r="B1349" t="s">
        <v>109</v>
      </c>
      <c r="C1349">
        <v>2018</v>
      </c>
      <c r="D1349">
        <v>-71969.752312457102</v>
      </c>
      <c r="E1349">
        <v>199104.39245150925</v>
      </c>
      <c r="F1349">
        <v>208551.6337042971</v>
      </c>
      <c r="H1349">
        <f t="shared" si="21"/>
        <v>-71969.752312457102</v>
      </c>
    </row>
    <row r="1350" spans="1:8" x14ac:dyDescent="0.25">
      <c r="A1350">
        <v>5655</v>
      </c>
      <c r="B1350" t="s">
        <v>107</v>
      </c>
      <c r="C1350">
        <v>2018</v>
      </c>
      <c r="D1350">
        <v>-1581282.5846337799</v>
      </c>
      <c r="E1350">
        <v>38731.404074203907</v>
      </c>
      <c r="F1350">
        <v>65649.910413916223</v>
      </c>
      <c r="H1350">
        <f t="shared" si="21"/>
        <v>-1581282.5846337799</v>
      </c>
    </row>
    <row r="1351" spans="1:8" x14ac:dyDescent="0.25">
      <c r="A1351">
        <v>5656</v>
      </c>
      <c r="B1351" t="s">
        <v>419</v>
      </c>
      <c r="C1351">
        <v>2018</v>
      </c>
      <c r="D1351">
        <v>-278439.4526560948</v>
      </c>
      <c r="E1351">
        <v>3949921.2329429733</v>
      </c>
      <c r="F1351">
        <v>4448643.9728851188</v>
      </c>
      <c r="H1351">
        <f t="shared" si="21"/>
        <v>-278439.4526560948</v>
      </c>
    </row>
    <row r="1352" spans="1:8" x14ac:dyDescent="0.25">
      <c r="A1352">
        <v>5661</v>
      </c>
      <c r="B1352" t="s">
        <v>371</v>
      </c>
      <c r="C1352">
        <v>2018</v>
      </c>
      <c r="D1352">
        <v>227756.5576014242</v>
      </c>
      <c r="E1352">
        <v>905710.96786201652</v>
      </c>
      <c r="F1352">
        <v>922281.48943686846</v>
      </c>
      <c r="H1352">
        <f t="shared" si="21"/>
        <v>227756.5576014242</v>
      </c>
    </row>
    <row r="1353" spans="1:8" x14ac:dyDescent="0.25">
      <c r="A1353">
        <v>5663</v>
      </c>
      <c r="B1353" t="s">
        <v>358</v>
      </c>
      <c r="C1353">
        <v>2018</v>
      </c>
      <c r="D1353">
        <v>157949.10612202401</v>
      </c>
      <c r="E1353">
        <v>454338.93069951405</v>
      </c>
      <c r="F1353">
        <v>433890.39075940038</v>
      </c>
      <c r="H1353">
        <f t="shared" si="21"/>
        <v>157949.10612202401</v>
      </c>
    </row>
    <row r="1354" spans="1:8" x14ac:dyDescent="0.25">
      <c r="A1354">
        <v>5665</v>
      </c>
      <c r="B1354" t="s">
        <v>346</v>
      </c>
      <c r="C1354">
        <v>2018</v>
      </c>
      <c r="D1354">
        <v>178211.80681793345</v>
      </c>
      <c r="E1354">
        <v>458585.08893035055</v>
      </c>
      <c r="F1354">
        <v>437945.44114032935</v>
      </c>
      <c r="H1354">
        <f t="shared" si="21"/>
        <v>178211.80681793345</v>
      </c>
    </row>
    <row r="1355" spans="1:8" x14ac:dyDescent="0.25">
      <c r="A1355">
        <v>5669</v>
      </c>
      <c r="B1355" t="s">
        <v>314</v>
      </c>
      <c r="C1355">
        <v>2018</v>
      </c>
      <c r="D1355">
        <v>208035.042313866</v>
      </c>
      <c r="E1355">
        <v>664523.76312592463</v>
      </c>
      <c r="F1355">
        <v>634615.38461538462</v>
      </c>
      <c r="H1355">
        <f t="shared" si="21"/>
        <v>208035.042313866</v>
      </c>
    </row>
    <row r="1356" spans="1:8" x14ac:dyDescent="0.25">
      <c r="A1356">
        <v>5671</v>
      </c>
      <c r="B1356" t="s">
        <v>308</v>
      </c>
      <c r="C1356">
        <v>2018</v>
      </c>
      <c r="D1356">
        <v>152750.8656669195</v>
      </c>
      <c r="E1356">
        <v>508281.23191535473</v>
      </c>
      <c r="F1356">
        <v>484578.52052101254</v>
      </c>
      <c r="H1356">
        <f t="shared" si="21"/>
        <v>152750.8656669195</v>
      </c>
    </row>
    <row r="1357" spans="1:8" x14ac:dyDescent="0.25">
      <c r="A1357">
        <v>5673</v>
      </c>
      <c r="B1357" t="s">
        <v>267</v>
      </c>
      <c r="C1357">
        <v>2018</v>
      </c>
      <c r="D1357">
        <v>229222.1470144288</v>
      </c>
      <c r="E1357">
        <v>772800.79801225755</v>
      </c>
      <c r="F1357">
        <v>738019.16932907351</v>
      </c>
      <c r="H1357">
        <f t="shared" si="21"/>
        <v>229222.1470144288</v>
      </c>
    </row>
    <row r="1358" spans="1:8" x14ac:dyDescent="0.25">
      <c r="A1358">
        <v>5674</v>
      </c>
      <c r="B1358" t="s">
        <v>241</v>
      </c>
      <c r="C1358">
        <v>2018</v>
      </c>
      <c r="D1358">
        <v>108766.7822003052</v>
      </c>
      <c r="E1358">
        <v>312090.58525922307</v>
      </c>
      <c r="F1358">
        <v>296018.6778078152</v>
      </c>
      <c r="H1358">
        <f t="shared" si="21"/>
        <v>108766.7822003052</v>
      </c>
    </row>
    <row r="1359" spans="1:8" x14ac:dyDescent="0.25">
      <c r="A1359">
        <v>5675</v>
      </c>
      <c r="B1359" t="s">
        <v>240</v>
      </c>
      <c r="C1359">
        <v>2018</v>
      </c>
      <c r="D1359">
        <v>3936465.3871479537</v>
      </c>
      <c r="E1359">
        <v>8914809.2056413982</v>
      </c>
      <c r="F1359">
        <v>8513578.2747603841</v>
      </c>
      <c r="H1359">
        <f t="shared" si="21"/>
        <v>3936465.3871479537</v>
      </c>
    </row>
    <row r="1360" spans="1:8" x14ac:dyDescent="0.25">
      <c r="A1360">
        <v>5678</v>
      </c>
      <c r="B1360" t="s">
        <v>212</v>
      </c>
      <c r="C1360">
        <v>2018</v>
      </c>
      <c r="D1360">
        <v>7592091.4190945905</v>
      </c>
      <c r="E1360">
        <v>13025090.37309121</v>
      </c>
      <c r="F1360">
        <v>12438867.043499632</v>
      </c>
      <c r="H1360">
        <f t="shared" si="21"/>
        <v>7592091.4190945905</v>
      </c>
    </row>
    <row r="1361" spans="1:8" x14ac:dyDescent="0.25">
      <c r="A1361">
        <v>5680</v>
      </c>
      <c r="B1361" t="s">
        <v>207</v>
      </c>
      <c r="C1361">
        <v>2018</v>
      </c>
      <c r="D1361">
        <v>249281.1127742969</v>
      </c>
      <c r="E1361">
        <v>705228.07133005955</v>
      </c>
      <c r="F1361">
        <v>718130.63891047833</v>
      </c>
      <c r="H1361">
        <f t="shared" si="21"/>
        <v>249281.1127742969</v>
      </c>
    </row>
    <row r="1362" spans="1:8" x14ac:dyDescent="0.25">
      <c r="A1362">
        <v>5683</v>
      </c>
      <c r="B1362" t="s">
        <v>182</v>
      </c>
      <c r="C1362">
        <v>2018</v>
      </c>
      <c r="D1362">
        <v>159935.99345857312</v>
      </c>
      <c r="E1362">
        <v>391330.92384997592</v>
      </c>
      <c r="F1362">
        <v>373064.63504546572</v>
      </c>
      <c r="H1362">
        <f t="shared" si="21"/>
        <v>159935.99345857312</v>
      </c>
    </row>
    <row r="1363" spans="1:8" x14ac:dyDescent="0.25">
      <c r="A1363">
        <v>5684</v>
      </c>
      <c r="B1363" t="s">
        <v>167</v>
      </c>
      <c r="C1363">
        <v>2018</v>
      </c>
      <c r="D1363">
        <v>20948.506585142779</v>
      </c>
      <c r="E1363">
        <v>138000.14250218886</v>
      </c>
      <c r="F1363">
        <v>131789.13738019171</v>
      </c>
      <c r="H1363">
        <f t="shared" si="21"/>
        <v>20948.506585142779</v>
      </c>
    </row>
    <row r="1364" spans="1:8" x14ac:dyDescent="0.25">
      <c r="A1364">
        <v>5688</v>
      </c>
      <c r="B1364" t="s">
        <v>144</v>
      </c>
      <c r="C1364">
        <v>2018</v>
      </c>
      <c r="D1364">
        <v>94399.759979460287</v>
      </c>
      <c r="E1364">
        <v>316648.71900211665</v>
      </c>
      <c r="F1364">
        <v>344389.23930389853</v>
      </c>
      <c r="H1364">
        <f t="shared" si="21"/>
        <v>94399.759979460287</v>
      </c>
    </row>
    <row r="1365" spans="1:8" x14ac:dyDescent="0.25">
      <c r="A1365">
        <v>5690</v>
      </c>
      <c r="B1365" t="s">
        <v>123</v>
      </c>
      <c r="C1365">
        <v>2018</v>
      </c>
      <c r="D1365">
        <v>38699.05200563879</v>
      </c>
      <c r="E1365">
        <v>280246.44323521422</v>
      </c>
      <c r="F1365">
        <v>267633.32514131238</v>
      </c>
      <c r="H1365">
        <f t="shared" si="21"/>
        <v>38699.05200563879</v>
      </c>
    </row>
    <row r="1366" spans="1:8" x14ac:dyDescent="0.25">
      <c r="A1366">
        <v>5692</v>
      </c>
      <c r="B1366" t="s">
        <v>115</v>
      </c>
      <c r="C1366">
        <v>2018</v>
      </c>
      <c r="D1366">
        <v>246462.93526254891</v>
      </c>
      <c r="E1366">
        <v>1144182.4226822655</v>
      </c>
      <c r="F1366">
        <v>1249764.7237632039</v>
      </c>
      <c r="H1366">
        <f t="shared" si="21"/>
        <v>246462.93526254891</v>
      </c>
    </row>
    <row r="1367" spans="1:8" x14ac:dyDescent="0.25">
      <c r="A1367">
        <v>5693</v>
      </c>
      <c r="B1367" t="s">
        <v>220</v>
      </c>
      <c r="C1367">
        <v>2018</v>
      </c>
      <c r="D1367">
        <v>1870626.4256927995</v>
      </c>
      <c r="E1367">
        <v>6271760.0519645587</v>
      </c>
      <c r="F1367">
        <v>6449523.0402724314</v>
      </c>
      <c r="H1367">
        <f t="shared" si="21"/>
        <v>1870626.4256927995</v>
      </c>
    </row>
    <row r="1368" spans="1:8" x14ac:dyDescent="0.25">
      <c r="A1368">
        <v>5701</v>
      </c>
      <c r="B1368" t="s">
        <v>397</v>
      </c>
      <c r="C1368">
        <v>2018</v>
      </c>
      <c r="D1368">
        <v>-281910.62642568944</v>
      </c>
      <c r="E1368">
        <v>927790.56100762659</v>
      </c>
      <c r="F1368">
        <v>948172.15596011025</v>
      </c>
      <c r="H1368">
        <f t="shared" si="21"/>
        <v>-281910.62642568944</v>
      </c>
    </row>
    <row r="1369" spans="1:8" x14ac:dyDescent="0.25">
      <c r="A1369">
        <v>5702</v>
      </c>
      <c r="B1369" t="s">
        <v>395</v>
      </c>
      <c r="C1369">
        <v>2018</v>
      </c>
      <c r="D1369">
        <v>-3684656.6720503964</v>
      </c>
      <c r="E1369">
        <v>5075936.8676295094</v>
      </c>
      <c r="F1369">
        <v>5440470.772330272</v>
      </c>
      <c r="H1369">
        <f t="shared" si="21"/>
        <v>-3684656.6720503964</v>
      </c>
    </row>
    <row r="1370" spans="1:8" x14ac:dyDescent="0.25">
      <c r="A1370">
        <v>5703</v>
      </c>
      <c r="B1370" t="s">
        <v>389</v>
      </c>
      <c r="C1370">
        <v>2018</v>
      </c>
      <c r="D1370">
        <v>-384124.87416601495</v>
      </c>
      <c r="E1370">
        <v>301940.01935044688</v>
      </c>
      <c r="F1370">
        <v>379521.63387682039</v>
      </c>
      <c r="H1370">
        <f t="shared" si="21"/>
        <v>-384124.87416601495</v>
      </c>
    </row>
    <row r="1371" spans="1:8" x14ac:dyDescent="0.25">
      <c r="A1371">
        <v>5704</v>
      </c>
      <c r="B1371" t="s">
        <v>386</v>
      </c>
      <c r="C1371">
        <v>2018</v>
      </c>
      <c r="D1371">
        <v>-2685432.057510179</v>
      </c>
      <c r="E1371">
        <v>329322.68175722886</v>
      </c>
      <c r="F1371">
        <v>549982.3528786588</v>
      </c>
      <c r="H1371">
        <f t="shared" si="21"/>
        <v>-2685432.057510179</v>
      </c>
    </row>
    <row r="1372" spans="1:8" x14ac:dyDescent="0.25">
      <c r="A1372">
        <v>5705</v>
      </c>
      <c r="B1372" t="s">
        <v>376</v>
      </c>
      <c r="C1372">
        <v>2018</v>
      </c>
      <c r="D1372">
        <v>-918234.60428847373</v>
      </c>
      <c r="E1372">
        <v>-15080.282779787372</v>
      </c>
      <c r="F1372">
        <v>29350.428812249113</v>
      </c>
      <c r="H1372">
        <f t="shared" si="21"/>
        <v>-918234.60428847373</v>
      </c>
    </row>
    <row r="1373" spans="1:8" x14ac:dyDescent="0.25">
      <c r="A1373">
        <v>5706</v>
      </c>
      <c r="B1373" t="s">
        <v>374</v>
      </c>
      <c r="C1373">
        <v>2018</v>
      </c>
      <c r="D1373">
        <v>-1362522.3781017931</v>
      </c>
      <c r="E1373">
        <v>4500771.2321221055</v>
      </c>
      <c r="F1373">
        <v>4599643.6501894705</v>
      </c>
      <c r="H1373">
        <f t="shared" si="21"/>
        <v>-1362522.3781017931</v>
      </c>
    </row>
    <row r="1374" spans="1:8" x14ac:dyDescent="0.25">
      <c r="A1374">
        <v>5707</v>
      </c>
      <c r="B1374" t="s">
        <v>351</v>
      </c>
      <c r="C1374">
        <v>2018</v>
      </c>
      <c r="D1374">
        <v>-1689278.3859861111</v>
      </c>
      <c r="E1374">
        <v>-63710.656769308058</v>
      </c>
      <c r="F1374">
        <v>43365.512466541077</v>
      </c>
      <c r="H1374">
        <f t="shared" si="21"/>
        <v>-1689278.3859861111</v>
      </c>
    </row>
    <row r="1375" spans="1:8" x14ac:dyDescent="0.25">
      <c r="A1375">
        <v>5708</v>
      </c>
      <c r="B1375" t="s">
        <v>350</v>
      </c>
      <c r="C1375">
        <v>2018</v>
      </c>
      <c r="D1375">
        <v>-1099323.9815973225</v>
      </c>
      <c r="E1375">
        <v>-47944.631635919577</v>
      </c>
      <c r="F1375">
        <v>32634.156141877906</v>
      </c>
      <c r="H1375">
        <f t="shared" si="21"/>
        <v>-1099323.9815973225</v>
      </c>
    </row>
    <row r="1376" spans="1:8" x14ac:dyDescent="0.25">
      <c r="A1376">
        <v>5709</v>
      </c>
      <c r="B1376" t="s">
        <v>341</v>
      </c>
      <c r="C1376">
        <v>2018</v>
      </c>
      <c r="D1376">
        <v>-3138228.3497441593</v>
      </c>
      <c r="E1376">
        <v>4883934.1116856216</v>
      </c>
      <c r="F1376">
        <v>4950669.0866512991</v>
      </c>
      <c r="H1376">
        <f t="shared" si="21"/>
        <v>-3138228.3497441593</v>
      </c>
    </row>
    <row r="1377" spans="1:8" x14ac:dyDescent="0.25">
      <c r="A1377">
        <v>5710</v>
      </c>
      <c r="B1377" t="s">
        <v>334</v>
      </c>
      <c r="C1377">
        <v>2018</v>
      </c>
      <c r="D1377">
        <v>-5656949.401222772</v>
      </c>
      <c r="E1377">
        <v>84186.484731996534</v>
      </c>
      <c r="F1377">
        <v>140594.87401969812</v>
      </c>
      <c r="H1377">
        <f t="shared" si="21"/>
        <v>-5656949.401222772</v>
      </c>
    </row>
    <row r="1378" spans="1:8" x14ac:dyDescent="0.25">
      <c r="A1378">
        <v>5711</v>
      </c>
      <c r="B1378" t="s">
        <v>333</v>
      </c>
      <c r="C1378">
        <v>2018</v>
      </c>
      <c r="D1378">
        <v>-8498845.3765707649</v>
      </c>
      <c r="E1378">
        <v>-50041.491992443218</v>
      </c>
      <c r="F1378">
        <v>97394.675539608666</v>
      </c>
      <c r="H1378">
        <f t="shared" si="21"/>
        <v>-8498845.3765707649</v>
      </c>
    </row>
    <row r="1379" spans="1:8" x14ac:dyDescent="0.25">
      <c r="A1379">
        <v>5712</v>
      </c>
      <c r="B1379" t="s">
        <v>331</v>
      </c>
      <c r="C1379">
        <v>2018</v>
      </c>
      <c r="D1379">
        <v>-12238670.800257709</v>
      </c>
      <c r="E1379">
        <v>-155471.90715133256</v>
      </c>
      <c r="F1379">
        <v>105824.03744762481</v>
      </c>
      <c r="H1379">
        <f t="shared" si="21"/>
        <v>-12238670.800257709</v>
      </c>
    </row>
    <row r="1380" spans="1:8" x14ac:dyDescent="0.25">
      <c r="A1380">
        <v>5713</v>
      </c>
      <c r="B1380" t="s">
        <v>323</v>
      </c>
      <c r="C1380">
        <v>2018</v>
      </c>
      <c r="D1380">
        <v>-9850752.984655045</v>
      </c>
      <c r="E1380">
        <v>-39924.948189325143</v>
      </c>
      <c r="F1380">
        <v>74239.319936865402</v>
      </c>
      <c r="H1380">
        <f t="shared" si="21"/>
        <v>-9850752.984655045</v>
      </c>
    </row>
    <row r="1381" spans="1:8" x14ac:dyDescent="0.25">
      <c r="A1381">
        <v>5714</v>
      </c>
      <c r="B1381" t="s">
        <v>322</v>
      </c>
      <c r="C1381">
        <v>2018</v>
      </c>
      <c r="D1381">
        <v>-1630477.8896601149</v>
      </c>
      <c r="E1381">
        <v>4638952.8050381336</v>
      </c>
      <c r="F1381">
        <v>4740860.779800551</v>
      </c>
      <c r="H1381">
        <f t="shared" si="21"/>
        <v>-1630477.8896601149</v>
      </c>
    </row>
    <row r="1382" spans="1:8" x14ac:dyDescent="0.25">
      <c r="A1382">
        <v>5715</v>
      </c>
      <c r="B1382" t="s">
        <v>306</v>
      </c>
      <c r="C1382">
        <v>2018</v>
      </c>
      <c r="D1382">
        <v>-2013339.6926798122</v>
      </c>
      <c r="E1382">
        <v>178091.42394650317</v>
      </c>
      <c r="F1382">
        <v>305702.28118511516</v>
      </c>
      <c r="H1382">
        <f t="shared" si="21"/>
        <v>-2013339.6926798122</v>
      </c>
    </row>
    <row r="1383" spans="1:8" x14ac:dyDescent="0.25">
      <c r="A1383">
        <v>5716</v>
      </c>
      <c r="B1383" t="s">
        <v>293</v>
      </c>
      <c r="C1383">
        <v>2018</v>
      </c>
      <c r="D1383">
        <v>-6212408.7486545444</v>
      </c>
      <c r="E1383">
        <v>6387936.7136610225</v>
      </c>
      <c r="F1383">
        <v>6528266.1631636536</v>
      </c>
      <c r="H1383">
        <f t="shared" si="21"/>
        <v>-6212408.7486545444</v>
      </c>
    </row>
    <row r="1384" spans="1:8" x14ac:dyDescent="0.25">
      <c r="A1384">
        <v>5717</v>
      </c>
      <c r="B1384" t="s">
        <v>285</v>
      </c>
      <c r="C1384">
        <v>2018</v>
      </c>
      <c r="D1384">
        <v>-11263923.620126966</v>
      </c>
      <c r="E1384">
        <v>-188496.01026984979</v>
      </c>
      <c r="F1384">
        <v>128302.33586900131</v>
      </c>
      <c r="H1384">
        <f t="shared" si="21"/>
        <v>-11263923.620126966</v>
      </c>
    </row>
    <row r="1385" spans="1:8" x14ac:dyDescent="0.25">
      <c r="A1385">
        <v>5718</v>
      </c>
      <c r="B1385" t="s">
        <v>283</v>
      </c>
      <c r="C1385">
        <v>2018</v>
      </c>
      <c r="D1385">
        <v>-5083176.7878721505</v>
      </c>
      <c r="E1385">
        <v>3690734.963819602</v>
      </c>
      <c r="F1385">
        <v>3955789.0932664676</v>
      </c>
      <c r="H1385">
        <f t="shared" si="21"/>
        <v>-5083176.7878721505</v>
      </c>
    </row>
    <row r="1386" spans="1:8" x14ac:dyDescent="0.25">
      <c r="A1386">
        <v>5719</v>
      </c>
      <c r="B1386" t="s">
        <v>279</v>
      </c>
      <c r="C1386">
        <v>2018</v>
      </c>
      <c r="D1386">
        <v>-3540972.4868851402</v>
      </c>
      <c r="E1386">
        <v>4840303.0970014911</v>
      </c>
      <c r="F1386">
        <v>4946634.3115195548</v>
      </c>
      <c r="H1386">
        <f t="shared" si="21"/>
        <v>-3540972.4868851402</v>
      </c>
    </row>
    <row r="1387" spans="1:8" x14ac:dyDescent="0.25">
      <c r="A1387">
        <v>5720</v>
      </c>
      <c r="B1387" t="s">
        <v>278</v>
      </c>
      <c r="C1387">
        <v>2018</v>
      </c>
      <c r="D1387">
        <v>-1458968.6950410244</v>
      </c>
      <c r="E1387">
        <v>1944176.041624502</v>
      </c>
      <c r="F1387">
        <v>2083799.1500990624</v>
      </c>
      <c r="H1387">
        <f t="shared" si="21"/>
        <v>-1458968.6950410244</v>
      </c>
    </row>
    <row r="1388" spans="1:8" x14ac:dyDescent="0.25">
      <c r="A1388">
        <v>5721</v>
      </c>
      <c r="B1388" t="s">
        <v>277</v>
      </c>
      <c r="C1388">
        <v>2018</v>
      </c>
      <c r="D1388">
        <v>-3307476.5700102029</v>
      </c>
      <c r="E1388">
        <v>-667625.66694056953</v>
      </c>
      <c r="F1388">
        <v>143197.78593331241</v>
      </c>
      <c r="H1388">
        <f t="shared" si="21"/>
        <v>-3307476.5700102029</v>
      </c>
    </row>
    <row r="1389" spans="1:8" x14ac:dyDescent="0.25">
      <c r="A1389">
        <v>5722</v>
      </c>
      <c r="B1389" t="s">
        <v>270</v>
      </c>
      <c r="C1389">
        <v>2018</v>
      </c>
      <c r="D1389">
        <v>-344138.97395274945</v>
      </c>
      <c r="E1389">
        <v>1543685.5717190725</v>
      </c>
      <c r="F1389">
        <v>1577597.0765123537</v>
      </c>
      <c r="H1389">
        <f t="shared" si="21"/>
        <v>-344138.97395274945</v>
      </c>
    </row>
    <row r="1390" spans="1:8" x14ac:dyDescent="0.25">
      <c r="A1390">
        <v>5723</v>
      </c>
      <c r="B1390" t="s">
        <v>228</v>
      </c>
      <c r="C1390">
        <v>2018</v>
      </c>
      <c r="D1390">
        <v>-22984142.530235801</v>
      </c>
      <c r="E1390">
        <v>-103200.32224536629</v>
      </c>
      <c r="F1390">
        <v>70244.682566801494</v>
      </c>
      <c r="H1390">
        <f t="shared" si="21"/>
        <v>-22984142.530235801</v>
      </c>
    </row>
    <row r="1391" spans="1:8" x14ac:dyDescent="0.25">
      <c r="A1391">
        <v>5724</v>
      </c>
      <c r="B1391" t="s">
        <v>208</v>
      </c>
      <c r="C1391">
        <v>2018</v>
      </c>
      <c r="D1391">
        <v>-16048771.811096594</v>
      </c>
      <c r="E1391">
        <v>-608844.46605028887</v>
      </c>
      <c r="F1391">
        <v>232148.52113866288</v>
      </c>
      <c r="H1391">
        <f t="shared" si="21"/>
        <v>-16048771.811096594</v>
      </c>
    </row>
    <row r="1392" spans="1:8" x14ac:dyDescent="0.25">
      <c r="A1392">
        <v>5725</v>
      </c>
      <c r="B1392" t="s">
        <v>185</v>
      </c>
      <c r="C1392">
        <v>2018</v>
      </c>
      <c r="D1392">
        <v>-8638669.1614622585</v>
      </c>
      <c r="E1392">
        <v>-210328.4489582699</v>
      </c>
      <c r="F1392">
        <v>44158.389067291209</v>
      </c>
      <c r="H1392">
        <f t="shared" si="21"/>
        <v>-8638669.1614622585</v>
      </c>
    </row>
    <row r="1393" spans="1:8" x14ac:dyDescent="0.25">
      <c r="A1393">
        <v>5726</v>
      </c>
      <c r="B1393" t="s">
        <v>256</v>
      </c>
      <c r="C1393">
        <v>2018</v>
      </c>
      <c r="D1393">
        <v>-766673.85398779856</v>
      </c>
      <c r="E1393">
        <v>4583680.1758717224</v>
      </c>
      <c r="F1393">
        <v>4684373.9279561192</v>
      </c>
      <c r="H1393">
        <f t="shared" si="21"/>
        <v>-766673.85398779856</v>
      </c>
    </row>
    <row r="1394" spans="1:8" x14ac:dyDescent="0.25">
      <c r="A1394">
        <v>5727</v>
      </c>
      <c r="B1394" t="s">
        <v>161</v>
      </c>
      <c r="C1394">
        <v>2018</v>
      </c>
      <c r="D1394">
        <v>591461.80784146627</v>
      </c>
      <c r="E1394">
        <v>4861381.1379632996</v>
      </c>
      <c r="F1394">
        <v>5210506.4905187581</v>
      </c>
      <c r="H1394">
        <f t="shared" si="21"/>
        <v>591461.80784146627</v>
      </c>
    </row>
    <row r="1395" spans="1:8" x14ac:dyDescent="0.25">
      <c r="A1395">
        <v>5728</v>
      </c>
      <c r="B1395" t="s">
        <v>149</v>
      </c>
      <c r="C1395">
        <v>2018</v>
      </c>
      <c r="D1395">
        <v>-1215185.1758928518</v>
      </c>
      <c r="E1395">
        <v>2337242.6047511282</v>
      </c>
      <c r="F1395">
        <v>2388586.8779931287</v>
      </c>
      <c r="H1395">
        <f t="shared" si="21"/>
        <v>-1215185.1758928518</v>
      </c>
    </row>
    <row r="1396" spans="1:8" x14ac:dyDescent="0.25">
      <c r="A1396">
        <v>5729</v>
      </c>
      <c r="B1396" t="s">
        <v>143</v>
      </c>
      <c r="C1396">
        <v>2018</v>
      </c>
      <c r="D1396">
        <v>-4415512.9311638111</v>
      </c>
      <c r="E1396">
        <v>-79228.006427406508</v>
      </c>
      <c r="F1396">
        <v>53927.604495862557</v>
      </c>
      <c r="H1396">
        <f t="shared" si="21"/>
        <v>-4415512.9311638111</v>
      </c>
    </row>
    <row r="1397" spans="1:8" x14ac:dyDescent="0.25">
      <c r="A1397">
        <v>5730</v>
      </c>
      <c r="B1397" t="s">
        <v>139</v>
      </c>
      <c r="C1397">
        <v>2018</v>
      </c>
      <c r="D1397">
        <v>-5575785.4287882317</v>
      </c>
      <c r="E1397">
        <v>2649951.4681580821</v>
      </c>
      <c r="F1397">
        <v>2840260.603426408</v>
      </c>
      <c r="H1397">
        <f t="shared" si="21"/>
        <v>-5575785.4287882317</v>
      </c>
    </row>
    <row r="1398" spans="1:8" x14ac:dyDescent="0.25">
      <c r="A1398">
        <v>5731</v>
      </c>
      <c r="B1398" t="s">
        <v>247</v>
      </c>
      <c r="C1398">
        <v>2018</v>
      </c>
      <c r="D1398">
        <v>-486609.8128277486</v>
      </c>
      <c r="E1398">
        <v>222529.00473247172</v>
      </c>
      <c r="F1398">
        <v>371632.54274946259</v>
      </c>
      <c r="H1398">
        <f t="shared" si="21"/>
        <v>-486609.8128277486</v>
      </c>
    </row>
    <row r="1399" spans="1:8" x14ac:dyDescent="0.25">
      <c r="A1399">
        <v>5732</v>
      </c>
      <c r="B1399" t="s">
        <v>125</v>
      </c>
      <c r="C1399">
        <v>2018</v>
      </c>
      <c r="D1399">
        <v>-1557409.447115791</v>
      </c>
      <c r="E1399">
        <v>175290.09546401683</v>
      </c>
      <c r="F1399">
        <v>292741.63147588447</v>
      </c>
      <c r="H1399">
        <f t="shared" si="21"/>
        <v>-1557409.447115791</v>
      </c>
    </row>
    <row r="1400" spans="1:8" x14ac:dyDescent="0.25">
      <c r="A1400">
        <v>5741</v>
      </c>
      <c r="B1400" t="s">
        <v>260</v>
      </c>
      <c r="C1400">
        <v>2018</v>
      </c>
      <c r="D1400">
        <v>91589.996540800494</v>
      </c>
      <c r="E1400">
        <v>28064.650566754601</v>
      </c>
      <c r="F1400">
        <v>28324.795121021536</v>
      </c>
      <c r="H1400">
        <f t="shared" si="21"/>
        <v>91589.996540800494</v>
      </c>
    </row>
    <row r="1401" spans="1:8" x14ac:dyDescent="0.25">
      <c r="A1401">
        <v>5742</v>
      </c>
      <c r="B1401" t="s">
        <v>400</v>
      </c>
      <c r="C1401">
        <v>2018</v>
      </c>
      <c r="D1401">
        <v>166050.52958016662</v>
      </c>
      <c r="E1401">
        <v>29806.330802829008</v>
      </c>
      <c r="F1401">
        <v>37411.478813850248</v>
      </c>
      <c r="H1401">
        <f t="shared" si="21"/>
        <v>166050.52958016662</v>
      </c>
    </row>
    <row r="1402" spans="1:8" x14ac:dyDescent="0.25">
      <c r="A1402">
        <v>5743</v>
      </c>
      <c r="B1402" t="s">
        <v>396</v>
      </c>
      <c r="C1402">
        <v>2018</v>
      </c>
      <c r="D1402">
        <v>131789.22043051402</v>
      </c>
      <c r="E1402">
        <v>57516.191855000332</v>
      </c>
      <c r="F1402">
        <v>72191.569209600944</v>
      </c>
      <c r="H1402">
        <f t="shared" si="21"/>
        <v>131789.22043051402</v>
      </c>
    </row>
    <row r="1403" spans="1:8" x14ac:dyDescent="0.25">
      <c r="A1403">
        <v>5744</v>
      </c>
      <c r="B1403" t="s">
        <v>391</v>
      </c>
      <c r="C1403">
        <v>2018</v>
      </c>
      <c r="D1403">
        <v>-753952.48450144159</v>
      </c>
      <c r="E1403">
        <v>993610.01060246129</v>
      </c>
      <c r="F1403">
        <v>975563.90352037875</v>
      </c>
      <c r="H1403">
        <f t="shared" si="21"/>
        <v>-753952.48450144159</v>
      </c>
    </row>
    <row r="1404" spans="1:8" x14ac:dyDescent="0.25">
      <c r="A1404">
        <v>5745</v>
      </c>
      <c r="B1404" t="s">
        <v>388</v>
      </c>
      <c r="C1404">
        <v>2018</v>
      </c>
      <c r="D1404">
        <v>465646.74187958724</v>
      </c>
      <c r="E1404">
        <v>-23755.348564754466</v>
      </c>
      <c r="F1404">
        <v>200.58186932599727</v>
      </c>
      <c r="H1404">
        <f t="shared" si="21"/>
        <v>465646.74187958724</v>
      </c>
    </row>
    <row r="1405" spans="1:8" x14ac:dyDescent="0.25">
      <c r="A1405">
        <v>5746</v>
      </c>
      <c r="B1405" t="s">
        <v>387</v>
      </c>
      <c r="C1405">
        <v>2018</v>
      </c>
      <c r="D1405">
        <v>385237.52844117256</v>
      </c>
      <c r="E1405">
        <v>-21789.229160660863</v>
      </c>
      <c r="F1405">
        <v>183.98064352978523</v>
      </c>
      <c r="H1405">
        <f t="shared" si="21"/>
        <v>385237.52844117256</v>
      </c>
    </row>
    <row r="1406" spans="1:8" x14ac:dyDescent="0.25">
      <c r="A1406">
        <v>5747</v>
      </c>
      <c r="B1406" t="s">
        <v>377</v>
      </c>
      <c r="C1406">
        <v>2018</v>
      </c>
      <c r="D1406">
        <v>98723.783232661706</v>
      </c>
      <c r="E1406">
        <v>181223.30728969278</v>
      </c>
      <c r="F1406">
        <v>177870.25589766906</v>
      </c>
      <c r="H1406">
        <f t="shared" si="21"/>
        <v>98723.783232661706</v>
      </c>
    </row>
    <row r="1407" spans="1:8" x14ac:dyDescent="0.25">
      <c r="A1407">
        <v>5748</v>
      </c>
      <c r="B1407" t="s">
        <v>365</v>
      </c>
      <c r="C1407">
        <v>2018</v>
      </c>
      <c r="D1407">
        <v>209173.17696695949</v>
      </c>
      <c r="E1407">
        <v>244936.42121828115</v>
      </c>
      <c r="F1407">
        <v>240487.84598409338</v>
      </c>
      <c r="H1407">
        <f t="shared" si="21"/>
        <v>209173.17696695949</v>
      </c>
    </row>
    <row r="1408" spans="1:8" x14ac:dyDescent="0.25">
      <c r="A1408">
        <v>5749</v>
      </c>
      <c r="B1408" t="s">
        <v>345</v>
      </c>
      <c r="C1408">
        <v>2018</v>
      </c>
      <c r="D1408">
        <v>3341511.1165873217</v>
      </c>
      <c r="E1408">
        <v>-118324.54591634926</v>
      </c>
      <c r="F1408">
        <v>1308.4161213764696</v>
      </c>
      <c r="H1408">
        <f t="shared" si="21"/>
        <v>3341511.1165873217</v>
      </c>
    </row>
    <row r="1409" spans="1:8" x14ac:dyDescent="0.25">
      <c r="A1409">
        <v>5750</v>
      </c>
      <c r="B1409" t="s">
        <v>246</v>
      </c>
      <c r="C1409">
        <v>2018</v>
      </c>
      <c r="D1409">
        <v>108599.75752716239</v>
      </c>
      <c r="E1409">
        <v>16803.648053390654</v>
      </c>
      <c r="F1409">
        <v>21165.515536887757</v>
      </c>
      <c r="H1409">
        <f t="shared" si="21"/>
        <v>108599.75752716239</v>
      </c>
    </row>
    <row r="1410" spans="1:8" x14ac:dyDescent="0.25">
      <c r="A1410">
        <v>5752</v>
      </c>
      <c r="B1410" t="s">
        <v>319</v>
      </c>
      <c r="C1410">
        <v>2018</v>
      </c>
      <c r="D1410">
        <v>212976.71646630848</v>
      </c>
      <c r="E1410">
        <v>373541.91910732596</v>
      </c>
      <c r="F1410">
        <v>366630.52746254235</v>
      </c>
      <c r="H1410">
        <f t="shared" ref="H1410:H1473" si="22">D1410+G1410</f>
        <v>212976.71646630848</v>
      </c>
    </row>
    <row r="1411" spans="1:8" x14ac:dyDescent="0.25">
      <c r="A1411">
        <v>5754</v>
      </c>
      <c r="B1411" t="s">
        <v>262</v>
      </c>
      <c r="C1411">
        <v>2018</v>
      </c>
      <c r="D1411">
        <v>204801.08669816243</v>
      </c>
      <c r="E1411">
        <v>284779.48288380291</v>
      </c>
      <c r="F1411">
        <v>279510.40212490852</v>
      </c>
      <c r="H1411">
        <f t="shared" si="22"/>
        <v>204801.08669816243</v>
      </c>
    </row>
    <row r="1412" spans="1:8" x14ac:dyDescent="0.25">
      <c r="A1412">
        <v>5755</v>
      </c>
      <c r="B1412" t="s">
        <v>244</v>
      </c>
      <c r="C1412">
        <v>2018</v>
      </c>
      <c r="D1412">
        <v>355089.74434558122</v>
      </c>
      <c r="E1412">
        <v>38330.483667734356</v>
      </c>
      <c r="F1412">
        <v>48280.257062522338</v>
      </c>
      <c r="H1412">
        <f t="shared" si="22"/>
        <v>355089.74434558122</v>
      </c>
    </row>
    <row r="1413" spans="1:8" x14ac:dyDescent="0.25">
      <c r="A1413">
        <v>5756</v>
      </c>
      <c r="B1413" t="s">
        <v>219</v>
      </c>
      <c r="C1413">
        <v>2018</v>
      </c>
      <c r="D1413">
        <v>111994.9576156335</v>
      </c>
      <c r="E1413">
        <v>44572.769916157151</v>
      </c>
      <c r="F1413">
        <v>55945.605932638442</v>
      </c>
      <c r="H1413">
        <f t="shared" si="22"/>
        <v>111994.9576156335</v>
      </c>
    </row>
    <row r="1414" spans="1:8" x14ac:dyDescent="0.25">
      <c r="A1414">
        <v>5757</v>
      </c>
      <c r="B1414" t="s">
        <v>203</v>
      </c>
      <c r="C1414">
        <v>2018</v>
      </c>
      <c r="D1414">
        <v>2753170.0099072764</v>
      </c>
      <c r="E1414">
        <v>632769.26126372779</v>
      </c>
      <c r="F1414">
        <v>794221.66949770157</v>
      </c>
      <c r="H1414">
        <f t="shared" si="22"/>
        <v>2753170.0099072764</v>
      </c>
    </row>
    <row r="1415" spans="1:8" x14ac:dyDescent="0.25">
      <c r="A1415">
        <v>5758</v>
      </c>
      <c r="B1415" t="s">
        <v>257</v>
      </c>
      <c r="C1415">
        <v>2018</v>
      </c>
      <c r="D1415">
        <v>78681.518317380673</v>
      </c>
      <c r="E1415">
        <v>152560.43725918015</v>
      </c>
      <c r="F1415">
        <v>149737.71542405811</v>
      </c>
      <c r="H1415">
        <f t="shared" si="22"/>
        <v>78681.518317380673</v>
      </c>
    </row>
    <row r="1416" spans="1:8" x14ac:dyDescent="0.25">
      <c r="A1416">
        <v>5759</v>
      </c>
      <c r="B1416" t="s">
        <v>184</v>
      </c>
      <c r="C1416">
        <v>2018</v>
      </c>
      <c r="D1416">
        <v>167922.64816210879</v>
      </c>
      <c r="E1416">
        <v>196873.42535658067</v>
      </c>
      <c r="F1416">
        <v>193297.77809287506</v>
      </c>
      <c r="H1416">
        <f t="shared" si="22"/>
        <v>167922.64816210879</v>
      </c>
    </row>
    <row r="1417" spans="1:8" x14ac:dyDescent="0.25">
      <c r="A1417">
        <v>5760</v>
      </c>
      <c r="B1417" t="s">
        <v>177</v>
      </c>
      <c r="C1417">
        <v>2018</v>
      </c>
      <c r="D1417">
        <v>345350.75871630944</v>
      </c>
      <c r="E1417">
        <v>43934.713905087418</v>
      </c>
      <c r="F1417">
        <v>55144.748587999449</v>
      </c>
      <c r="H1417">
        <f t="shared" si="22"/>
        <v>345350.75871630944</v>
      </c>
    </row>
    <row r="1418" spans="1:8" x14ac:dyDescent="0.25">
      <c r="A1418">
        <v>5761</v>
      </c>
      <c r="B1418" t="s">
        <v>171</v>
      </c>
      <c r="C1418">
        <v>2018</v>
      </c>
      <c r="D1418">
        <v>277730.49862733646</v>
      </c>
      <c r="E1418">
        <v>499288.70375731681</v>
      </c>
      <c r="F1418">
        <v>490050.70502419031</v>
      </c>
      <c r="H1418">
        <f t="shared" si="22"/>
        <v>277730.49862733646</v>
      </c>
    </row>
    <row r="1419" spans="1:8" x14ac:dyDescent="0.25">
      <c r="A1419">
        <v>5762</v>
      </c>
      <c r="B1419" t="s">
        <v>151</v>
      </c>
      <c r="C1419">
        <v>2018</v>
      </c>
      <c r="D1419">
        <v>95018.807516558591</v>
      </c>
      <c r="E1419">
        <v>13308.025373740173</v>
      </c>
      <c r="F1419">
        <v>16703.596045327635</v>
      </c>
      <c r="H1419">
        <f t="shared" si="22"/>
        <v>95018.807516558591</v>
      </c>
    </row>
    <row r="1420" spans="1:8" x14ac:dyDescent="0.25">
      <c r="A1420">
        <v>5763</v>
      </c>
      <c r="B1420" t="s">
        <v>132</v>
      </c>
      <c r="C1420">
        <v>2018</v>
      </c>
      <c r="D1420">
        <v>80756.495262695011</v>
      </c>
      <c r="E1420">
        <v>56695.834126482114</v>
      </c>
      <c r="F1420">
        <v>71161.895480779363</v>
      </c>
      <c r="H1420">
        <f t="shared" si="22"/>
        <v>80756.495262695011</v>
      </c>
    </row>
    <row r="1421" spans="1:8" x14ac:dyDescent="0.25">
      <c r="A1421">
        <v>5764</v>
      </c>
      <c r="B1421" t="s">
        <v>130</v>
      </c>
      <c r="C1421">
        <v>2018</v>
      </c>
      <c r="D1421">
        <v>3110639.0555555904</v>
      </c>
      <c r="E1421">
        <v>3560358.8472936568</v>
      </c>
      <c r="F1421">
        <v>3495695.0291725574</v>
      </c>
      <c r="H1421">
        <f t="shared" si="22"/>
        <v>3110639.0555555904</v>
      </c>
    </row>
    <row r="1422" spans="1:8" x14ac:dyDescent="0.25">
      <c r="A1422">
        <v>5765</v>
      </c>
      <c r="B1422" t="s">
        <v>129</v>
      </c>
      <c r="C1422">
        <v>2018</v>
      </c>
      <c r="D1422">
        <v>432390.90544596704</v>
      </c>
      <c r="E1422">
        <v>433491.25113725988</v>
      </c>
      <c r="F1422">
        <v>425618.11232656526</v>
      </c>
      <c r="H1422">
        <f t="shared" si="22"/>
        <v>432390.90544596704</v>
      </c>
    </row>
    <row r="1423" spans="1:8" x14ac:dyDescent="0.25">
      <c r="A1423">
        <v>5766</v>
      </c>
      <c r="B1423" t="s">
        <v>111</v>
      </c>
      <c r="C1423">
        <v>2018</v>
      </c>
      <c r="D1423">
        <v>464219.75069664116</v>
      </c>
      <c r="E1423">
        <v>-13508.396846948983</v>
      </c>
      <c r="F1423">
        <v>114.06018664691568</v>
      </c>
      <c r="H1423">
        <f t="shared" si="22"/>
        <v>464219.75069664116</v>
      </c>
    </row>
    <row r="1424" spans="1:8" x14ac:dyDescent="0.25">
      <c r="A1424">
        <v>5785</v>
      </c>
      <c r="B1424" t="s">
        <v>329</v>
      </c>
      <c r="C1424">
        <v>2018</v>
      </c>
      <c r="D1424">
        <v>35694.719848068286</v>
      </c>
      <c r="E1424">
        <v>882428.38491093263</v>
      </c>
      <c r="F1424">
        <v>963856.67603921285</v>
      </c>
      <c r="H1424">
        <f t="shared" si="22"/>
        <v>35694.719848068286</v>
      </c>
    </row>
    <row r="1425" spans="1:8" x14ac:dyDescent="0.25">
      <c r="A1425">
        <v>5790</v>
      </c>
      <c r="B1425" t="s">
        <v>234</v>
      </c>
      <c r="C1425">
        <v>2018</v>
      </c>
      <c r="D1425">
        <v>223390.41417741386</v>
      </c>
      <c r="E1425">
        <v>-17248.868411566742</v>
      </c>
      <c r="F1425">
        <v>425.90891820424559</v>
      </c>
      <c r="H1425">
        <f t="shared" si="22"/>
        <v>223390.41417741386</v>
      </c>
    </row>
    <row r="1426" spans="1:8" x14ac:dyDescent="0.25">
      <c r="A1426">
        <v>5792</v>
      </c>
      <c r="B1426" t="s">
        <v>217</v>
      </c>
      <c r="C1426">
        <v>2018</v>
      </c>
      <c r="D1426">
        <v>238766.25704937859</v>
      </c>
      <c r="E1426">
        <v>1282751.7484779099</v>
      </c>
      <c r="F1426">
        <v>1393275.3724918771</v>
      </c>
      <c r="H1426">
        <f t="shared" si="22"/>
        <v>238766.25704937859</v>
      </c>
    </row>
    <row r="1427" spans="1:8" x14ac:dyDescent="0.25">
      <c r="A1427">
        <v>5798</v>
      </c>
      <c r="B1427" t="s">
        <v>168</v>
      </c>
      <c r="C1427">
        <v>2018</v>
      </c>
      <c r="D1427">
        <v>228008.22196199151</v>
      </c>
      <c r="E1427">
        <v>979594.65650786669</v>
      </c>
      <c r="F1427">
        <v>1069989.2089064519</v>
      </c>
      <c r="H1427">
        <f t="shared" si="22"/>
        <v>228008.22196199151</v>
      </c>
    </row>
    <row r="1428" spans="1:8" x14ac:dyDescent="0.25">
      <c r="A1428">
        <v>5799</v>
      </c>
      <c r="B1428" t="s">
        <v>150</v>
      </c>
      <c r="C1428">
        <v>2018</v>
      </c>
      <c r="D1428">
        <v>41578.7548936893</v>
      </c>
      <c r="E1428">
        <v>3874189.5731634535</v>
      </c>
      <c r="F1428">
        <v>4207994.9819272552</v>
      </c>
      <c r="H1428">
        <f t="shared" si="22"/>
        <v>41578.7548936893</v>
      </c>
    </row>
    <row r="1429" spans="1:8" x14ac:dyDescent="0.25">
      <c r="A1429">
        <v>5803</v>
      </c>
      <c r="B1429" t="s">
        <v>110</v>
      </c>
      <c r="C1429">
        <v>2018</v>
      </c>
      <c r="D1429">
        <v>268873.05878094246</v>
      </c>
      <c r="E1429">
        <v>1179876.1551056292</v>
      </c>
      <c r="F1429">
        <v>1288752.1848164755</v>
      </c>
      <c r="H1429">
        <f t="shared" si="22"/>
        <v>268873.05878094246</v>
      </c>
    </row>
    <row r="1430" spans="1:8" x14ac:dyDescent="0.25">
      <c r="A1430">
        <v>5804</v>
      </c>
      <c r="B1430" t="s">
        <v>265</v>
      </c>
      <c r="C1430">
        <v>2018</v>
      </c>
      <c r="D1430">
        <v>714248.59562235884</v>
      </c>
      <c r="E1430">
        <v>3731268.6739320704</v>
      </c>
      <c r="F1430">
        <v>3810587.6436444684</v>
      </c>
      <c r="H1430">
        <f t="shared" si="22"/>
        <v>714248.59562235884</v>
      </c>
    </row>
    <row r="1431" spans="1:8" x14ac:dyDescent="0.25">
      <c r="A1431">
        <v>5805</v>
      </c>
      <c r="B1431" t="s">
        <v>198</v>
      </c>
      <c r="C1431">
        <v>2018</v>
      </c>
      <c r="D1431">
        <v>3418465.0613585939</v>
      </c>
      <c r="E1431">
        <v>-437843.26585706411</v>
      </c>
      <c r="F1431">
        <v>5085.8026309958195</v>
      </c>
      <c r="H1431">
        <f t="shared" si="22"/>
        <v>3418465.0613585939</v>
      </c>
    </row>
    <row r="1432" spans="1:8" x14ac:dyDescent="0.25">
      <c r="A1432">
        <v>5806</v>
      </c>
      <c r="B1432" t="s">
        <v>264</v>
      </c>
      <c r="C1432">
        <v>2018</v>
      </c>
      <c r="D1432">
        <v>1088211.1823294603</v>
      </c>
      <c r="E1432">
        <v>5723506.6351214973</v>
      </c>
      <c r="F1432">
        <v>6216651.7009007707</v>
      </c>
      <c r="H1432">
        <f t="shared" si="22"/>
        <v>1088211.1823294603</v>
      </c>
    </row>
    <row r="1433" spans="1:8" x14ac:dyDescent="0.25">
      <c r="A1433">
        <v>5812</v>
      </c>
      <c r="B1433" t="s">
        <v>355</v>
      </c>
      <c r="C1433">
        <v>2018</v>
      </c>
      <c r="D1433">
        <v>112999.55020185033</v>
      </c>
      <c r="E1433">
        <v>-2483.5970076928998</v>
      </c>
      <c r="F1433">
        <v>0</v>
      </c>
      <c r="H1433">
        <f t="shared" si="22"/>
        <v>112999.55020185033</v>
      </c>
    </row>
    <row r="1434" spans="1:8" x14ac:dyDescent="0.25">
      <c r="A1434">
        <v>5813</v>
      </c>
      <c r="B1434" t="s">
        <v>338</v>
      </c>
      <c r="C1434">
        <v>2018</v>
      </c>
      <c r="D1434">
        <v>160460.45212183136</v>
      </c>
      <c r="E1434">
        <v>463937.42156511365</v>
      </c>
      <c r="F1434">
        <v>476462.38443493855</v>
      </c>
      <c r="H1434">
        <f t="shared" si="22"/>
        <v>160460.45212183136</v>
      </c>
    </row>
    <row r="1435" spans="1:8" x14ac:dyDescent="0.25">
      <c r="A1435">
        <v>5816</v>
      </c>
      <c r="B1435" t="s">
        <v>327</v>
      </c>
      <c r="C1435">
        <v>2018</v>
      </c>
      <c r="D1435">
        <v>2184691.0668300376</v>
      </c>
      <c r="E1435">
        <v>2353246.2327469648</v>
      </c>
      <c r="F1435">
        <v>2460729.6896129432</v>
      </c>
      <c r="H1435">
        <f t="shared" si="22"/>
        <v>2184691.0668300376</v>
      </c>
    </row>
    <row r="1436" spans="1:8" x14ac:dyDescent="0.25">
      <c r="A1436">
        <v>5817</v>
      </c>
      <c r="B1436" t="s">
        <v>273</v>
      </c>
      <c r="C1436">
        <v>2018</v>
      </c>
      <c r="D1436">
        <v>514816.99730205833</v>
      </c>
      <c r="E1436">
        <v>881874.04204192408</v>
      </c>
      <c r="F1436">
        <v>922153.23987512069</v>
      </c>
      <c r="H1436">
        <f t="shared" si="22"/>
        <v>514816.99730205833</v>
      </c>
    </row>
    <row r="1437" spans="1:8" x14ac:dyDescent="0.25">
      <c r="A1437">
        <v>5819</v>
      </c>
      <c r="B1437" t="s">
        <v>268</v>
      </c>
      <c r="C1437">
        <v>2018</v>
      </c>
      <c r="D1437">
        <v>-88949.416891426838</v>
      </c>
      <c r="E1437">
        <v>-6941.8572100268757</v>
      </c>
      <c r="F1437">
        <v>0</v>
      </c>
      <c r="H1437">
        <f t="shared" si="22"/>
        <v>-88949.416891426838</v>
      </c>
    </row>
    <row r="1438" spans="1:8" x14ac:dyDescent="0.25">
      <c r="A1438">
        <v>5821</v>
      </c>
      <c r="B1438" t="s">
        <v>227</v>
      </c>
      <c r="C1438">
        <v>2018</v>
      </c>
      <c r="D1438">
        <v>260033.88318498209</v>
      </c>
      <c r="E1438">
        <v>349332.23624480952</v>
      </c>
      <c r="F1438">
        <v>365287.82806678623</v>
      </c>
      <c r="H1438">
        <f t="shared" si="22"/>
        <v>260033.88318498209</v>
      </c>
    </row>
    <row r="1439" spans="1:8" x14ac:dyDescent="0.25">
      <c r="A1439">
        <v>5822</v>
      </c>
      <c r="B1439" t="s">
        <v>193</v>
      </c>
      <c r="C1439">
        <v>2018</v>
      </c>
      <c r="D1439">
        <v>10208982.55619226</v>
      </c>
      <c r="E1439">
        <v>9465194.9119483605</v>
      </c>
      <c r="F1439">
        <v>9897513.4066682756</v>
      </c>
      <c r="H1439">
        <f t="shared" si="22"/>
        <v>10208982.55619226</v>
      </c>
    </row>
    <row r="1440" spans="1:8" x14ac:dyDescent="0.25">
      <c r="A1440">
        <v>5827</v>
      </c>
      <c r="B1440" t="s">
        <v>138</v>
      </c>
      <c r="C1440">
        <v>2018</v>
      </c>
      <c r="D1440">
        <v>150218.34330783144</v>
      </c>
      <c r="E1440">
        <v>253455.72575370694</v>
      </c>
      <c r="F1440">
        <v>265032.20134193456</v>
      </c>
      <c r="H1440">
        <f t="shared" si="22"/>
        <v>150218.34330783144</v>
      </c>
    </row>
    <row r="1441" spans="1:8" x14ac:dyDescent="0.25">
      <c r="A1441">
        <v>5828</v>
      </c>
      <c r="B1441" t="s">
        <v>464</v>
      </c>
      <c r="C1441">
        <v>2018</v>
      </c>
      <c r="D1441">
        <v>103980.97390645754</v>
      </c>
      <c r="E1441">
        <v>-4476.9306955746706</v>
      </c>
      <c r="F1441">
        <v>0</v>
      </c>
      <c r="H1441">
        <f t="shared" si="22"/>
        <v>103980.97390645754</v>
      </c>
    </row>
    <row r="1442" spans="1:8" x14ac:dyDescent="0.25">
      <c r="A1442">
        <v>5830</v>
      </c>
      <c r="B1442" t="s">
        <v>119</v>
      </c>
      <c r="C1442">
        <v>2018</v>
      </c>
      <c r="D1442">
        <v>245117.97421935212</v>
      </c>
      <c r="E1442">
        <v>-16779.084791817677</v>
      </c>
      <c r="F1442">
        <v>0</v>
      </c>
      <c r="H1442">
        <f t="shared" si="22"/>
        <v>245117.97421935212</v>
      </c>
    </row>
    <row r="1443" spans="1:8" x14ac:dyDescent="0.25">
      <c r="A1443">
        <v>5831</v>
      </c>
      <c r="B1443" t="s">
        <v>134</v>
      </c>
      <c r="C1443">
        <v>2018</v>
      </c>
      <c r="D1443">
        <v>1993354.7901950525</v>
      </c>
      <c r="E1443">
        <v>-119409.89939289079</v>
      </c>
      <c r="F1443">
        <v>0</v>
      </c>
      <c r="H1443">
        <f t="shared" si="22"/>
        <v>1993354.7901950525</v>
      </c>
    </row>
    <row r="1444" spans="1:8" x14ac:dyDescent="0.25">
      <c r="A1444">
        <v>5841</v>
      </c>
      <c r="B1444" t="s">
        <v>352</v>
      </c>
      <c r="C1444">
        <v>2018</v>
      </c>
      <c r="D1444">
        <v>1003203.1547371619</v>
      </c>
      <c r="E1444">
        <v>-46127.326350067495</v>
      </c>
      <c r="F1444">
        <v>80256.140837810512</v>
      </c>
      <c r="H1444">
        <f t="shared" si="22"/>
        <v>1003203.1547371619</v>
      </c>
    </row>
    <row r="1445" spans="1:8" x14ac:dyDescent="0.25">
      <c r="A1445">
        <v>5842</v>
      </c>
      <c r="B1445" t="s">
        <v>166</v>
      </c>
      <c r="C1445">
        <v>2018</v>
      </c>
      <c r="D1445">
        <v>218449.38742714719</v>
      </c>
      <c r="E1445">
        <v>-7305.7152716291866</v>
      </c>
      <c r="F1445">
        <v>12711.08820205785</v>
      </c>
      <c r="H1445">
        <f t="shared" si="22"/>
        <v>218449.38742714719</v>
      </c>
    </row>
    <row r="1446" spans="1:8" x14ac:dyDescent="0.25">
      <c r="A1446">
        <v>5843</v>
      </c>
      <c r="B1446" t="s">
        <v>165</v>
      </c>
      <c r="C1446">
        <v>2018</v>
      </c>
      <c r="D1446">
        <v>-4181739.4791833367</v>
      </c>
      <c r="E1446">
        <v>-11758.688799984144</v>
      </c>
      <c r="F1446">
        <v>20458.357288713545</v>
      </c>
      <c r="H1446">
        <f t="shared" si="22"/>
        <v>-4181739.4791833367</v>
      </c>
    </row>
    <row r="1447" spans="1:8" x14ac:dyDescent="0.25">
      <c r="A1447">
        <v>5851</v>
      </c>
      <c r="B1447" t="s">
        <v>398</v>
      </c>
      <c r="C1447">
        <v>2018</v>
      </c>
      <c r="D1447">
        <v>-892688.45763555821</v>
      </c>
      <c r="E1447">
        <v>13287.59350851584</v>
      </c>
      <c r="F1447">
        <v>23806.416535316512</v>
      </c>
      <c r="H1447">
        <f t="shared" si="22"/>
        <v>-892688.45763555821</v>
      </c>
    </row>
    <row r="1448" spans="1:8" x14ac:dyDescent="0.25">
      <c r="A1448">
        <v>5852</v>
      </c>
      <c r="B1448" t="s">
        <v>362</v>
      </c>
      <c r="C1448">
        <v>2018</v>
      </c>
      <c r="D1448">
        <v>-1254334.740044001</v>
      </c>
      <c r="E1448">
        <v>1463344.2364006971</v>
      </c>
      <c r="F1448">
        <v>1452585.9097918272</v>
      </c>
      <c r="H1448">
        <f t="shared" si="22"/>
        <v>-1254334.740044001</v>
      </c>
    </row>
    <row r="1449" spans="1:8" x14ac:dyDescent="0.25">
      <c r="A1449">
        <v>5853</v>
      </c>
      <c r="B1449" t="s">
        <v>361</v>
      </c>
      <c r="C1449">
        <v>2018</v>
      </c>
      <c r="D1449">
        <v>-576107.08168175165</v>
      </c>
      <c r="E1449">
        <v>2336379.7574805189</v>
      </c>
      <c r="F1449">
        <v>2319202.9812387559</v>
      </c>
      <c r="H1449">
        <f t="shared" si="22"/>
        <v>-576107.08168175165</v>
      </c>
    </row>
    <row r="1450" spans="1:8" x14ac:dyDescent="0.25">
      <c r="A1450">
        <v>5854</v>
      </c>
      <c r="B1450" t="s">
        <v>360</v>
      </c>
      <c r="C1450">
        <v>2018</v>
      </c>
      <c r="D1450">
        <v>-143772.74015368152</v>
      </c>
      <c r="E1450">
        <v>61894.503430897523</v>
      </c>
      <c r="F1450">
        <v>105891.77744793837</v>
      </c>
      <c r="H1450">
        <f t="shared" si="22"/>
        <v>-143772.74015368152</v>
      </c>
    </row>
    <row r="1451" spans="1:8" x14ac:dyDescent="0.25">
      <c r="A1451">
        <v>5855</v>
      </c>
      <c r="B1451" t="s">
        <v>305</v>
      </c>
      <c r="C1451">
        <v>2018</v>
      </c>
      <c r="D1451">
        <v>-3586081.8667234937</v>
      </c>
      <c r="E1451">
        <v>1972873.8643618741</v>
      </c>
      <c r="F1451">
        <v>1958369.5386790028</v>
      </c>
      <c r="H1451">
        <f t="shared" si="22"/>
        <v>-3586081.8667234937</v>
      </c>
    </row>
    <row r="1452" spans="1:8" x14ac:dyDescent="0.25">
      <c r="A1452">
        <v>5856</v>
      </c>
      <c r="B1452" t="s">
        <v>297</v>
      </c>
      <c r="C1452">
        <v>2018</v>
      </c>
      <c r="D1452">
        <v>-650554.10666709242</v>
      </c>
      <c r="E1452">
        <v>2310177.9363037157</v>
      </c>
      <c r="F1452">
        <v>2278762.5880180048</v>
      </c>
      <c r="H1452">
        <f t="shared" si="22"/>
        <v>-650554.10666709242</v>
      </c>
    </row>
    <row r="1453" spans="1:8" x14ac:dyDescent="0.25">
      <c r="A1453">
        <v>5857</v>
      </c>
      <c r="B1453" t="s">
        <v>281</v>
      </c>
      <c r="C1453">
        <v>2018</v>
      </c>
      <c r="D1453">
        <v>-1997362.0466686366</v>
      </c>
      <c r="E1453">
        <v>4113519.6793938917</v>
      </c>
      <c r="F1453">
        <v>4083277.5893086609</v>
      </c>
      <c r="H1453">
        <f t="shared" si="22"/>
        <v>-1997362.0466686366</v>
      </c>
    </row>
    <row r="1454" spans="1:8" x14ac:dyDescent="0.25">
      <c r="A1454">
        <v>5858</v>
      </c>
      <c r="B1454" t="s">
        <v>239</v>
      </c>
      <c r="C1454">
        <v>2018</v>
      </c>
      <c r="D1454">
        <v>-1055624.1338047953</v>
      </c>
      <c r="E1454">
        <v>1904522.3289036674</v>
      </c>
      <c r="F1454">
        <v>1890520.5152916987</v>
      </c>
      <c r="H1454">
        <f t="shared" si="22"/>
        <v>-1055624.1338047953</v>
      </c>
    </row>
    <row r="1455" spans="1:8" x14ac:dyDescent="0.25">
      <c r="A1455">
        <v>5859</v>
      </c>
      <c r="B1455" t="s">
        <v>222</v>
      </c>
      <c r="C1455">
        <v>2018</v>
      </c>
      <c r="D1455">
        <v>-1768896.5857318253</v>
      </c>
      <c r="E1455">
        <v>8236360.0227139024</v>
      </c>
      <c r="F1455">
        <v>8175807.3181701358</v>
      </c>
      <c r="H1455">
        <f t="shared" si="22"/>
        <v>-1768896.5857318253</v>
      </c>
    </row>
    <row r="1456" spans="1:8" x14ac:dyDescent="0.25">
      <c r="A1456">
        <v>5860</v>
      </c>
      <c r="B1456" t="s">
        <v>189</v>
      </c>
      <c r="C1456">
        <v>2018</v>
      </c>
      <c r="D1456">
        <v>-2119923.870022703</v>
      </c>
      <c r="E1456">
        <v>4790821.2580252122</v>
      </c>
      <c r="F1456">
        <v>4755599.7301464919</v>
      </c>
      <c r="H1456">
        <f t="shared" si="22"/>
        <v>-2119923.870022703</v>
      </c>
    </row>
    <row r="1457" spans="1:8" x14ac:dyDescent="0.25">
      <c r="A1457">
        <v>5861</v>
      </c>
      <c r="B1457" t="s">
        <v>172</v>
      </c>
      <c r="C1457">
        <v>2018</v>
      </c>
      <c r="D1457">
        <v>-20262026.141244873</v>
      </c>
      <c r="E1457">
        <v>19405622.294179942</v>
      </c>
      <c r="F1457">
        <v>19262954.548959136</v>
      </c>
      <c r="H1457">
        <f t="shared" si="22"/>
        <v>-20262026.141244873</v>
      </c>
    </row>
    <row r="1458" spans="1:8" x14ac:dyDescent="0.25">
      <c r="A1458">
        <v>5862</v>
      </c>
      <c r="B1458" t="s">
        <v>142</v>
      </c>
      <c r="C1458">
        <v>2018</v>
      </c>
      <c r="D1458">
        <v>-170804.40453747104</v>
      </c>
      <c r="E1458">
        <v>764294.44194176537</v>
      </c>
      <c r="F1458">
        <v>758675.44333076326</v>
      </c>
      <c r="H1458">
        <f t="shared" si="22"/>
        <v>-170804.40453747104</v>
      </c>
    </row>
    <row r="1459" spans="1:8" x14ac:dyDescent="0.25">
      <c r="A1459">
        <v>5863</v>
      </c>
      <c r="B1459" t="s">
        <v>117</v>
      </c>
      <c r="C1459">
        <v>2018</v>
      </c>
      <c r="D1459">
        <v>-448087.46616136655</v>
      </c>
      <c r="E1459">
        <v>1112265.8951835446</v>
      </c>
      <c r="F1459">
        <v>1104088.6533024928</v>
      </c>
      <c r="H1459">
        <f t="shared" si="22"/>
        <v>-448087.46616136655</v>
      </c>
    </row>
    <row r="1460" spans="1:8" x14ac:dyDescent="0.25">
      <c r="A1460">
        <v>5871</v>
      </c>
      <c r="B1460" t="s">
        <v>261</v>
      </c>
      <c r="C1460">
        <v>2018</v>
      </c>
      <c r="D1460">
        <v>475647.19512816356</v>
      </c>
      <c r="E1460">
        <v>-32586.217245669162</v>
      </c>
      <c r="F1460">
        <v>39192.447593108773</v>
      </c>
      <c r="H1460">
        <f t="shared" si="22"/>
        <v>475647.19512816356</v>
      </c>
    </row>
    <row r="1461" spans="1:8" x14ac:dyDescent="0.25">
      <c r="A1461">
        <v>5872</v>
      </c>
      <c r="B1461" t="s">
        <v>250</v>
      </c>
      <c r="C1461">
        <v>2018</v>
      </c>
      <c r="D1461">
        <v>-2696184.2357705506</v>
      </c>
      <c r="E1461">
        <v>-101323.11304274578</v>
      </c>
      <c r="F1461">
        <v>121864.43022705328</v>
      </c>
      <c r="H1461">
        <f t="shared" si="22"/>
        <v>-2696184.2357705506</v>
      </c>
    </row>
    <row r="1462" spans="1:8" x14ac:dyDescent="0.25">
      <c r="A1462">
        <v>5873</v>
      </c>
      <c r="B1462" t="s">
        <v>249</v>
      </c>
      <c r="C1462">
        <v>2018</v>
      </c>
      <c r="D1462">
        <v>-248420.54473405902</v>
      </c>
      <c r="E1462">
        <v>-19252.491620500015</v>
      </c>
      <c r="F1462">
        <v>23155.564918278309</v>
      </c>
      <c r="H1462">
        <f t="shared" si="22"/>
        <v>-248420.54473405902</v>
      </c>
    </row>
    <row r="1463" spans="1:8" x14ac:dyDescent="0.25">
      <c r="A1463">
        <v>5882</v>
      </c>
      <c r="B1463" t="s">
        <v>353</v>
      </c>
      <c r="C1463">
        <v>2018</v>
      </c>
      <c r="D1463">
        <v>-2688539.0577044538</v>
      </c>
      <c r="E1463">
        <v>-25311.705101775213</v>
      </c>
      <c r="F1463">
        <v>19602.125609080704</v>
      </c>
      <c r="H1463">
        <f t="shared" si="22"/>
        <v>-2688539.0577044538</v>
      </c>
    </row>
    <row r="1464" spans="1:8" x14ac:dyDescent="0.25">
      <c r="A1464">
        <v>5883</v>
      </c>
      <c r="B1464" t="s">
        <v>326</v>
      </c>
      <c r="C1464">
        <v>2018</v>
      </c>
      <c r="D1464">
        <v>-4756189.6066836827</v>
      </c>
      <c r="E1464">
        <v>-19640.024155814699</v>
      </c>
      <c r="F1464">
        <v>15209.809806161908</v>
      </c>
      <c r="H1464">
        <f t="shared" si="22"/>
        <v>-4756189.6066836827</v>
      </c>
    </row>
    <row r="1465" spans="1:8" x14ac:dyDescent="0.25">
      <c r="A1465">
        <v>5884</v>
      </c>
      <c r="B1465" t="s">
        <v>325</v>
      </c>
      <c r="C1465">
        <v>2018</v>
      </c>
      <c r="D1465">
        <v>500121.51965913689</v>
      </c>
      <c r="E1465">
        <v>-29141.595877120319</v>
      </c>
      <c r="F1465">
        <v>22568.105172508422</v>
      </c>
      <c r="H1465">
        <f t="shared" si="22"/>
        <v>500121.51965913689</v>
      </c>
    </row>
    <row r="1466" spans="1:8" x14ac:dyDescent="0.25">
      <c r="A1466">
        <v>5885</v>
      </c>
      <c r="B1466" t="s">
        <v>266</v>
      </c>
      <c r="C1466">
        <v>2018</v>
      </c>
      <c r="D1466">
        <v>-1644403.0186530864</v>
      </c>
      <c r="E1466">
        <v>-13219.578047033907</v>
      </c>
      <c r="F1466">
        <v>10237.628335786454</v>
      </c>
      <c r="H1466">
        <f t="shared" si="22"/>
        <v>-1644403.0186530864</v>
      </c>
    </row>
    <row r="1467" spans="1:8" x14ac:dyDescent="0.25">
      <c r="A1467">
        <v>5886</v>
      </c>
      <c r="B1467" t="s">
        <v>216</v>
      </c>
      <c r="C1467">
        <v>2018</v>
      </c>
      <c r="D1467">
        <v>-1857443.6148693934</v>
      </c>
      <c r="E1467">
        <v>-223820.53821039337</v>
      </c>
      <c r="F1467">
        <v>173333.17871123864</v>
      </c>
      <c r="H1467">
        <f t="shared" si="22"/>
        <v>-1857443.6148693934</v>
      </c>
    </row>
    <row r="1468" spans="1:8" x14ac:dyDescent="0.25">
      <c r="A1468">
        <v>5889</v>
      </c>
      <c r="B1468" t="s">
        <v>254</v>
      </c>
      <c r="C1468">
        <v>2018</v>
      </c>
      <c r="D1468">
        <v>-7454865.072051364</v>
      </c>
      <c r="E1468">
        <v>-102167.71549240866</v>
      </c>
      <c r="F1468">
        <v>79121.670556068362</v>
      </c>
      <c r="H1468">
        <f t="shared" si="22"/>
        <v>-7454865.072051364</v>
      </c>
    </row>
    <row r="1469" spans="1:8" x14ac:dyDescent="0.25">
      <c r="A1469">
        <v>5890</v>
      </c>
      <c r="B1469" t="s">
        <v>127</v>
      </c>
      <c r="C1469">
        <v>2018</v>
      </c>
      <c r="D1469">
        <v>-328337.66069542617</v>
      </c>
      <c r="E1469">
        <v>-171303.69885948126</v>
      </c>
      <c r="F1469">
        <v>132662.60051789947</v>
      </c>
      <c r="H1469">
        <f t="shared" si="22"/>
        <v>-328337.66069542617</v>
      </c>
    </row>
    <row r="1470" spans="1:8" x14ac:dyDescent="0.25">
      <c r="A1470">
        <v>5891</v>
      </c>
      <c r="B1470" t="s">
        <v>126</v>
      </c>
      <c r="C1470">
        <v>2018</v>
      </c>
      <c r="D1470">
        <v>-685213.90213636006</v>
      </c>
      <c r="E1470">
        <v>-7608.1425739440028</v>
      </c>
      <c r="F1470">
        <v>5891.9683911687671</v>
      </c>
      <c r="H1470">
        <f t="shared" si="22"/>
        <v>-685213.90213636006</v>
      </c>
    </row>
    <row r="1471" spans="1:8" x14ac:dyDescent="0.25">
      <c r="A1471">
        <v>5892</v>
      </c>
      <c r="B1471" t="s">
        <v>463</v>
      </c>
      <c r="C1471">
        <v>2018</v>
      </c>
      <c r="D1471">
        <v>-8564630.2605493218</v>
      </c>
      <c r="E1471">
        <v>-97769.795972855063</v>
      </c>
      <c r="F1471">
        <v>75715.792900087312</v>
      </c>
      <c r="H1471">
        <f t="shared" si="22"/>
        <v>-8564630.2605493218</v>
      </c>
    </row>
    <row r="1472" spans="1:8" x14ac:dyDescent="0.25">
      <c r="A1472">
        <v>5902</v>
      </c>
      <c r="B1472" t="s">
        <v>384</v>
      </c>
      <c r="C1472">
        <v>2018</v>
      </c>
      <c r="D1472">
        <v>229994.45096765566</v>
      </c>
      <c r="E1472">
        <v>1461504.4493121654</v>
      </c>
      <c r="F1472">
        <v>1497373.4870286295</v>
      </c>
      <c r="H1472">
        <f t="shared" si="22"/>
        <v>229994.45096765566</v>
      </c>
    </row>
    <row r="1473" spans="1:8" x14ac:dyDescent="0.25">
      <c r="A1473">
        <v>5903</v>
      </c>
      <c r="B1473" t="s">
        <v>378</v>
      </c>
      <c r="C1473">
        <v>2018</v>
      </c>
      <c r="D1473">
        <v>145281.53861438597</v>
      </c>
      <c r="E1473">
        <v>532881.72050928674</v>
      </c>
      <c r="F1473">
        <v>540443.25463814032</v>
      </c>
      <c r="H1473">
        <f t="shared" si="22"/>
        <v>145281.53861438597</v>
      </c>
    </row>
    <row r="1474" spans="1:8" x14ac:dyDescent="0.25">
      <c r="A1474">
        <v>5904</v>
      </c>
      <c r="B1474" t="s">
        <v>357</v>
      </c>
      <c r="C1474">
        <v>2018</v>
      </c>
      <c r="D1474">
        <v>-43073.286676326854</v>
      </c>
      <c r="E1474">
        <v>-21203.955539097456</v>
      </c>
      <c r="F1474">
        <v>1128.4393499116136</v>
      </c>
      <c r="H1474">
        <f t="shared" ref="H1474:H1537" si="23">D1474+G1474</f>
        <v>-43073.286676326854</v>
      </c>
    </row>
    <row r="1475" spans="1:8" x14ac:dyDescent="0.25">
      <c r="A1475">
        <v>5905</v>
      </c>
      <c r="B1475" t="s">
        <v>354</v>
      </c>
      <c r="C1475">
        <v>2018</v>
      </c>
      <c r="D1475">
        <v>29444.97144907515</v>
      </c>
      <c r="E1475">
        <v>-26798.357092770773</v>
      </c>
      <c r="F1475">
        <v>1426.1641230432754</v>
      </c>
      <c r="H1475">
        <f t="shared" si="23"/>
        <v>29444.97144907515</v>
      </c>
    </row>
    <row r="1476" spans="1:8" x14ac:dyDescent="0.25">
      <c r="A1476">
        <v>5907</v>
      </c>
      <c r="B1476" t="s">
        <v>349</v>
      </c>
      <c r="C1476">
        <v>2018</v>
      </c>
      <c r="D1476">
        <v>195567.06918375232</v>
      </c>
      <c r="E1476">
        <v>59617.358929068061</v>
      </c>
      <c r="F1476">
        <v>50474.097540036659</v>
      </c>
      <c r="H1476">
        <f t="shared" si="23"/>
        <v>195567.06918375232</v>
      </c>
    </row>
    <row r="1477" spans="1:8" x14ac:dyDescent="0.25">
      <c r="A1477">
        <v>5908</v>
      </c>
      <c r="B1477" t="s">
        <v>344</v>
      </c>
      <c r="C1477">
        <v>2018</v>
      </c>
      <c r="D1477">
        <v>88230.226394316414</v>
      </c>
      <c r="E1477">
        <v>27292.362366878555</v>
      </c>
      <c r="F1477">
        <v>23106.648549172627</v>
      </c>
      <c r="H1477">
        <f t="shared" si="23"/>
        <v>88230.226394316414</v>
      </c>
    </row>
    <row r="1478" spans="1:8" x14ac:dyDescent="0.25">
      <c r="A1478">
        <v>5909</v>
      </c>
      <c r="B1478" t="s">
        <v>343</v>
      </c>
      <c r="C1478">
        <v>2018</v>
      </c>
      <c r="D1478">
        <v>-406663.44550254475</v>
      </c>
      <c r="E1478">
        <v>-28206.737903485733</v>
      </c>
      <c r="F1478">
        <v>1501.1158141813162</v>
      </c>
      <c r="H1478">
        <f t="shared" si="23"/>
        <v>-406663.44550254475</v>
      </c>
    </row>
    <row r="1479" spans="1:8" x14ac:dyDescent="0.25">
      <c r="A1479">
        <v>5910</v>
      </c>
      <c r="B1479" t="s">
        <v>320</v>
      </c>
      <c r="C1479">
        <v>2018</v>
      </c>
      <c r="D1479">
        <v>270868.72836787964</v>
      </c>
      <c r="E1479">
        <v>78178.591059722472</v>
      </c>
      <c r="F1479">
        <v>62366.249015582791</v>
      </c>
      <c r="H1479">
        <f t="shared" si="23"/>
        <v>270868.72836787964</v>
      </c>
    </row>
    <row r="1480" spans="1:8" x14ac:dyDescent="0.25">
      <c r="A1480">
        <v>5911</v>
      </c>
      <c r="B1480" t="s">
        <v>317</v>
      </c>
      <c r="C1480">
        <v>2018</v>
      </c>
      <c r="D1480">
        <v>104025.17573508399</v>
      </c>
      <c r="E1480">
        <v>47035.773440790712</v>
      </c>
      <c r="F1480">
        <v>39822.096435808147</v>
      </c>
      <c r="H1480">
        <f t="shared" si="23"/>
        <v>104025.17573508399</v>
      </c>
    </row>
    <row r="1481" spans="1:8" x14ac:dyDescent="0.25">
      <c r="A1481">
        <v>5912</v>
      </c>
      <c r="B1481" t="s">
        <v>312</v>
      </c>
      <c r="C1481">
        <v>2018</v>
      </c>
      <c r="D1481">
        <v>131684.5969036867</v>
      </c>
      <c r="E1481">
        <v>27292.362366878555</v>
      </c>
      <c r="F1481">
        <v>23106.648549172627</v>
      </c>
      <c r="H1481">
        <f t="shared" si="23"/>
        <v>131684.5969036867</v>
      </c>
    </row>
    <row r="1482" spans="1:8" x14ac:dyDescent="0.25">
      <c r="A1482">
        <v>5913</v>
      </c>
      <c r="B1482" t="s">
        <v>307</v>
      </c>
      <c r="C1482">
        <v>2018</v>
      </c>
      <c r="D1482">
        <v>454690.22362765309</v>
      </c>
      <c r="E1482">
        <v>1903328.3605660254</v>
      </c>
      <c r="F1482">
        <v>1944720.0731280046</v>
      </c>
      <c r="H1482">
        <f t="shared" si="23"/>
        <v>454690.22362765309</v>
      </c>
    </row>
    <row r="1483" spans="1:8" x14ac:dyDescent="0.25">
      <c r="A1483">
        <v>5914</v>
      </c>
      <c r="B1483" t="s">
        <v>298</v>
      </c>
      <c r="C1483">
        <v>2018</v>
      </c>
      <c r="D1483">
        <v>211392.52603552878</v>
      </c>
      <c r="E1483">
        <v>1370160.4212301548</v>
      </c>
      <c r="F1483">
        <v>1403787.6440893402</v>
      </c>
      <c r="H1483">
        <f t="shared" si="23"/>
        <v>211392.52603552878</v>
      </c>
    </row>
    <row r="1484" spans="1:8" x14ac:dyDescent="0.25">
      <c r="A1484">
        <v>5919</v>
      </c>
      <c r="B1484" t="s">
        <v>232</v>
      </c>
      <c r="C1484">
        <v>2018</v>
      </c>
      <c r="D1484">
        <v>193471.8719114603</v>
      </c>
      <c r="E1484">
        <v>-23903.352092967798</v>
      </c>
      <c r="F1484">
        <v>1272.0967579261917</v>
      </c>
      <c r="H1484">
        <f t="shared" si="23"/>
        <v>193471.8719114603</v>
      </c>
    </row>
    <row r="1485" spans="1:8" x14ac:dyDescent="0.25">
      <c r="A1485">
        <v>5921</v>
      </c>
      <c r="B1485" t="s">
        <v>224</v>
      </c>
      <c r="C1485">
        <v>2018</v>
      </c>
      <c r="D1485">
        <v>188825.34917381371</v>
      </c>
      <c r="E1485">
        <v>45487.270611464264</v>
      </c>
      <c r="F1485">
        <v>38511.080915287712</v>
      </c>
      <c r="H1485">
        <f t="shared" si="23"/>
        <v>188825.34917381371</v>
      </c>
    </row>
    <row r="1486" spans="1:8" x14ac:dyDescent="0.25">
      <c r="A1486">
        <v>5922</v>
      </c>
      <c r="B1486" t="s">
        <v>221</v>
      </c>
      <c r="C1486">
        <v>2018</v>
      </c>
      <c r="D1486">
        <v>-760609.85687001178</v>
      </c>
      <c r="E1486">
        <v>642299.97649474337</v>
      </c>
      <c r="F1486">
        <v>696834.58289818221</v>
      </c>
      <c r="H1486">
        <f t="shared" si="23"/>
        <v>-760609.85687001178</v>
      </c>
    </row>
    <row r="1487" spans="1:8" x14ac:dyDescent="0.25">
      <c r="A1487">
        <v>5923</v>
      </c>
      <c r="B1487" t="s">
        <v>204</v>
      </c>
      <c r="C1487">
        <v>2018</v>
      </c>
      <c r="D1487">
        <v>119333.55996289229</v>
      </c>
      <c r="E1487">
        <v>465965.23805100546</v>
      </c>
      <c r="F1487">
        <v>470747.84356673493</v>
      </c>
      <c r="H1487">
        <f t="shared" si="23"/>
        <v>119333.55996289229</v>
      </c>
    </row>
    <row r="1488" spans="1:8" x14ac:dyDescent="0.25">
      <c r="A1488">
        <v>5924</v>
      </c>
      <c r="B1488" t="s">
        <v>202</v>
      </c>
      <c r="C1488">
        <v>2018</v>
      </c>
      <c r="D1488">
        <v>80126.977968434774</v>
      </c>
      <c r="E1488">
        <v>285794.48086324858</v>
      </c>
      <c r="F1488">
        <v>314107.51899071079</v>
      </c>
      <c r="H1488">
        <f t="shared" si="23"/>
        <v>80126.977968434774</v>
      </c>
    </row>
    <row r="1489" spans="1:8" x14ac:dyDescent="0.25">
      <c r="A1489">
        <v>5925</v>
      </c>
      <c r="B1489" t="s">
        <v>197</v>
      </c>
      <c r="C1489">
        <v>2018</v>
      </c>
      <c r="D1489">
        <v>80173.435306749205</v>
      </c>
      <c r="E1489">
        <v>462574.09227596287</v>
      </c>
      <c r="F1489">
        <v>470786.12404033559</v>
      </c>
      <c r="H1489">
        <f t="shared" si="23"/>
        <v>80173.435306749205</v>
      </c>
    </row>
    <row r="1490" spans="1:8" x14ac:dyDescent="0.25">
      <c r="A1490">
        <v>5926</v>
      </c>
      <c r="B1490" t="s">
        <v>186</v>
      </c>
      <c r="C1490">
        <v>2018</v>
      </c>
      <c r="D1490">
        <v>96076.12420969439</v>
      </c>
      <c r="E1490">
        <v>150979.02585932819</v>
      </c>
      <c r="F1490">
        <v>127824.01325074218</v>
      </c>
      <c r="H1490">
        <f t="shared" si="23"/>
        <v>96076.12420969439</v>
      </c>
    </row>
    <row r="1491" spans="1:8" x14ac:dyDescent="0.25">
      <c r="A1491">
        <v>5928</v>
      </c>
      <c r="B1491" t="s">
        <v>164</v>
      </c>
      <c r="C1491">
        <v>2018</v>
      </c>
      <c r="D1491">
        <v>115700.34197016597</v>
      </c>
      <c r="E1491">
        <v>34841.313659844971</v>
      </c>
      <c r="F1491">
        <v>29497.849211709738</v>
      </c>
      <c r="H1491">
        <f t="shared" si="23"/>
        <v>115700.34197016597</v>
      </c>
    </row>
    <row r="1492" spans="1:8" x14ac:dyDescent="0.25">
      <c r="A1492">
        <v>5929</v>
      </c>
      <c r="B1492" t="s">
        <v>147</v>
      </c>
      <c r="C1492">
        <v>2018</v>
      </c>
      <c r="D1492">
        <v>217518.17351095437</v>
      </c>
      <c r="E1492">
        <v>2279794.7008801745</v>
      </c>
      <c r="F1492">
        <v>2335746.6633597631</v>
      </c>
      <c r="H1492">
        <f t="shared" si="23"/>
        <v>217518.17351095437</v>
      </c>
    </row>
    <row r="1493" spans="1:8" x14ac:dyDescent="0.25">
      <c r="A1493">
        <v>5930</v>
      </c>
      <c r="B1493" t="s">
        <v>145</v>
      </c>
      <c r="C1493">
        <v>2018</v>
      </c>
      <c r="D1493">
        <v>78342.730458280101</v>
      </c>
      <c r="E1493">
        <v>-8332.9197967301825</v>
      </c>
      <c r="F1493">
        <v>443.46417256674113</v>
      </c>
      <c r="H1493">
        <f t="shared" si="23"/>
        <v>78342.730458280101</v>
      </c>
    </row>
    <row r="1494" spans="1:8" x14ac:dyDescent="0.25">
      <c r="A1494">
        <v>5931</v>
      </c>
      <c r="B1494" t="s">
        <v>137</v>
      </c>
      <c r="C1494">
        <v>2018</v>
      </c>
      <c r="D1494">
        <v>244619.60594644828</v>
      </c>
      <c r="E1494">
        <v>-18778.410809532801</v>
      </c>
      <c r="F1494">
        <v>999.35588184054336</v>
      </c>
      <c r="H1494">
        <f t="shared" si="23"/>
        <v>244619.60594644828</v>
      </c>
    </row>
    <row r="1495" spans="1:8" x14ac:dyDescent="0.25">
      <c r="A1495">
        <v>5932</v>
      </c>
      <c r="B1495" t="s">
        <v>135</v>
      </c>
      <c r="C1495">
        <v>2018</v>
      </c>
      <c r="D1495">
        <v>88424.632982608484</v>
      </c>
      <c r="E1495">
        <v>-8997.9885129011345</v>
      </c>
      <c r="F1495">
        <v>478.85802671526034</v>
      </c>
      <c r="H1495">
        <f t="shared" si="23"/>
        <v>88424.632982608484</v>
      </c>
    </row>
    <row r="1496" spans="1:8" x14ac:dyDescent="0.25">
      <c r="A1496">
        <v>5933</v>
      </c>
      <c r="B1496" t="s">
        <v>133</v>
      </c>
      <c r="C1496">
        <v>2018</v>
      </c>
      <c r="D1496">
        <v>167549.38448717806</v>
      </c>
      <c r="E1496">
        <v>609465.33870837337</v>
      </c>
      <c r="F1496">
        <v>669843.74531753978</v>
      </c>
      <c r="H1496">
        <f t="shared" si="23"/>
        <v>167549.38448717806</v>
      </c>
    </row>
    <row r="1497" spans="1:8" x14ac:dyDescent="0.25">
      <c r="A1497">
        <v>5934</v>
      </c>
      <c r="B1497" t="s">
        <v>131</v>
      </c>
      <c r="C1497">
        <v>2018</v>
      </c>
      <c r="D1497">
        <v>64647.8393841613</v>
      </c>
      <c r="E1497">
        <v>-9076.2318912741885</v>
      </c>
      <c r="F1497">
        <v>483.02200955626267</v>
      </c>
      <c r="H1497">
        <f t="shared" si="23"/>
        <v>64647.8393841613</v>
      </c>
    </row>
    <row r="1498" spans="1:8" x14ac:dyDescent="0.25">
      <c r="A1498">
        <v>5935</v>
      </c>
      <c r="B1498" t="s">
        <v>124</v>
      </c>
      <c r="C1498">
        <v>2018</v>
      </c>
      <c r="D1498">
        <v>-87180.245090754863</v>
      </c>
      <c r="E1498">
        <v>19356.285366580545</v>
      </c>
      <c r="F1498">
        <v>16387.694006505411</v>
      </c>
      <c r="H1498">
        <f t="shared" si="23"/>
        <v>-87180.245090754863</v>
      </c>
    </row>
    <row r="1499" spans="1:8" x14ac:dyDescent="0.25">
      <c r="A1499">
        <v>5937</v>
      </c>
      <c r="B1499" t="s">
        <v>112</v>
      </c>
      <c r="C1499">
        <v>2018</v>
      </c>
      <c r="D1499">
        <v>120831.82590614934</v>
      </c>
      <c r="E1499">
        <v>113629.13094562893</v>
      </c>
      <c r="F1499">
        <v>124886.12200835488</v>
      </c>
      <c r="H1499">
        <f t="shared" si="23"/>
        <v>120831.82590614934</v>
      </c>
    </row>
    <row r="1500" spans="1:8" x14ac:dyDescent="0.25">
      <c r="A1500">
        <v>5938</v>
      </c>
      <c r="B1500" t="s">
        <v>106</v>
      </c>
      <c r="C1500">
        <v>2018</v>
      </c>
      <c r="D1500">
        <v>39530518.509559184</v>
      </c>
      <c r="E1500">
        <v>-1181905.3520141575</v>
      </c>
      <c r="F1500">
        <v>62899.042804759702</v>
      </c>
      <c r="H1500">
        <f t="shared" si="23"/>
        <v>39530518.509559184</v>
      </c>
    </row>
    <row r="1501" spans="1:8" x14ac:dyDescent="0.25">
      <c r="A1501">
        <v>5939</v>
      </c>
      <c r="B1501" t="s">
        <v>105</v>
      </c>
      <c r="C1501">
        <v>2018</v>
      </c>
      <c r="D1501">
        <v>2171971.2867450891</v>
      </c>
      <c r="E1501">
        <v>663146.33665904927</v>
      </c>
      <c r="F1501">
        <v>561442.39666287531</v>
      </c>
      <c r="H1501">
        <f t="shared" si="23"/>
        <v>2171971.2867450891</v>
      </c>
    </row>
    <row r="1502" spans="1:8" x14ac:dyDescent="0.25">
      <c r="A1502">
        <v>5401</v>
      </c>
      <c r="B1502" t="s">
        <v>399</v>
      </c>
      <c r="C1502">
        <v>2017</v>
      </c>
      <c r="D1502">
        <v>7451130.2968907598</v>
      </c>
      <c r="E1502">
        <v>-373119.75049308653</v>
      </c>
      <c r="F1502">
        <v>336199.12732260994</v>
      </c>
      <c r="H1502">
        <f t="shared" si="23"/>
        <v>7451130.2968907598</v>
      </c>
    </row>
    <row r="1503" spans="1:8" x14ac:dyDescent="0.25">
      <c r="A1503">
        <v>5402</v>
      </c>
      <c r="B1503" t="s">
        <v>380</v>
      </c>
      <c r="C1503">
        <v>2017</v>
      </c>
      <c r="D1503">
        <v>7356479.5742891878</v>
      </c>
      <c r="E1503">
        <v>-283670.96957117453</v>
      </c>
      <c r="F1503">
        <v>255601.40488557334</v>
      </c>
      <c r="H1503">
        <f t="shared" si="23"/>
        <v>7356479.5742891878</v>
      </c>
    </row>
    <row r="1504" spans="1:8" x14ac:dyDescent="0.25">
      <c r="A1504">
        <v>5403</v>
      </c>
      <c r="B1504" t="s">
        <v>340</v>
      </c>
      <c r="C1504">
        <v>2017</v>
      </c>
      <c r="D1504">
        <v>247380.77164109235</v>
      </c>
      <c r="E1504">
        <v>-7479.5439889564877</v>
      </c>
      <c r="F1504">
        <v>9867.2266900230916</v>
      </c>
      <c r="H1504">
        <f t="shared" si="23"/>
        <v>247380.77164109235</v>
      </c>
    </row>
    <row r="1505" spans="1:8" x14ac:dyDescent="0.25">
      <c r="A1505">
        <v>5404</v>
      </c>
      <c r="B1505" t="s">
        <v>330</v>
      </c>
      <c r="C1505">
        <v>2017</v>
      </c>
      <c r="D1505">
        <v>70951.414398634806</v>
      </c>
      <c r="E1505">
        <v>-8110.5725140793684</v>
      </c>
      <c r="F1505">
        <v>10699.697428139183</v>
      </c>
      <c r="H1505">
        <f t="shared" si="23"/>
        <v>70951.414398634806</v>
      </c>
    </row>
    <row r="1506" spans="1:8" x14ac:dyDescent="0.25">
      <c r="A1506">
        <v>5405</v>
      </c>
      <c r="B1506" t="s">
        <v>269</v>
      </c>
      <c r="C1506">
        <v>2017</v>
      </c>
      <c r="D1506">
        <v>-1116338.467843699</v>
      </c>
      <c r="E1506">
        <v>-25315.379654929653</v>
      </c>
      <c r="F1506">
        <v>33396.767258539694</v>
      </c>
      <c r="H1506">
        <f t="shared" si="23"/>
        <v>-1116338.467843699</v>
      </c>
    </row>
    <row r="1507" spans="1:8" x14ac:dyDescent="0.25">
      <c r="A1507">
        <v>5406</v>
      </c>
      <c r="B1507" t="s">
        <v>252</v>
      </c>
      <c r="C1507">
        <v>2017</v>
      </c>
      <c r="D1507">
        <v>556200.23538445507</v>
      </c>
      <c r="E1507">
        <v>-17186.247478346668</v>
      </c>
      <c r="F1507">
        <v>22672.585396926504</v>
      </c>
      <c r="H1507">
        <f t="shared" si="23"/>
        <v>556200.23538445507</v>
      </c>
    </row>
    <row r="1508" spans="1:8" x14ac:dyDescent="0.25">
      <c r="A1508">
        <v>5407</v>
      </c>
      <c r="B1508" t="s">
        <v>245</v>
      </c>
      <c r="C1508">
        <v>2017</v>
      </c>
      <c r="D1508">
        <v>4063376.7570665288</v>
      </c>
      <c r="E1508">
        <v>521595.51009698422</v>
      </c>
      <c r="F1508">
        <v>692178.03645316884</v>
      </c>
      <c r="H1508">
        <f t="shared" si="23"/>
        <v>4063376.7570665288</v>
      </c>
    </row>
    <row r="1509" spans="1:8" x14ac:dyDescent="0.25">
      <c r="A1509">
        <v>5408</v>
      </c>
      <c r="B1509" t="s">
        <v>209</v>
      </c>
      <c r="C1509">
        <v>2017</v>
      </c>
      <c r="D1509">
        <v>165424.56760664715</v>
      </c>
      <c r="E1509">
        <v>-19580.443941312889</v>
      </c>
      <c r="F1509">
        <v>25831.077315072856</v>
      </c>
      <c r="H1509">
        <f t="shared" si="23"/>
        <v>165424.56760664715</v>
      </c>
    </row>
    <row r="1510" spans="1:8" x14ac:dyDescent="0.25">
      <c r="A1510">
        <v>5409</v>
      </c>
      <c r="B1510" t="s">
        <v>206</v>
      </c>
      <c r="C1510">
        <v>2017</v>
      </c>
      <c r="D1510">
        <v>-3385757.3715255167</v>
      </c>
      <c r="E1510">
        <v>-86684.578856430744</v>
      </c>
      <c r="F1510">
        <v>248150.91698568294</v>
      </c>
      <c r="H1510">
        <f t="shared" si="23"/>
        <v>-3385757.3715255167</v>
      </c>
    </row>
    <row r="1511" spans="1:8" x14ac:dyDescent="0.25">
      <c r="A1511">
        <v>5410</v>
      </c>
      <c r="B1511" t="s">
        <v>201</v>
      </c>
      <c r="C1511">
        <v>2017</v>
      </c>
      <c r="D1511">
        <v>26637.857365234464</v>
      </c>
      <c r="E1511">
        <v>144822.81500828522</v>
      </c>
      <c r="F1511">
        <v>192185.64919666658</v>
      </c>
      <c r="H1511">
        <f t="shared" si="23"/>
        <v>26637.857365234464</v>
      </c>
    </row>
    <row r="1512" spans="1:8" x14ac:dyDescent="0.25">
      <c r="A1512">
        <v>5411</v>
      </c>
      <c r="B1512" t="s">
        <v>200</v>
      </c>
      <c r="C1512">
        <v>2017</v>
      </c>
      <c r="D1512">
        <v>-1253355.4099965561</v>
      </c>
      <c r="E1512">
        <v>190201.49473335221</v>
      </c>
      <c r="F1512">
        <v>252404.96631290051</v>
      </c>
      <c r="H1512">
        <f t="shared" si="23"/>
        <v>-1253355.4099965561</v>
      </c>
    </row>
    <row r="1513" spans="1:8" x14ac:dyDescent="0.25">
      <c r="A1513">
        <v>5412</v>
      </c>
      <c r="B1513" t="s">
        <v>175</v>
      </c>
      <c r="C1513">
        <v>2017</v>
      </c>
      <c r="D1513">
        <v>-122739.8802663447</v>
      </c>
      <c r="E1513">
        <v>-15571.556840532243</v>
      </c>
      <c r="F1513">
        <v>20542.43968468827</v>
      </c>
      <c r="H1513">
        <f t="shared" si="23"/>
        <v>-122739.8802663447</v>
      </c>
    </row>
    <row r="1514" spans="1:8" x14ac:dyDescent="0.25">
      <c r="A1514">
        <v>5413</v>
      </c>
      <c r="B1514" t="s">
        <v>173</v>
      </c>
      <c r="C1514">
        <v>2017</v>
      </c>
      <c r="D1514">
        <v>1166316.6731147112</v>
      </c>
      <c r="E1514">
        <v>-30623.443130963289</v>
      </c>
      <c r="F1514">
        <v>40399.315232104469</v>
      </c>
      <c r="H1514">
        <f t="shared" si="23"/>
        <v>1166316.6731147112</v>
      </c>
    </row>
    <row r="1515" spans="1:8" x14ac:dyDescent="0.25">
      <c r="A1515">
        <v>5414</v>
      </c>
      <c r="B1515" t="s">
        <v>118</v>
      </c>
      <c r="C1515">
        <v>2017</v>
      </c>
      <c r="D1515">
        <v>2691546.5615073289</v>
      </c>
      <c r="E1515">
        <v>-105270.40572049926</v>
      </c>
      <c r="F1515">
        <v>138875.70666454334</v>
      </c>
      <c r="H1515">
        <f t="shared" si="23"/>
        <v>2691546.5615073289</v>
      </c>
    </row>
    <row r="1516" spans="1:8" x14ac:dyDescent="0.25">
      <c r="A1516">
        <v>5415</v>
      </c>
      <c r="B1516" t="s">
        <v>104</v>
      </c>
      <c r="C1516">
        <v>2017</v>
      </c>
      <c r="D1516">
        <v>98011.166437689331</v>
      </c>
      <c r="E1516">
        <v>-12226.527869128277</v>
      </c>
      <c r="F1516">
        <v>35000.736489707349</v>
      </c>
      <c r="H1516">
        <f t="shared" si="23"/>
        <v>98011.166437689331</v>
      </c>
    </row>
    <row r="1517" spans="1:8" x14ac:dyDescent="0.25">
      <c r="A1517">
        <v>5422</v>
      </c>
      <c r="B1517" t="s">
        <v>393</v>
      </c>
      <c r="C1517">
        <v>2017</v>
      </c>
      <c r="D1517">
        <v>-6995891.6464942591</v>
      </c>
      <c r="E1517">
        <v>104602.28977060778</v>
      </c>
      <c r="F1517">
        <v>255133.38862812181</v>
      </c>
      <c r="H1517">
        <f t="shared" si="23"/>
        <v>-6995891.6464942591</v>
      </c>
    </row>
    <row r="1518" spans="1:8" x14ac:dyDescent="0.25">
      <c r="A1518">
        <v>5423</v>
      </c>
      <c r="B1518" t="s">
        <v>390</v>
      </c>
      <c r="C1518">
        <v>2017</v>
      </c>
      <c r="D1518">
        <v>65172.976467868779</v>
      </c>
      <c r="E1518">
        <v>429972.32509417273</v>
      </c>
      <c r="F1518">
        <v>462025.99618231802</v>
      </c>
      <c r="H1518">
        <f t="shared" si="23"/>
        <v>65172.976467868779</v>
      </c>
    </row>
    <row r="1519" spans="1:8" x14ac:dyDescent="0.25">
      <c r="A1519">
        <v>5424</v>
      </c>
      <c r="B1519" t="s">
        <v>382</v>
      </c>
      <c r="C1519">
        <v>2017</v>
      </c>
      <c r="D1519">
        <v>-27368.697556279818</v>
      </c>
      <c r="E1519">
        <v>245597.70981171218</v>
      </c>
      <c r="F1519">
        <v>263889.61072272813</v>
      </c>
      <c r="H1519">
        <f t="shared" si="23"/>
        <v>-27368.697556279818</v>
      </c>
    </row>
    <row r="1520" spans="1:8" x14ac:dyDescent="0.25">
      <c r="A1520">
        <v>5425</v>
      </c>
      <c r="B1520" t="s">
        <v>379</v>
      </c>
      <c r="C1520">
        <v>2017</v>
      </c>
      <c r="D1520">
        <v>901534.86917647358</v>
      </c>
      <c r="E1520">
        <v>1286653.4282229799</v>
      </c>
      <c r="F1520">
        <v>1382571.1498662536</v>
      </c>
      <c r="H1520">
        <f t="shared" si="23"/>
        <v>901534.86917647358</v>
      </c>
    </row>
    <row r="1521" spans="1:8" x14ac:dyDescent="0.25">
      <c r="A1521">
        <v>5426</v>
      </c>
      <c r="B1521" t="s">
        <v>372</v>
      </c>
      <c r="C1521">
        <v>2017</v>
      </c>
      <c r="D1521">
        <v>-1920944.8013764727</v>
      </c>
      <c r="E1521">
        <v>13285.013399737983</v>
      </c>
      <c r="F1521">
        <v>32403.215016403585</v>
      </c>
      <c r="H1521">
        <f t="shared" si="23"/>
        <v>-1920944.8013764727</v>
      </c>
    </row>
    <row r="1522" spans="1:8" x14ac:dyDescent="0.25">
      <c r="A1522">
        <v>5427</v>
      </c>
      <c r="B1522" t="s">
        <v>291</v>
      </c>
      <c r="C1522">
        <v>2017</v>
      </c>
      <c r="D1522">
        <v>-2489313.7587546129</v>
      </c>
      <c r="E1522">
        <v>24617.157334918207</v>
      </c>
      <c r="F1522">
        <v>60043.224512797533</v>
      </c>
      <c r="H1522">
        <f t="shared" si="23"/>
        <v>-2489313.7587546129</v>
      </c>
    </row>
    <row r="1523" spans="1:8" x14ac:dyDescent="0.25">
      <c r="A1523">
        <v>5428</v>
      </c>
      <c r="B1523" t="s">
        <v>280</v>
      </c>
      <c r="C1523">
        <v>2017</v>
      </c>
      <c r="D1523">
        <v>448907.46913510677</v>
      </c>
      <c r="E1523">
        <v>55450.490711949853</v>
      </c>
      <c r="F1523">
        <v>135248.20180759756</v>
      </c>
      <c r="H1523">
        <f t="shared" si="23"/>
        <v>448907.46913510677</v>
      </c>
    </row>
    <row r="1524" spans="1:8" x14ac:dyDescent="0.25">
      <c r="A1524">
        <v>5429</v>
      </c>
      <c r="B1524" t="s">
        <v>242</v>
      </c>
      <c r="C1524">
        <v>2017</v>
      </c>
      <c r="D1524">
        <v>121163.44638639566</v>
      </c>
      <c r="E1524">
        <v>73385.356387227177</v>
      </c>
      <c r="F1524">
        <v>141103.76667936106</v>
      </c>
      <c r="H1524">
        <f t="shared" si="23"/>
        <v>121163.44638639566</v>
      </c>
    </row>
    <row r="1525" spans="1:8" x14ac:dyDescent="0.25">
      <c r="A1525">
        <v>5430</v>
      </c>
      <c r="B1525" t="s">
        <v>233</v>
      </c>
      <c r="C1525">
        <v>2017</v>
      </c>
      <c r="D1525">
        <v>146391.60961945052</v>
      </c>
      <c r="E1525">
        <v>71194.748733877117</v>
      </c>
      <c r="F1525">
        <v>136891.71394266371</v>
      </c>
      <c r="H1525">
        <f t="shared" si="23"/>
        <v>146391.60961945052</v>
      </c>
    </row>
    <row r="1526" spans="1:8" x14ac:dyDescent="0.25">
      <c r="A1526">
        <v>5431</v>
      </c>
      <c r="B1526" t="s">
        <v>225</v>
      </c>
      <c r="C1526">
        <v>2017</v>
      </c>
      <c r="D1526">
        <v>105264.94173063138</v>
      </c>
      <c r="E1526">
        <v>245581.91623025807</v>
      </c>
      <c r="F1526">
        <v>263889.61072272813</v>
      </c>
      <c r="H1526">
        <f t="shared" si="23"/>
        <v>105264.94173063138</v>
      </c>
    </row>
    <row r="1527" spans="1:8" x14ac:dyDescent="0.25">
      <c r="A1527">
        <v>5434</v>
      </c>
      <c r="B1527" t="s">
        <v>160</v>
      </c>
      <c r="C1527">
        <v>2017</v>
      </c>
      <c r="D1527">
        <v>-181491.30012216093</v>
      </c>
      <c r="E1527">
        <v>187427.02704435517</v>
      </c>
      <c r="F1527">
        <v>310187.59796678304</v>
      </c>
      <c r="H1527">
        <f t="shared" si="23"/>
        <v>-181491.30012216093</v>
      </c>
    </row>
    <row r="1528" spans="1:8" x14ac:dyDescent="0.25">
      <c r="A1528">
        <v>5435</v>
      </c>
      <c r="B1528" t="s">
        <v>159</v>
      </c>
      <c r="C1528">
        <v>2017</v>
      </c>
      <c r="D1528">
        <v>-45576.776390372252</v>
      </c>
      <c r="E1528">
        <v>18786.054144971102</v>
      </c>
      <c r="F1528">
        <v>45820.695354458898</v>
      </c>
      <c r="H1528">
        <f t="shared" si="23"/>
        <v>-45576.776390372252</v>
      </c>
    </row>
    <row r="1529" spans="1:8" x14ac:dyDescent="0.25">
      <c r="A1529">
        <v>5436</v>
      </c>
      <c r="B1529" t="s">
        <v>158</v>
      </c>
      <c r="C1529">
        <v>2017</v>
      </c>
      <c r="D1529">
        <v>58175.110162908182</v>
      </c>
      <c r="E1529">
        <v>10066.90456377661</v>
      </c>
      <c r="F1529">
        <v>24553.989018641223</v>
      </c>
      <c r="H1529">
        <f t="shared" si="23"/>
        <v>58175.110162908182</v>
      </c>
    </row>
    <row r="1530" spans="1:8" x14ac:dyDescent="0.25">
      <c r="A1530">
        <v>5437</v>
      </c>
      <c r="B1530" t="s">
        <v>154</v>
      </c>
      <c r="C1530">
        <v>2017</v>
      </c>
      <c r="D1530">
        <v>319634.33833788172</v>
      </c>
      <c r="E1530">
        <v>11552.185564989551</v>
      </c>
      <c r="F1530">
        <v>28176.708709916158</v>
      </c>
      <c r="H1530">
        <f t="shared" si="23"/>
        <v>319634.33833788172</v>
      </c>
    </row>
    <row r="1531" spans="1:8" x14ac:dyDescent="0.25">
      <c r="A1531">
        <v>5451</v>
      </c>
      <c r="B1531" t="s">
        <v>392</v>
      </c>
      <c r="C1531">
        <v>2017</v>
      </c>
      <c r="D1531">
        <v>3430710.5251145</v>
      </c>
      <c r="E1531">
        <v>9951207.4717548415</v>
      </c>
      <c r="F1531">
        <v>10294509.823986901</v>
      </c>
      <c r="H1531">
        <f t="shared" si="23"/>
        <v>3430710.5251145</v>
      </c>
    </row>
    <row r="1532" spans="1:8" x14ac:dyDescent="0.25">
      <c r="A1532">
        <v>5456</v>
      </c>
      <c r="B1532" t="s">
        <v>316</v>
      </c>
      <c r="C1532">
        <v>2017</v>
      </c>
      <c r="D1532">
        <v>-2424.3598236053949</v>
      </c>
      <c r="E1532">
        <v>3755930.8010970177</v>
      </c>
      <c r="F1532">
        <v>3885505.0143266474</v>
      </c>
      <c r="H1532">
        <f t="shared" si="23"/>
        <v>-2424.3598236053949</v>
      </c>
    </row>
    <row r="1533" spans="1:8" x14ac:dyDescent="0.25">
      <c r="A1533">
        <v>5458</v>
      </c>
      <c r="B1533" t="s">
        <v>292</v>
      </c>
      <c r="C1533">
        <v>2017</v>
      </c>
      <c r="D1533">
        <v>-254276.65932288545</v>
      </c>
      <c r="E1533">
        <v>2110790.5634862413</v>
      </c>
      <c r="F1533">
        <v>2183609.8035202618</v>
      </c>
      <c r="H1533">
        <f t="shared" si="23"/>
        <v>-254276.65932288545</v>
      </c>
    </row>
    <row r="1534" spans="1:8" x14ac:dyDescent="0.25">
      <c r="A1534">
        <v>5464</v>
      </c>
      <c r="B1534" t="s">
        <v>108</v>
      </c>
      <c r="C1534">
        <v>2017</v>
      </c>
      <c r="D1534">
        <v>904628.16395089915</v>
      </c>
      <c r="E1534">
        <v>7280218.292875275</v>
      </c>
      <c r="F1534">
        <v>7531375.3581661889</v>
      </c>
      <c r="H1534">
        <f t="shared" si="23"/>
        <v>904628.16395089915</v>
      </c>
    </row>
    <row r="1535" spans="1:8" x14ac:dyDescent="0.25">
      <c r="A1535">
        <v>5471</v>
      </c>
      <c r="B1535" t="s">
        <v>381</v>
      </c>
      <c r="C1535">
        <v>2017</v>
      </c>
      <c r="D1535">
        <v>-9767.7882460459368</v>
      </c>
      <c r="E1535">
        <v>1168375.572430657</v>
      </c>
      <c r="F1535">
        <v>1179597.8288016112</v>
      </c>
      <c r="H1535">
        <f t="shared" si="23"/>
        <v>-9767.7882460459368</v>
      </c>
    </row>
    <row r="1536" spans="1:8" x14ac:dyDescent="0.25">
      <c r="A1536">
        <v>5472</v>
      </c>
      <c r="B1536" t="s">
        <v>369</v>
      </c>
      <c r="C1536">
        <v>2017</v>
      </c>
      <c r="D1536">
        <v>8830.814466594602</v>
      </c>
      <c r="E1536">
        <v>262369.57018323214</v>
      </c>
      <c r="F1536">
        <v>274759.91031010705</v>
      </c>
      <c r="H1536">
        <f t="shared" si="23"/>
        <v>8830.814466594602</v>
      </c>
    </row>
    <row r="1537" spans="1:8" x14ac:dyDescent="0.25">
      <c r="A1537">
        <v>5473</v>
      </c>
      <c r="B1537" t="s">
        <v>368</v>
      </c>
      <c r="C1537">
        <v>2017</v>
      </c>
      <c r="D1537">
        <v>92725.766259544529</v>
      </c>
      <c r="E1537">
        <v>614909.11198074929</v>
      </c>
      <c r="F1537">
        <v>643948.04755256593</v>
      </c>
      <c r="H1537">
        <f t="shared" si="23"/>
        <v>92725.766259544529</v>
      </c>
    </row>
    <row r="1538" spans="1:8" x14ac:dyDescent="0.25">
      <c r="A1538">
        <v>5474</v>
      </c>
      <c r="B1538" t="s">
        <v>258</v>
      </c>
      <c r="C1538">
        <v>2017</v>
      </c>
      <c r="D1538">
        <v>19830.6127974423</v>
      </c>
      <c r="E1538">
        <v>171000.49356224289</v>
      </c>
      <c r="F1538">
        <v>188949.77614713702</v>
      </c>
      <c r="H1538">
        <f t="shared" ref="H1538:H1601" si="24">D1538+G1538</f>
        <v>19830.6127974423</v>
      </c>
    </row>
    <row r="1539" spans="1:8" x14ac:dyDescent="0.25">
      <c r="A1539">
        <v>5475</v>
      </c>
      <c r="B1539" t="s">
        <v>348</v>
      </c>
      <c r="C1539">
        <v>2017</v>
      </c>
      <c r="D1539">
        <v>81196.630625104241</v>
      </c>
      <c r="E1539">
        <v>69925.741192393965</v>
      </c>
      <c r="F1539">
        <v>76120.860155929622</v>
      </c>
      <c r="H1539">
        <f t="shared" si="24"/>
        <v>81196.630625104241</v>
      </c>
    </row>
    <row r="1540" spans="1:8" x14ac:dyDescent="0.25">
      <c r="A1540">
        <v>5476</v>
      </c>
      <c r="B1540" t="s">
        <v>339</v>
      </c>
      <c r="C1540">
        <v>2017</v>
      </c>
      <c r="D1540">
        <v>49900.570821601679</v>
      </c>
      <c r="E1540">
        <v>238713.46631472459</v>
      </c>
      <c r="F1540">
        <v>262829.59973179974</v>
      </c>
      <c r="H1540">
        <f t="shared" si="24"/>
        <v>49900.570821601679</v>
      </c>
    </row>
    <row r="1541" spans="1:8" x14ac:dyDescent="0.25">
      <c r="A1541">
        <v>5477</v>
      </c>
      <c r="B1541" t="s">
        <v>324</v>
      </c>
      <c r="C1541">
        <v>2017</v>
      </c>
      <c r="D1541">
        <v>974988.72070338577</v>
      </c>
      <c r="E1541">
        <v>3125194.7414341345</v>
      </c>
      <c r="F1541">
        <v>3269304.9216311341</v>
      </c>
      <c r="H1541">
        <f t="shared" si="24"/>
        <v>974988.72070338577</v>
      </c>
    </row>
    <row r="1542" spans="1:8" x14ac:dyDescent="0.25">
      <c r="A1542">
        <v>5479</v>
      </c>
      <c r="B1542" t="s">
        <v>318</v>
      </c>
      <c r="C1542">
        <v>2017</v>
      </c>
      <c r="D1542">
        <v>-164042.02718561812</v>
      </c>
      <c r="E1542">
        <v>237549.14915713973</v>
      </c>
      <c r="F1542">
        <v>258594.9788275907</v>
      </c>
      <c r="H1542">
        <f t="shared" si="24"/>
        <v>-164042.02718561812</v>
      </c>
    </row>
    <row r="1543" spans="1:8" x14ac:dyDescent="0.25">
      <c r="A1543">
        <v>5480</v>
      </c>
      <c r="B1543" t="s">
        <v>313</v>
      </c>
      <c r="C1543">
        <v>2017</v>
      </c>
      <c r="D1543">
        <v>-350123.48674944788</v>
      </c>
      <c r="E1543">
        <v>-41325.95262995462</v>
      </c>
      <c r="F1543">
        <v>3829.3895140685008</v>
      </c>
      <c r="H1543">
        <f t="shared" si="24"/>
        <v>-350123.48674944788</v>
      </c>
    </row>
    <row r="1544" spans="1:8" x14ac:dyDescent="0.25">
      <c r="A1544">
        <v>5481</v>
      </c>
      <c r="B1544" t="s">
        <v>309</v>
      </c>
      <c r="C1544">
        <v>2017</v>
      </c>
      <c r="D1544">
        <v>-3379.8057323644171</v>
      </c>
      <c r="E1544">
        <v>93235.983394651485</v>
      </c>
      <c r="F1544">
        <v>103022.61604212946</v>
      </c>
      <c r="H1544">
        <f t="shared" si="24"/>
        <v>-3379.8057323644171</v>
      </c>
    </row>
    <row r="1545" spans="1:8" x14ac:dyDescent="0.25">
      <c r="A1545">
        <v>5482</v>
      </c>
      <c r="B1545" t="s">
        <v>301</v>
      </c>
      <c r="C1545">
        <v>2017</v>
      </c>
      <c r="D1545">
        <v>-761673.1658022824</v>
      </c>
      <c r="E1545">
        <v>873947.62332001515</v>
      </c>
      <c r="F1545">
        <v>962238.56814561563</v>
      </c>
      <c r="H1545">
        <f t="shared" si="24"/>
        <v>-761673.1658022824</v>
      </c>
    </row>
    <row r="1546" spans="1:8" x14ac:dyDescent="0.25">
      <c r="A1546">
        <v>5483</v>
      </c>
      <c r="B1546" t="s">
        <v>290</v>
      </c>
      <c r="C1546">
        <v>2017</v>
      </c>
      <c r="D1546">
        <v>-31794.513551056676</v>
      </c>
      <c r="E1546">
        <v>257938.71192396415</v>
      </c>
      <c r="F1546">
        <v>283997.08427395805</v>
      </c>
      <c r="H1546">
        <f t="shared" si="24"/>
        <v>-31794.513551056676</v>
      </c>
    </row>
    <row r="1547" spans="1:8" x14ac:dyDescent="0.25">
      <c r="A1547">
        <v>5484</v>
      </c>
      <c r="B1547" t="s">
        <v>276</v>
      </c>
      <c r="C1547">
        <v>2017</v>
      </c>
      <c r="D1547">
        <v>-218656.76074595528</v>
      </c>
      <c r="E1547">
        <v>753395.16088144295</v>
      </c>
      <c r="F1547">
        <v>788136.00789321982</v>
      </c>
      <c r="H1547">
        <f t="shared" si="24"/>
        <v>-218656.76074595528</v>
      </c>
    </row>
    <row r="1548" spans="1:8" x14ac:dyDescent="0.25">
      <c r="A1548">
        <v>5485</v>
      </c>
      <c r="B1548" t="s">
        <v>274</v>
      </c>
      <c r="C1548">
        <v>2017</v>
      </c>
      <c r="D1548">
        <v>-207515.03381253529</v>
      </c>
      <c r="E1548">
        <v>330738.83424316079</v>
      </c>
      <c r="F1548">
        <v>345989.9903932109</v>
      </c>
      <c r="H1548">
        <f t="shared" si="24"/>
        <v>-207515.03381253529</v>
      </c>
    </row>
    <row r="1549" spans="1:8" x14ac:dyDescent="0.25">
      <c r="A1549">
        <v>5486</v>
      </c>
      <c r="B1549" t="s">
        <v>259</v>
      </c>
      <c r="C1549">
        <v>2017</v>
      </c>
      <c r="D1549">
        <v>525031.7568567656</v>
      </c>
      <c r="E1549">
        <v>49281.161110087538</v>
      </c>
      <c r="F1549">
        <v>94400.174092700137</v>
      </c>
      <c r="H1549">
        <f t="shared" si="24"/>
        <v>525031.7568567656</v>
      </c>
    </row>
    <row r="1550" spans="1:8" x14ac:dyDescent="0.25">
      <c r="A1550">
        <v>5487</v>
      </c>
      <c r="B1550" t="s">
        <v>237</v>
      </c>
      <c r="C1550">
        <v>2017</v>
      </c>
      <c r="D1550">
        <v>92555.014395504608</v>
      </c>
      <c r="E1550">
        <v>186116.46342632244</v>
      </c>
      <c r="F1550">
        <v>206444.79654872959</v>
      </c>
      <c r="H1550">
        <f t="shared" si="24"/>
        <v>92555.014395504608</v>
      </c>
    </row>
    <row r="1551" spans="1:8" x14ac:dyDescent="0.25">
      <c r="A1551">
        <v>5488</v>
      </c>
      <c r="B1551" t="s">
        <v>230</v>
      </c>
      <c r="C1551">
        <v>2017</v>
      </c>
      <c r="D1551">
        <v>32396.172985121106</v>
      </c>
      <c r="E1551">
        <v>2942.1588722440306</v>
      </c>
      <c r="F1551">
        <v>5635.8312891164269</v>
      </c>
      <c r="H1551">
        <f t="shared" si="24"/>
        <v>32396.172985121106</v>
      </c>
    </row>
    <row r="1552" spans="1:8" x14ac:dyDescent="0.25">
      <c r="A1552">
        <v>5489</v>
      </c>
      <c r="B1552" t="s">
        <v>229</v>
      </c>
      <c r="C1552">
        <v>2017</v>
      </c>
      <c r="D1552">
        <v>-1587624.3339537783</v>
      </c>
      <c r="E1552">
        <v>-29305.004586625178</v>
      </c>
      <c r="F1552">
        <v>2755.0116944901642</v>
      </c>
      <c r="H1552">
        <f t="shared" si="24"/>
        <v>-1587624.3339537783</v>
      </c>
    </row>
    <row r="1553" spans="1:8" x14ac:dyDescent="0.25">
      <c r="A1553">
        <v>5490</v>
      </c>
      <c r="B1553" t="s">
        <v>226</v>
      </c>
      <c r="C1553">
        <v>2017</v>
      </c>
      <c r="D1553">
        <v>214459.78230866243</v>
      </c>
      <c r="E1553">
        <v>253132.40052165429</v>
      </c>
      <c r="F1553">
        <v>278705.21313841845</v>
      </c>
      <c r="H1553">
        <f t="shared" si="24"/>
        <v>214459.78230866243</v>
      </c>
    </row>
    <row r="1554" spans="1:8" x14ac:dyDescent="0.25">
      <c r="A1554">
        <v>5491</v>
      </c>
      <c r="B1554" t="s">
        <v>223</v>
      </c>
      <c r="C1554">
        <v>2017</v>
      </c>
      <c r="D1554">
        <v>256669.45842196827</v>
      </c>
      <c r="E1554">
        <v>206801.66012218641</v>
      </c>
      <c r="F1554">
        <v>225123.39492923871</v>
      </c>
      <c r="H1554">
        <f t="shared" si="24"/>
        <v>256669.45842196827</v>
      </c>
    </row>
    <row r="1555" spans="1:8" x14ac:dyDescent="0.25">
      <c r="A1555">
        <v>5492</v>
      </c>
      <c r="B1555" t="s">
        <v>215</v>
      </c>
      <c r="C1555">
        <v>2017</v>
      </c>
      <c r="D1555">
        <v>-10667998.559273725</v>
      </c>
      <c r="E1555">
        <v>866165.31630596064</v>
      </c>
      <c r="F1555">
        <v>956943.14285180462</v>
      </c>
      <c r="H1555">
        <f t="shared" si="24"/>
        <v>-10667998.559273725</v>
      </c>
    </row>
    <row r="1556" spans="1:8" x14ac:dyDescent="0.25">
      <c r="A1556">
        <v>5493</v>
      </c>
      <c r="B1556" t="s">
        <v>199</v>
      </c>
      <c r="C1556">
        <v>2017</v>
      </c>
      <c r="D1556">
        <v>122047.43985962722</v>
      </c>
      <c r="E1556">
        <v>289764.95151367842</v>
      </c>
      <c r="F1556">
        <v>313945.3290312225</v>
      </c>
      <c r="H1556">
        <f t="shared" si="24"/>
        <v>122047.43985962722</v>
      </c>
    </row>
    <row r="1557" spans="1:8" x14ac:dyDescent="0.25">
      <c r="A1557">
        <v>5495</v>
      </c>
      <c r="B1557" t="s">
        <v>192</v>
      </c>
      <c r="C1557">
        <v>2017</v>
      </c>
      <c r="D1557">
        <v>1771649.4251220622</v>
      </c>
      <c r="E1557">
        <v>1221360.5062574667</v>
      </c>
      <c r="F1557">
        <v>1353800.7150185658</v>
      </c>
      <c r="H1557">
        <f t="shared" si="24"/>
        <v>1771649.4251220622</v>
      </c>
    </row>
    <row r="1558" spans="1:8" x14ac:dyDescent="0.25">
      <c r="A1558">
        <v>5496</v>
      </c>
      <c r="B1558" t="s">
        <v>191</v>
      </c>
      <c r="C1558">
        <v>2017</v>
      </c>
      <c r="D1558">
        <v>467733.14337831037</v>
      </c>
      <c r="E1558">
        <v>642312.07611224498</v>
      </c>
      <c r="F1558">
        <v>711962.22855638154</v>
      </c>
      <c r="H1558">
        <f t="shared" si="24"/>
        <v>467733.14337831037</v>
      </c>
    </row>
    <row r="1559" spans="1:8" x14ac:dyDescent="0.25">
      <c r="A1559">
        <v>5497</v>
      </c>
      <c r="B1559" t="s">
        <v>187</v>
      </c>
      <c r="C1559">
        <v>2017</v>
      </c>
      <c r="D1559">
        <v>219733.67545043316</v>
      </c>
      <c r="E1559">
        <v>684098.3229287744</v>
      </c>
      <c r="F1559">
        <v>753209.65829180193</v>
      </c>
      <c r="H1559">
        <f t="shared" si="24"/>
        <v>219733.67545043316</v>
      </c>
    </row>
    <row r="1560" spans="1:8" x14ac:dyDescent="0.25">
      <c r="A1560">
        <v>5498</v>
      </c>
      <c r="B1560" t="s">
        <v>255</v>
      </c>
      <c r="C1560">
        <v>2017</v>
      </c>
      <c r="D1560">
        <v>1131707.048489447</v>
      </c>
      <c r="E1560">
        <v>2091494.155542081</v>
      </c>
      <c r="F1560">
        <v>2301081.9654371324</v>
      </c>
      <c r="H1560">
        <f t="shared" si="24"/>
        <v>1131707.048489447</v>
      </c>
    </row>
    <row r="1561" spans="1:8" x14ac:dyDescent="0.25">
      <c r="A1561">
        <v>5499</v>
      </c>
      <c r="B1561" t="s">
        <v>152</v>
      </c>
      <c r="C1561">
        <v>2017</v>
      </c>
      <c r="D1561">
        <v>-270535.04500832502</v>
      </c>
      <c r="E1561">
        <v>-20072.350647083724</v>
      </c>
      <c r="F1561">
        <v>1993.0756513840538</v>
      </c>
      <c r="H1561">
        <f t="shared" si="24"/>
        <v>-270535.04500832502</v>
      </c>
    </row>
    <row r="1562" spans="1:8" x14ac:dyDescent="0.25">
      <c r="A1562">
        <v>5501</v>
      </c>
      <c r="B1562" t="s">
        <v>146</v>
      </c>
      <c r="C1562">
        <v>2017</v>
      </c>
      <c r="D1562">
        <v>35686.040323446505</v>
      </c>
      <c r="E1562">
        <v>629311.26022469753</v>
      </c>
      <c r="F1562">
        <v>659030.33379870548</v>
      </c>
      <c r="H1562">
        <f t="shared" si="24"/>
        <v>35686.040323446505</v>
      </c>
    </row>
    <row r="1563" spans="1:8" x14ac:dyDescent="0.25">
      <c r="A1563">
        <v>5503</v>
      </c>
      <c r="B1563" t="s">
        <v>114</v>
      </c>
      <c r="C1563">
        <v>2017</v>
      </c>
      <c r="D1563">
        <v>-1024835.2540434273</v>
      </c>
      <c r="E1563">
        <v>477826.59659798536</v>
      </c>
      <c r="F1563">
        <v>529640.49911146809</v>
      </c>
      <c r="H1563">
        <f t="shared" si="24"/>
        <v>-1024835.2540434273</v>
      </c>
    </row>
    <row r="1564" spans="1:8" x14ac:dyDescent="0.25">
      <c r="A1564">
        <v>5511</v>
      </c>
      <c r="B1564" t="s">
        <v>394</v>
      </c>
      <c r="C1564">
        <v>2017</v>
      </c>
      <c r="D1564">
        <v>-999772.9291971589</v>
      </c>
      <c r="E1564">
        <v>3188726.8673899099</v>
      </c>
      <c r="F1564">
        <v>3224371.0686232192</v>
      </c>
      <c r="H1564">
        <f t="shared" si="24"/>
        <v>-999772.9291971589</v>
      </c>
    </row>
    <row r="1565" spans="1:8" x14ac:dyDescent="0.25">
      <c r="A1565">
        <v>5512</v>
      </c>
      <c r="B1565" t="s">
        <v>383</v>
      </c>
      <c r="C1565">
        <v>2017</v>
      </c>
      <c r="D1565">
        <v>366160.25070152292</v>
      </c>
      <c r="E1565">
        <v>2484058.8947323859</v>
      </c>
      <c r="F1565">
        <v>2509214.1968062147</v>
      </c>
      <c r="H1565">
        <f t="shared" si="24"/>
        <v>366160.25070152292</v>
      </c>
    </row>
    <row r="1566" spans="1:8" x14ac:dyDescent="0.25">
      <c r="A1566">
        <v>5514</v>
      </c>
      <c r="B1566" t="s">
        <v>373</v>
      </c>
      <c r="C1566">
        <v>2017</v>
      </c>
      <c r="D1566">
        <v>273910.65186484763</v>
      </c>
      <c r="E1566">
        <v>2569505.6380401338</v>
      </c>
      <c r="F1566">
        <v>2595526.2330599912</v>
      </c>
      <c r="H1566">
        <f t="shared" si="24"/>
        <v>273910.65186484763</v>
      </c>
    </row>
    <row r="1567" spans="1:8" x14ac:dyDescent="0.25">
      <c r="A1567">
        <v>5515</v>
      </c>
      <c r="B1567" t="s">
        <v>366</v>
      </c>
      <c r="C1567">
        <v>2017</v>
      </c>
      <c r="D1567">
        <v>93722.350890413916</v>
      </c>
      <c r="E1567">
        <v>1598453.1707393941</v>
      </c>
      <c r="F1567">
        <v>1802634.1558778731</v>
      </c>
      <c r="H1567">
        <f t="shared" si="24"/>
        <v>93722.350890413916</v>
      </c>
    </row>
    <row r="1568" spans="1:8" x14ac:dyDescent="0.25">
      <c r="A1568">
        <v>5516</v>
      </c>
      <c r="B1568" t="s">
        <v>315</v>
      </c>
      <c r="C1568">
        <v>2017</v>
      </c>
      <c r="D1568">
        <v>-443928.7432245547</v>
      </c>
      <c r="E1568">
        <v>5316552.1218289668</v>
      </c>
      <c r="F1568">
        <v>5995670.4530047076</v>
      </c>
      <c r="H1568">
        <f t="shared" si="24"/>
        <v>-443928.7432245547</v>
      </c>
    </row>
    <row r="1569" spans="1:8" x14ac:dyDescent="0.25">
      <c r="A1569">
        <v>5518</v>
      </c>
      <c r="B1569" t="s">
        <v>304</v>
      </c>
      <c r="C1569">
        <v>2017</v>
      </c>
      <c r="D1569">
        <v>2343002.8198683071</v>
      </c>
      <c r="E1569">
        <v>11653308.23016143</v>
      </c>
      <c r="F1569">
        <v>11771317.706229318</v>
      </c>
      <c r="H1569">
        <f t="shared" si="24"/>
        <v>2343002.8198683071</v>
      </c>
    </row>
    <row r="1570" spans="1:8" x14ac:dyDescent="0.25">
      <c r="A1570">
        <v>5520</v>
      </c>
      <c r="B1570" t="s">
        <v>296</v>
      </c>
      <c r="C1570">
        <v>2017</v>
      </c>
      <c r="D1570">
        <v>128760.0570077789</v>
      </c>
      <c r="E1570">
        <v>1996823.0601994325</v>
      </c>
      <c r="F1570">
        <v>2016002.5610703495</v>
      </c>
      <c r="H1570">
        <f t="shared" si="24"/>
        <v>128760.0570077789</v>
      </c>
    </row>
    <row r="1571" spans="1:8" x14ac:dyDescent="0.25">
      <c r="A1571">
        <v>5521</v>
      </c>
      <c r="B1571" t="s">
        <v>295</v>
      </c>
      <c r="C1571">
        <v>2017</v>
      </c>
      <c r="D1571">
        <v>-83985.729358320648</v>
      </c>
      <c r="E1571">
        <v>2276545.3752707127</v>
      </c>
      <c r="F1571">
        <v>2299599.2516184719</v>
      </c>
      <c r="H1571">
        <f t="shared" si="24"/>
        <v>-83985.729358320648</v>
      </c>
    </row>
    <row r="1572" spans="1:8" x14ac:dyDescent="0.25">
      <c r="A1572">
        <v>5522</v>
      </c>
      <c r="B1572" t="s">
        <v>289</v>
      </c>
      <c r="C1572">
        <v>2017</v>
      </c>
      <c r="D1572">
        <v>241706.09293963015</v>
      </c>
      <c r="E1572">
        <v>1430215.7272701617</v>
      </c>
      <c r="F1572">
        <v>1444699.0830096388</v>
      </c>
      <c r="H1572">
        <f t="shared" si="24"/>
        <v>241706.09293963015</v>
      </c>
    </row>
    <row r="1573" spans="1:8" x14ac:dyDescent="0.25">
      <c r="A1573">
        <v>5523</v>
      </c>
      <c r="B1573" t="s">
        <v>284</v>
      </c>
      <c r="C1573">
        <v>2017</v>
      </c>
      <c r="D1573">
        <v>883328.51667181286</v>
      </c>
      <c r="E1573">
        <v>4964678.3809238113</v>
      </c>
      <c r="F1573">
        <v>5595813.4220645241</v>
      </c>
      <c r="H1573">
        <f t="shared" si="24"/>
        <v>883328.51667181286</v>
      </c>
    </row>
    <row r="1574" spans="1:8" x14ac:dyDescent="0.25">
      <c r="A1574">
        <v>5527</v>
      </c>
      <c r="B1574" t="s">
        <v>213</v>
      </c>
      <c r="C1574">
        <v>2017</v>
      </c>
      <c r="D1574">
        <v>-37210.309295721003</v>
      </c>
      <c r="E1574">
        <v>2115770.7423605071</v>
      </c>
      <c r="F1574">
        <v>2386032.1190528935</v>
      </c>
      <c r="H1574">
        <f t="shared" si="24"/>
        <v>-37210.309295721003</v>
      </c>
    </row>
    <row r="1575" spans="1:8" x14ac:dyDescent="0.25">
      <c r="A1575">
        <v>5529</v>
      </c>
      <c r="B1575" t="s">
        <v>196</v>
      </c>
      <c r="C1575">
        <v>2017</v>
      </c>
      <c r="D1575">
        <v>1538.9839885356487</v>
      </c>
      <c r="E1575">
        <v>1173875.4973469179</v>
      </c>
      <c r="F1575">
        <v>1185762.9742483096</v>
      </c>
      <c r="H1575">
        <f t="shared" si="24"/>
        <v>1538.9839885356487</v>
      </c>
    </row>
    <row r="1576" spans="1:8" x14ac:dyDescent="0.25">
      <c r="A1576">
        <v>5530</v>
      </c>
      <c r="B1576" t="s">
        <v>195</v>
      </c>
      <c r="C1576">
        <v>2017</v>
      </c>
      <c r="D1576">
        <v>132516.88649229871</v>
      </c>
      <c r="E1576">
        <v>1104704.3241930266</v>
      </c>
      <c r="F1576">
        <v>1115891.3258523953</v>
      </c>
      <c r="H1576">
        <f t="shared" si="24"/>
        <v>132516.88649229871</v>
      </c>
    </row>
    <row r="1577" spans="1:8" x14ac:dyDescent="0.25">
      <c r="A1577">
        <v>5531</v>
      </c>
      <c r="B1577" t="s">
        <v>190</v>
      </c>
      <c r="C1577">
        <v>2017</v>
      </c>
      <c r="D1577">
        <v>113992.8840186907</v>
      </c>
      <c r="E1577">
        <v>850398.54053901497</v>
      </c>
      <c r="F1577">
        <v>859010.26557329879</v>
      </c>
      <c r="H1577">
        <f t="shared" si="24"/>
        <v>113992.8840186907</v>
      </c>
    </row>
    <row r="1578" spans="1:8" x14ac:dyDescent="0.25">
      <c r="A1578">
        <v>5533</v>
      </c>
      <c r="B1578" t="s">
        <v>188</v>
      </c>
      <c r="C1578">
        <v>2017</v>
      </c>
      <c r="D1578">
        <v>151232.22456676001</v>
      </c>
      <c r="E1578">
        <v>1727244.882578047</v>
      </c>
      <c r="F1578">
        <v>1744736.1614156235</v>
      </c>
      <c r="H1578">
        <f t="shared" si="24"/>
        <v>151232.22456676001</v>
      </c>
    </row>
    <row r="1579" spans="1:8" x14ac:dyDescent="0.25">
      <c r="A1579">
        <v>5534</v>
      </c>
      <c r="B1579" t="s">
        <v>163</v>
      </c>
      <c r="C1579">
        <v>2017</v>
      </c>
      <c r="D1579">
        <v>-24059.579590711175</v>
      </c>
      <c r="E1579">
        <v>522852.69119264802</v>
      </c>
      <c r="F1579">
        <v>528147.45993382239</v>
      </c>
      <c r="H1579">
        <f t="shared" si="24"/>
        <v>-24059.579590711175</v>
      </c>
    </row>
    <row r="1580" spans="1:8" x14ac:dyDescent="0.25">
      <c r="A1580">
        <v>5535</v>
      </c>
      <c r="B1580" t="s">
        <v>162</v>
      </c>
      <c r="C1580">
        <v>2017</v>
      </c>
      <c r="D1580">
        <v>278606.73697605333</v>
      </c>
      <c r="E1580">
        <v>1564489.1810394798</v>
      </c>
      <c r="F1580">
        <v>1580332.2828370018</v>
      </c>
      <c r="H1580">
        <f t="shared" si="24"/>
        <v>278606.73697605333</v>
      </c>
    </row>
    <row r="1581" spans="1:8" x14ac:dyDescent="0.25">
      <c r="A1581">
        <v>5537</v>
      </c>
      <c r="B1581" t="s">
        <v>122</v>
      </c>
      <c r="C1581">
        <v>2017</v>
      </c>
      <c r="D1581">
        <v>440083.30164817686</v>
      </c>
      <c r="E1581">
        <v>2339613.2096169074</v>
      </c>
      <c r="F1581">
        <v>2363305.7545676879</v>
      </c>
      <c r="H1581">
        <f t="shared" si="24"/>
        <v>440083.30164817686</v>
      </c>
    </row>
    <row r="1582" spans="1:8" x14ac:dyDescent="0.25">
      <c r="A1582">
        <v>5539</v>
      </c>
      <c r="B1582" t="s">
        <v>116</v>
      </c>
      <c r="C1582">
        <v>2017</v>
      </c>
      <c r="D1582">
        <v>525534.49151430931</v>
      </c>
      <c r="E1582">
        <v>2040549.6080397896</v>
      </c>
      <c r="F1582">
        <v>2061213.6276794705</v>
      </c>
      <c r="H1582">
        <f t="shared" si="24"/>
        <v>525534.49151430931</v>
      </c>
    </row>
    <row r="1583" spans="1:8" x14ac:dyDescent="0.25">
      <c r="A1583">
        <v>5540</v>
      </c>
      <c r="B1583" t="s">
        <v>218</v>
      </c>
      <c r="C1583">
        <v>2017</v>
      </c>
      <c r="D1583">
        <v>436913.77690589312</v>
      </c>
      <c r="E1583">
        <v>3521626.4920407538</v>
      </c>
      <c r="F1583">
        <v>3557288.9227449284</v>
      </c>
      <c r="H1583">
        <f t="shared" si="24"/>
        <v>436913.77690589312</v>
      </c>
    </row>
    <row r="1584" spans="1:8" x14ac:dyDescent="0.25">
      <c r="A1584">
        <v>5541</v>
      </c>
      <c r="B1584" t="s">
        <v>275</v>
      </c>
      <c r="C1584">
        <v>2017</v>
      </c>
      <c r="D1584">
        <v>91946.077571093803</v>
      </c>
      <c r="E1584">
        <v>2258235.3588476237</v>
      </c>
      <c r="F1584">
        <v>2281103.8152783769</v>
      </c>
      <c r="H1584">
        <f t="shared" si="24"/>
        <v>91946.077571093803</v>
      </c>
    </row>
    <row r="1585" spans="1:8" x14ac:dyDescent="0.25">
      <c r="A1585">
        <v>5551</v>
      </c>
      <c r="B1585" t="s">
        <v>375</v>
      </c>
      <c r="C1585">
        <v>2017</v>
      </c>
      <c r="D1585">
        <v>-125554.26352494268</v>
      </c>
      <c r="E1585">
        <v>-15078.770172531524</v>
      </c>
      <c r="F1585">
        <v>91.773496768157855</v>
      </c>
      <c r="H1585">
        <f t="shared" si="24"/>
        <v>-125554.26352494268</v>
      </c>
    </row>
    <row r="1586" spans="1:8" x14ac:dyDescent="0.25">
      <c r="A1586">
        <v>5552</v>
      </c>
      <c r="B1586" t="s">
        <v>363</v>
      </c>
      <c r="C1586">
        <v>2017</v>
      </c>
      <c r="D1586">
        <v>240837.20186222001</v>
      </c>
      <c r="E1586">
        <v>-15333.768780830074</v>
      </c>
      <c r="F1586">
        <v>119.39824630039122</v>
      </c>
      <c r="H1586">
        <f t="shared" si="24"/>
        <v>240837.20186222001</v>
      </c>
    </row>
    <row r="1587" spans="1:8" x14ac:dyDescent="0.25">
      <c r="A1587">
        <v>5553</v>
      </c>
      <c r="B1587" t="s">
        <v>356</v>
      </c>
      <c r="C1587">
        <v>2017</v>
      </c>
      <c r="D1587">
        <v>38141.521120951744</v>
      </c>
      <c r="E1587">
        <v>-31284.640337757322</v>
      </c>
      <c r="F1587">
        <v>190.40683066848104</v>
      </c>
      <c r="H1587">
        <f t="shared" si="24"/>
        <v>38141.521120951744</v>
      </c>
    </row>
    <row r="1588" spans="1:8" x14ac:dyDescent="0.25">
      <c r="A1588">
        <v>5554</v>
      </c>
      <c r="B1588" t="s">
        <v>332</v>
      </c>
      <c r="C1588">
        <v>2017</v>
      </c>
      <c r="D1588">
        <v>178031.97533727833</v>
      </c>
      <c r="E1588">
        <v>-35554.296633149468</v>
      </c>
      <c r="F1588">
        <v>2018.1656301848868</v>
      </c>
      <c r="H1588">
        <f t="shared" si="24"/>
        <v>178031.97533727833</v>
      </c>
    </row>
    <row r="1589" spans="1:8" x14ac:dyDescent="0.25">
      <c r="A1589">
        <v>5555</v>
      </c>
      <c r="B1589" t="s">
        <v>328</v>
      </c>
      <c r="C1589">
        <v>2017</v>
      </c>
      <c r="D1589">
        <v>-50427.546233666129</v>
      </c>
      <c r="E1589">
        <v>-13832.786202990043</v>
      </c>
      <c r="F1589">
        <v>785.18931122776303</v>
      </c>
      <c r="H1589">
        <f t="shared" si="24"/>
        <v>-50427.546233666129</v>
      </c>
    </row>
    <row r="1590" spans="1:8" x14ac:dyDescent="0.25">
      <c r="A1590">
        <v>5556</v>
      </c>
      <c r="B1590" t="s">
        <v>288</v>
      </c>
      <c r="C1590">
        <v>2017</v>
      </c>
      <c r="D1590">
        <v>-98753.882540992548</v>
      </c>
      <c r="E1590">
        <v>-12946.418835001814</v>
      </c>
      <c r="F1590">
        <v>78.795426518115335</v>
      </c>
      <c r="H1590">
        <f t="shared" si="24"/>
        <v>-98753.882540992548</v>
      </c>
    </row>
    <row r="1591" spans="1:8" x14ac:dyDescent="0.25">
      <c r="A1591">
        <v>5557</v>
      </c>
      <c r="B1591" t="s">
        <v>287</v>
      </c>
      <c r="C1591">
        <v>2017</v>
      </c>
      <c r="D1591">
        <v>153127.94270654372</v>
      </c>
      <c r="E1591">
        <v>-6397.0540125891312</v>
      </c>
      <c r="F1591">
        <v>38.934210750127576</v>
      </c>
      <c r="H1591">
        <f t="shared" si="24"/>
        <v>153127.94270654372</v>
      </c>
    </row>
    <row r="1592" spans="1:8" x14ac:dyDescent="0.25">
      <c r="A1592">
        <v>5559</v>
      </c>
      <c r="B1592" t="s">
        <v>282</v>
      </c>
      <c r="C1592">
        <v>2017</v>
      </c>
      <c r="D1592">
        <v>11978.919918736006</v>
      </c>
      <c r="E1592">
        <v>-15447.222789015406</v>
      </c>
      <c r="F1592">
        <v>876.82944304214379</v>
      </c>
      <c r="H1592">
        <f t="shared" si="24"/>
        <v>11978.919918736006</v>
      </c>
    </row>
    <row r="1593" spans="1:8" x14ac:dyDescent="0.25">
      <c r="A1593">
        <v>5560</v>
      </c>
      <c r="B1593" t="s">
        <v>272</v>
      </c>
      <c r="C1593">
        <v>2017</v>
      </c>
      <c r="D1593">
        <v>94908.269564211325</v>
      </c>
      <c r="E1593">
        <v>-6975.8350899186235</v>
      </c>
      <c r="F1593">
        <v>42.456829817996258</v>
      </c>
      <c r="H1593">
        <f t="shared" si="24"/>
        <v>94908.269564211325</v>
      </c>
    </row>
    <row r="1594" spans="1:8" x14ac:dyDescent="0.25">
      <c r="A1594">
        <v>5561</v>
      </c>
      <c r="B1594" t="s">
        <v>271</v>
      </c>
      <c r="C1594">
        <v>2017</v>
      </c>
      <c r="D1594">
        <v>497953.74653289281</v>
      </c>
      <c r="E1594">
        <v>-120495.67610243846</v>
      </c>
      <c r="F1594">
        <v>6839.6862017824233</v>
      </c>
      <c r="H1594">
        <f t="shared" si="24"/>
        <v>497953.74653289281</v>
      </c>
    </row>
    <row r="1595" spans="1:8" x14ac:dyDescent="0.25">
      <c r="A1595">
        <v>5562</v>
      </c>
      <c r="B1595" t="s">
        <v>231</v>
      </c>
      <c r="C1595">
        <v>2017</v>
      </c>
      <c r="D1595">
        <v>-77219.375249241042</v>
      </c>
      <c r="E1595">
        <v>-2833.4137964577312</v>
      </c>
      <c r="F1595">
        <v>22.062719425072292</v>
      </c>
      <c r="H1595">
        <f t="shared" si="24"/>
        <v>-77219.375249241042</v>
      </c>
    </row>
    <row r="1596" spans="1:8" x14ac:dyDescent="0.25">
      <c r="A1596">
        <v>5563</v>
      </c>
      <c r="B1596" t="s">
        <v>211</v>
      </c>
      <c r="C1596">
        <v>2017</v>
      </c>
      <c r="D1596">
        <v>166696.98389243949</v>
      </c>
      <c r="E1596">
        <v>-5980.7537164121395</v>
      </c>
      <c r="F1596">
        <v>339.48503376691082</v>
      </c>
      <c r="H1596">
        <f t="shared" si="24"/>
        <v>166696.98389243949</v>
      </c>
    </row>
    <row r="1597" spans="1:8" x14ac:dyDescent="0.25">
      <c r="A1597">
        <v>5564</v>
      </c>
      <c r="B1597" t="s">
        <v>210</v>
      </c>
      <c r="C1597">
        <v>2017</v>
      </c>
      <c r="D1597">
        <v>55292.669613202634</v>
      </c>
      <c r="E1597">
        <v>-3076.6783584357249</v>
      </c>
      <c r="F1597">
        <v>18.725501360775642</v>
      </c>
      <c r="H1597">
        <f t="shared" si="24"/>
        <v>55292.669613202634</v>
      </c>
    </row>
    <row r="1598" spans="1:8" x14ac:dyDescent="0.25">
      <c r="A1598">
        <v>5565</v>
      </c>
      <c r="B1598" t="s">
        <v>205</v>
      </c>
      <c r="C1598">
        <v>2017</v>
      </c>
      <c r="D1598">
        <v>-135881.27713815658</v>
      </c>
      <c r="E1598">
        <v>-14530.451257166742</v>
      </c>
      <c r="F1598">
        <v>88.436278703861205</v>
      </c>
      <c r="H1598">
        <f t="shared" si="24"/>
        <v>-135881.27713815658</v>
      </c>
    </row>
    <row r="1599" spans="1:8" x14ac:dyDescent="0.25">
      <c r="A1599">
        <v>5566</v>
      </c>
      <c r="B1599" t="s">
        <v>180</v>
      </c>
      <c r="C1599">
        <v>2017</v>
      </c>
      <c r="D1599">
        <v>375527.5594038812</v>
      </c>
      <c r="E1599">
        <v>-11819.318842307537</v>
      </c>
      <c r="F1599">
        <v>71.935589385949996</v>
      </c>
      <c r="H1599">
        <f t="shared" si="24"/>
        <v>375527.5594038812</v>
      </c>
    </row>
    <row r="1600" spans="1:8" x14ac:dyDescent="0.25">
      <c r="A1600">
        <v>5568</v>
      </c>
      <c r="B1600" t="s">
        <v>155</v>
      </c>
      <c r="C1600">
        <v>2017</v>
      </c>
      <c r="D1600">
        <v>4540209.322313115</v>
      </c>
      <c r="E1600">
        <v>-117122.3736535763</v>
      </c>
      <c r="F1600">
        <v>911.98753657084546</v>
      </c>
      <c r="H1600">
        <f t="shared" si="24"/>
        <v>4540209.322313115</v>
      </c>
    </row>
    <row r="1601" spans="1:8" x14ac:dyDescent="0.25">
      <c r="A1601">
        <v>5571</v>
      </c>
      <c r="B1601" t="s">
        <v>141</v>
      </c>
      <c r="C1601">
        <v>2017</v>
      </c>
      <c r="D1601">
        <v>474603.15633744455</v>
      </c>
      <c r="E1601">
        <v>-25679.602536250655</v>
      </c>
      <c r="F1601">
        <v>156.29304601122641</v>
      </c>
      <c r="H1601">
        <f t="shared" si="24"/>
        <v>474603.15633744455</v>
      </c>
    </row>
    <row r="1602" spans="1:8" x14ac:dyDescent="0.25">
      <c r="A1602">
        <v>5581</v>
      </c>
      <c r="B1602" t="s">
        <v>385</v>
      </c>
      <c r="C1602">
        <v>2017</v>
      </c>
      <c r="D1602">
        <v>-2285225.4376678783</v>
      </c>
      <c r="E1602">
        <v>-185276.11749380987</v>
      </c>
      <c r="F1602">
        <v>0</v>
      </c>
      <c r="H1602">
        <f t="shared" ref="H1602:H1665" si="25">D1602+G1602</f>
        <v>-2285225.4376678783</v>
      </c>
    </row>
    <row r="1603" spans="1:8" x14ac:dyDescent="0.25">
      <c r="A1603">
        <v>5582</v>
      </c>
      <c r="B1603" t="s">
        <v>342</v>
      </c>
      <c r="C1603">
        <v>2017</v>
      </c>
      <c r="D1603">
        <v>-281775.8945504413</v>
      </c>
      <c r="E1603">
        <v>2735436.1509502921</v>
      </c>
      <c r="F1603">
        <v>2857109.6162795615</v>
      </c>
      <c r="H1603">
        <f t="shared" si="25"/>
        <v>-281775.8945504413</v>
      </c>
    </row>
    <row r="1604" spans="1:8" x14ac:dyDescent="0.25">
      <c r="A1604">
        <v>5583</v>
      </c>
      <c r="B1604" t="s">
        <v>321</v>
      </c>
      <c r="C1604">
        <v>2017</v>
      </c>
      <c r="D1604">
        <v>494860.83772176504</v>
      </c>
      <c r="E1604">
        <v>-89739.205317312881</v>
      </c>
      <c r="F1604">
        <v>89006.033661479829</v>
      </c>
      <c r="H1604">
        <f t="shared" si="25"/>
        <v>494860.83772176504</v>
      </c>
    </row>
    <row r="1605" spans="1:8" x14ac:dyDescent="0.25">
      <c r="A1605">
        <v>5584</v>
      </c>
      <c r="B1605" t="s">
        <v>299</v>
      </c>
      <c r="C1605">
        <v>2017</v>
      </c>
      <c r="D1605">
        <v>-2166641.9826531429</v>
      </c>
      <c r="E1605">
        <v>-142452.19600539093</v>
      </c>
      <c r="F1605">
        <v>0</v>
      </c>
      <c r="H1605">
        <f t="shared" si="25"/>
        <v>-2166641.9826531429</v>
      </c>
    </row>
    <row r="1606" spans="1:8" x14ac:dyDescent="0.25">
      <c r="A1606">
        <v>5585</v>
      </c>
      <c r="B1606" t="s">
        <v>263</v>
      </c>
      <c r="C1606">
        <v>2017</v>
      </c>
      <c r="D1606">
        <v>-5584173.2925409703</v>
      </c>
      <c r="E1606">
        <v>922275.81036171189</v>
      </c>
      <c r="F1606">
        <v>963299.06502517243</v>
      </c>
      <c r="H1606">
        <f t="shared" si="25"/>
        <v>-5584173.2925409703</v>
      </c>
    </row>
    <row r="1607" spans="1:8" x14ac:dyDescent="0.25">
      <c r="A1607">
        <v>5586</v>
      </c>
      <c r="B1607" t="s">
        <v>253</v>
      </c>
      <c r="C1607">
        <v>2017</v>
      </c>
      <c r="D1607">
        <v>46476305.212040305</v>
      </c>
      <c r="E1607">
        <v>-114673.66134168977</v>
      </c>
      <c r="F1607">
        <v>0</v>
      </c>
      <c r="H1607">
        <f t="shared" si="25"/>
        <v>46476305.212040305</v>
      </c>
    </row>
    <row r="1608" spans="1:8" x14ac:dyDescent="0.25">
      <c r="A1608">
        <v>5587</v>
      </c>
      <c r="B1608" t="s">
        <v>248</v>
      </c>
      <c r="C1608">
        <v>2017</v>
      </c>
      <c r="D1608">
        <v>-3628039.2593068276</v>
      </c>
      <c r="E1608">
        <v>-116366.52630589162</v>
      </c>
      <c r="F1608">
        <v>0</v>
      </c>
      <c r="H1608">
        <f t="shared" si="25"/>
        <v>-3628039.2593068276</v>
      </c>
    </row>
    <row r="1609" spans="1:8" x14ac:dyDescent="0.25">
      <c r="A1609">
        <v>5588</v>
      </c>
      <c r="B1609" t="s">
        <v>194</v>
      </c>
      <c r="C1609">
        <v>2017</v>
      </c>
      <c r="D1609">
        <v>-4276368.5664913058</v>
      </c>
      <c r="E1609">
        <v>-74879.479489579084</v>
      </c>
      <c r="F1609">
        <v>0</v>
      </c>
      <c r="H1609">
        <f t="shared" si="25"/>
        <v>-4276368.5664913058</v>
      </c>
    </row>
    <row r="1610" spans="1:8" x14ac:dyDescent="0.25">
      <c r="A1610">
        <v>5589</v>
      </c>
      <c r="B1610" t="s">
        <v>181</v>
      </c>
      <c r="C1610">
        <v>2017</v>
      </c>
      <c r="D1610">
        <v>5232080.0039727334</v>
      </c>
      <c r="E1610">
        <v>7464177.9365839958</v>
      </c>
      <c r="F1610">
        <v>8072415.5384728806</v>
      </c>
      <c r="H1610">
        <f t="shared" si="25"/>
        <v>5232080.0039727334</v>
      </c>
    </row>
    <row r="1611" spans="1:8" x14ac:dyDescent="0.25">
      <c r="A1611">
        <v>5590</v>
      </c>
      <c r="B1611" t="s">
        <v>178</v>
      </c>
      <c r="C1611">
        <v>2017</v>
      </c>
      <c r="D1611">
        <v>-29412593.770259004</v>
      </c>
      <c r="E1611">
        <v>-920511.65529283928</v>
      </c>
      <c r="F1611">
        <v>0</v>
      </c>
      <c r="H1611">
        <f t="shared" si="25"/>
        <v>-29412593.770259004</v>
      </c>
    </row>
    <row r="1612" spans="1:8" x14ac:dyDescent="0.25">
      <c r="A1612">
        <v>5591</v>
      </c>
      <c r="B1612" t="s">
        <v>176</v>
      </c>
      <c r="C1612">
        <v>2017</v>
      </c>
      <c r="D1612">
        <v>26153223.713939209</v>
      </c>
      <c r="E1612">
        <v>-236607.59004367434</v>
      </c>
      <c r="F1612">
        <v>234674.49984121943</v>
      </c>
      <c r="H1612">
        <f t="shared" si="25"/>
        <v>26153223.713939209</v>
      </c>
    </row>
    <row r="1613" spans="1:8" x14ac:dyDescent="0.25">
      <c r="A1613">
        <v>5592</v>
      </c>
      <c r="B1613" t="s">
        <v>170</v>
      </c>
      <c r="C1613">
        <v>2017</v>
      </c>
      <c r="D1613">
        <v>666311.21108576027</v>
      </c>
      <c r="E1613">
        <v>2071824.4888996931</v>
      </c>
      <c r="F1613">
        <v>2163980.2005330627</v>
      </c>
      <c r="H1613">
        <f t="shared" si="25"/>
        <v>666311.21108576027</v>
      </c>
    </row>
    <row r="1614" spans="1:8" x14ac:dyDescent="0.25">
      <c r="A1614">
        <v>5601</v>
      </c>
      <c r="B1614" t="s">
        <v>337</v>
      </c>
      <c r="C1614">
        <v>2017</v>
      </c>
      <c r="D1614">
        <v>-1813254.019379616</v>
      </c>
      <c r="E1614">
        <v>7265769.9752062708</v>
      </c>
      <c r="F1614">
        <v>7505365.7664103024</v>
      </c>
      <c r="H1614">
        <f t="shared" si="25"/>
        <v>-1813254.019379616</v>
      </c>
    </row>
    <row r="1615" spans="1:8" x14ac:dyDescent="0.25">
      <c r="A1615">
        <v>5604</v>
      </c>
      <c r="B1615" t="s">
        <v>286</v>
      </c>
      <c r="C1615">
        <v>2017</v>
      </c>
      <c r="D1615">
        <v>325219.16844820313</v>
      </c>
      <c r="E1615">
        <v>4324474.0090134302</v>
      </c>
      <c r="F1615">
        <v>4831397.045244691</v>
      </c>
      <c r="H1615">
        <f t="shared" si="25"/>
        <v>325219.16844820313</v>
      </c>
    </row>
    <row r="1616" spans="1:8" x14ac:dyDescent="0.25">
      <c r="A1616">
        <v>5606</v>
      </c>
      <c r="B1616" t="s">
        <v>235</v>
      </c>
      <c r="C1616">
        <v>2017</v>
      </c>
      <c r="D1616">
        <v>-20173001.053526651</v>
      </c>
      <c r="E1616">
        <v>-35340.893235670257</v>
      </c>
      <c r="F1616">
        <v>0</v>
      </c>
      <c r="H1616">
        <f t="shared" si="25"/>
        <v>-20173001.053526651</v>
      </c>
    </row>
    <row r="1617" spans="1:8" x14ac:dyDescent="0.25">
      <c r="A1617">
        <v>5607</v>
      </c>
      <c r="B1617" t="s">
        <v>179</v>
      </c>
      <c r="C1617">
        <v>2017</v>
      </c>
      <c r="D1617">
        <v>-15030.740710258717</v>
      </c>
      <c r="E1617">
        <v>9377687.1146662273</v>
      </c>
      <c r="F1617">
        <v>9686925.4158468973</v>
      </c>
      <c r="H1617">
        <f t="shared" si="25"/>
        <v>-15030.740710258717</v>
      </c>
    </row>
    <row r="1618" spans="1:8" x14ac:dyDescent="0.25">
      <c r="A1618">
        <v>5609</v>
      </c>
      <c r="B1618" t="s">
        <v>174</v>
      </c>
      <c r="C1618">
        <v>2017</v>
      </c>
      <c r="D1618">
        <v>-180580.49020562504</v>
      </c>
      <c r="E1618">
        <v>1133460.1161321783</v>
      </c>
      <c r="F1618">
        <v>1170837.0595600072</v>
      </c>
      <c r="H1618">
        <f t="shared" si="25"/>
        <v>-180580.49020562504</v>
      </c>
    </row>
    <row r="1619" spans="1:8" x14ac:dyDescent="0.25">
      <c r="A1619">
        <v>5610</v>
      </c>
      <c r="B1619" t="s">
        <v>148</v>
      </c>
      <c r="C1619">
        <v>2017</v>
      </c>
      <c r="D1619">
        <v>-447857.95826828451</v>
      </c>
      <c r="E1619">
        <v>1256170.8979356622</v>
      </c>
      <c r="F1619">
        <v>1297594.3480593811</v>
      </c>
      <c r="H1619">
        <f t="shared" si="25"/>
        <v>-447857.95826828451</v>
      </c>
    </row>
    <row r="1620" spans="1:8" x14ac:dyDescent="0.25">
      <c r="A1620">
        <v>5611</v>
      </c>
      <c r="B1620" t="s">
        <v>153</v>
      </c>
      <c r="C1620">
        <v>2017</v>
      </c>
      <c r="D1620">
        <v>-600452.82121019159</v>
      </c>
      <c r="E1620">
        <v>6837239.536257552</v>
      </c>
      <c r="F1620">
        <v>7771037.8578024013</v>
      </c>
      <c r="H1620">
        <f t="shared" si="25"/>
        <v>-600452.82121019159</v>
      </c>
    </row>
    <row r="1621" spans="1:8" x14ac:dyDescent="0.25">
      <c r="A1621">
        <v>5613</v>
      </c>
      <c r="B1621" t="s">
        <v>370</v>
      </c>
      <c r="C1621">
        <v>2017</v>
      </c>
      <c r="D1621">
        <v>-5314896.9824173199</v>
      </c>
      <c r="E1621">
        <v>17072025.844675723</v>
      </c>
      <c r="F1621">
        <v>17639277.410123415</v>
      </c>
      <c r="H1621">
        <f t="shared" si="25"/>
        <v>-5314896.9824173199</v>
      </c>
    </row>
    <row r="1622" spans="1:8" x14ac:dyDescent="0.25">
      <c r="A1622">
        <v>5621</v>
      </c>
      <c r="B1622" t="s">
        <v>401</v>
      </c>
      <c r="C1622">
        <v>2017</v>
      </c>
      <c r="D1622">
        <v>-908681.83039007045</v>
      </c>
      <c r="E1622">
        <v>2783.3083970246203</v>
      </c>
      <c r="F1622">
        <v>20191.130510460567</v>
      </c>
      <c r="H1622">
        <f t="shared" si="25"/>
        <v>-908681.83039007045</v>
      </c>
    </row>
    <row r="1623" spans="1:8" x14ac:dyDescent="0.25">
      <c r="A1623">
        <v>5622</v>
      </c>
      <c r="B1623" t="s">
        <v>367</v>
      </c>
      <c r="C1623">
        <v>2017</v>
      </c>
      <c r="D1623">
        <v>-510818.9000085232</v>
      </c>
      <c r="E1623">
        <v>2793.5223727935181</v>
      </c>
      <c r="F1623">
        <v>20265.226402242075</v>
      </c>
      <c r="H1623">
        <f t="shared" si="25"/>
        <v>-510818.9000085232</v>
      </c>
    </row>
    <row r="1624" spans="1:8" x14ac:dyDescent="0.25">
      <c r="A1624">
        <v>5623</v>
      </c>
      <c r="B1624" t="s">
        <v>364</v>
      </c>
      <c r="C1624">
        <v>2017</v>
      </c>
      <c r="D1624">
        <v>-2451068.4256595559</v>
      </c>
      <c r="E1624">
        <v>18464.016864398058</v>
      </c>
      <c r="F1624">
        <v>42801.762278396454</v>
      </c>
      <c r="H1624">
        <f t="shared" si="25"/>
        <v>-2451068.4256595559</v>
      </c>
    </row>
    <row r="1625" spans="1:8" x14ac:dyDescent="0.25">
      <c r="A1625">
        <v>5624</v>
      </c>
      <c r="B1625" t="s">
        <v>359</v>
      </c>
      <c r="C1625">
        <v>2017</v>
      </c>
      <c r="D1625">
        <v>585433.12110658083</v>
      </c>
      <c r="E1625">
        <v>-97236.149417872613</v>
      </c>
      <c r="F1625">
        <v>96441.727532550009</v>
      </c>
      <c r="H1625">
        <f t="shared" si="25"/>
        <v>585433.12110658083</v>
      </c>
    </row>
    <row r="1626" spans="1:8" x14ac:dyDescent="0.25">
      <c r="A1626">
        <v>5627</v>
      </c>
      <c r="B1626" t="s">
        <v>347</v>
      </c>
      <c r="C1626">
        <v>2017</v>
      </c>
      <c r="D1626">
        <v>7693599.7860308606</v>
      </c>
      <c r="E1626">
        <v>-85761.006280394038</v>
      </c>
      <c r="F1626">
        <v>85060.336614798347</v>
      </c>
      <c r="H1626">
        <f t="shared" si="25"/>
        <v>7693599.7860308606</v>
      </c>
    </row>
    <row r="1627" spans="1:8" x14ac:dyDescent="0.25">
      <c r="A1627">
        <v>5628</v>
      </c>
      <c r="B1627" t="s">
        <v>336</v>
      </c>
      <c r="C1627">
        <v>2017</v>
      </c>
      <c r="D1627">
        <v>-358151.14236043894</v>
      </c>
      <c r="E1627">
        <v>1726.1619049437095</v>
      </c>
      <c r="F1627">
        <v>12522.205711074626</v>
      </c>
      <c r="H1627">
        <f t="shared" si="25"/>
        <v>-358151.14236043894</v>
      </c>
    </row>
    <row r="1628" spans="1:8" x14ac:dyDescent="0.25">
      <c r="A1628">
        <v>5629</v>
      </c>
      <c r="B1628" t="s">
        <v>335</v>
      </c>
      <c r="C1628">
        <v>2017</v>
      </c>
      <c r="D1628">
        <v>-39935.499730724245</v>
      </c>
      <c r="E1628">
        <v>388929.51091563853</v>
      </c>
      <c r="F1628">
        <v>451374.84944224946</v>
      </c>
      <c r="H1628">
        <f t="shared" si="25"/>
        <v>-39935.499730724245</v>
      </c>
    </row>
    <row r="1629" spans="1:8" x14ac:dyDescent="0.25">
      <c r="A1629">
        <v>5631</v>
      </c>
      <c r="B1629" t="s">
        <v>311</v>
      </c>
      <c r="C1629">
        <v>2017</v>
      </c>
      <c r="D1629">
        <v>-841197.48600086698</v>
      </c>
      <c r="E1629">
        <v>21395.459405557354</v>
      </c>
      <c r="F1629">
        <v>28014.862914636007</v>
      </c>
      <c r="H1629">
        <f t="shared" si="25"/>
        <v>-841197.48600086698</v>
      </c>
    </row>
    <row r="1630" spans="1:8" x14ac:dyDescent="0.25">
      <c r="A1630">
        <v>5632</v>
      </c>
      <c r="B1630" t="s">
        <v>310</v>
      </c>
      <c r="C1630">
        <v>2017</v>
      </c>
      <c r="D1630">
        <v>-472033.14979699615</v>
      </c>
      <c r="E1630">
        <v>-22602.492156256943</v>
      </c>
      <c r="F1630">
        <v>176.92799837175738</v>
      </c>
      <c r="H1630">
        <f t="shared" si="25"/>
        <v>-472033.14979699615</v>
      </c>
    </row>
    <row r="1631" spans="1:8" x14ac:dyDescent="0.25">
      <c r="A1631">
        <v>5633</v>
      </c>
      <c r="B1631" t="s">
        <v>303</v>
      </c>
      <c r="C1631">
        <v>2017</v>
      </c>
      <c r="D1631">
        <v>-1381849.447901174</v>
      </c>
      <c r="E1631">
        <v>-38609.089761338539</v>
      </c>
      <c r="F1631">
        <v>302.22459201421009</v>
      </c>
      <c r="H1631">
        <f t="shared" si="25"/>
        <v>-1381849.447901174</v>
      </c>
    </row>
    <row r="1632" spans="1:8" x14ac:dyDescent="0.25">
      <c r="A1632">
        <v>5634</v>
      </c>
      <c r="B1632" t="s">
        <v>302</v>
      </c>
      <c r="C1632">
        <v>2017</v>
      </c>
      <c r="D1632">
        <v>-1458457.2918073824</v>
      </c>
      <c r="E1632">
        <v>13850.151142625271</v>
      </c>
      <c r="F1632">
        <v>100474.02925572304</v>
      </c>
      <c r="H1632">
        <f t="shared" si="25"/>
        <v>-1458457.2918073824</v>
      </c>
    </row>
    <row r="1633" spans="1:8" x14ac:dyDescent="0.25">
      <c r="A1633">
        <v>5635</v>
      </c>
      <c r="B1633" t="s">
        <v>300</v>
      </c>
      <c r="C1633">
        <v>2017</v>
      </c>
      <c r="D1633">
        <v>4501267.4303867631</v>
      </c>
      <c r="E1633">
        <v>-140749.80254563561</v>
      </c>
      <c r="F1633">
        <v>139599.8729755478</v>
      </c>
      <c r="H1633">
        <f t="shared" si="25"/>
        <v>4501267.4303867631</v>
      </c>
    </row>
    <row r="1634" spans="1:8" x14ac:dyDescent="0.25">
      <c r="A1634">
        <v>5636</v>
      </c>
      <c r="B1634" t="s">
        <v>294</v>
      </c>
      <c r="C1634">
        <v>2017</v>
      </c>
      <c r="D1634">
        <v>-2400299.9885861054</v>
      </c>
      <c r="E1634">
        <v>84158.873106065104</v>
      </c>
      <c r="F1634">
        <v>195090.1641153243</v>
      </c>
      <c r="H1634">
        <f t="shared" si="25"/>
        <v>-2400299.9885861054</v>
      </c>
    </row>
    <row r="1635" spans="1:8" x14ac:dyDescent="0.25">
      <c r="A1635">
        <v>5637</v>
      </c>
      <c r="B1635" t="s">
        <v>251</v>
      </c>
      <c r="C1635">
        <v>2017</v>
      </c>
      <c r="D1635">
        <v>-57121.458599801292</v>
      </c>
      <c r="E1635">
        <v>27697.740152248753</v>
      </c>
      <c r="F1635">
        <v>67557.013502108515</v>
      </c>
      <c r="H1635">
        <f t="shared" si="25"/>
        <v>-57121.458599801292</v>
      </c>
    </row>
    <row r="1636" spans="1:8" x14ac:dyDescent="0.25">
      <c r="A1636">
        <v>5638</v>
      </c>
      <c r="B1636" t="s">
        <v>243</v>
      </c>
      <c r="C1636">
        <v>2017</v>
      </c>
      <c r="D1636">
        <v>-5320667.9664022531</v>
      </c>
      <c r="E1636">
        <v>-34898.023824902302</v>
      </c>
      <c r="F1636">
        <v>273.17507555292406</v>
      </c>
      <c r="H1636">
        <f t="shared" si="25"/>
        <v>-5320667.9664022531</v>
      </c>
    </row>
    <row r="1637" spans="1:8" x14ac:dyDescent="0.25">
      <c r="A1637">
        <v>5639</v>
      </c>
      <c r="B1637" t="s">
        <v>238</v>
      </c>
      <c r="C1637">
        <v>2017</v>
      </c>
      <c r="D1637">
        <v>-1082913.5981201741</v>
      </c>
      <c r="E1637">
        <v>4060.0553681368297</v>
      </c>
      <c r="F1637">
        <v>29453.116983148902</v>
      </c>
      <c r="H1637">
        <f t="shared" si="25"/>
        <v>-1082913.5981201741</v>
      </c>
    </row>
    <row r="1638" spans="1:8" x14ac:dyDescent="0.25">
      <c r="A1638">
        <v>5640</v>
      </c>
      <c r="B1638" t="s">
        <v>236</v>
      </c>
      <c r="C1638">
        <v>2017</v>
      </c>
      <c r="D1638">
        <v>-2213270.9331495473</v>
      </c>
      <c r="E1638">
        <v>18437.689177657307</v>
      </c>
      <c r="F1638">
        <v>24142.007188710875</v>
      </c>
      <c r="H1638">
        <f t="shared" si="25"/>
        <v>-2213270.9331495473</v>
      </c>
    </row>
    <row r="1639" spans="1:8" x14ac:dyDescent="0.25">
      <c r="A1639">
        <v>5642</v>
      </c>
      <c r="B1639" t="s">
        <v>214</v>
      </c>
      <c r="C1639">
        <v>2017</v>
      </c>
      <c r="D1639">
        <v>-3475198.0353164095</v>
      </c>
      <c r="E1639">
        <v>707712.09158039792</v>
      </c>
      <c r="F1639">
        <v>1859363.7194676131</v>
      </c>
      <c r="H1639">
        <f t="shared" si="25"/>
        <v>-3475198.0353164095</v>
      </c>
    </row>
    <row r="1640" spans="1:8" x14ac:dyDescent="0.25">
      <c r="A1640">
        <v>5643</v>
      </c>
      <c r="B1640" t="s">
        <v>183</v>
      </c>
      <c r="C1640">
        <v>2017</v>
      </c>
      <c r="D1640">
        <v>-2122376.1436436968</v>
      </c>
      <c r="E1640">
        <v>135294.06673372339</v>
      </c>
      <c r="F1640">
        <v>425677.66534491163</v>
      </c>
      <c r="H1640">
        <f t="shared" si="25"/>
        <v>-2122376.1436436968</v>
      </c>
    </row>
    <row r="1641" spans="1:8" x14ac:dyDescent="0.25">
      <c r="A1641">
        <v>5645</v>
      </c>
      <c r="B1641" t="s">
        <v>169</v>
      </c>
      <c r="C1641">
        <v>2017</v>
      </c>
      <c r="D1641">
        <v>-440339.50649589323</v>
      </c>
      <c r="E1641">
        <v>2400.2843056909569</v>
      </c>
      <c r="F1641">
        <v>17412.534568654068</v>
      </c>
      <c r="H1641">
        <f t="shared" si="25"/>
        <v>-440339.50649589323</v>
      </c>
    </row>
    <row r="1642" spans="1:8" x14ac:dyDescent="0.25">
      <c r="A1642">
        <v>5646</v>
      </c>
      <c r="B1642" t="s">
        <v>157</v>
      </c>
      <c r="C1642">
        <v>2017</v>
      </c>
      <c r="D1642">
        <v>-7116837.2767873704</v>
      </c>
      <c r="E1642">
        <v>393190.75572261953</v>
      </c>
      <c r="F1642">
        <v>663686.48250505421</v>
      </c>
      <c r="H1642">
        <f t="shared" si="25"/>
        <v>-7116837.2767873704</v>
      </c>
    </row>
    <row r="1643" spans="1:8" x14ac:dyDescent="0.25">
      <c r="A1643">
        <v>5648</v>
      </c>
      <c r="B1643" t="s">
        <v>156</v>
      </c>
      <c r="C1643">
        <v>2017</v>
      </c>
      <c r="D1643">
        <v>-8967163.7763582692</v>
      </c>
      <c r="E1643">
        <v>-46981.247349952355</v>
      </c>
      <c r="F1643">
        <v>50282.629406160682</v>
      </c>
      <c r="H1643">
        <f t="shared" si="25"/>
        <v>-8967163.7763582692</v>
      </c>
    </row>
    <row r="1644" spans="1:8" x14ac:dyDescent="0.25">
      <c r="A1644">
        <v>5649</v>
      </c>
      <c r="B1644" t="s">
        <v>140</v>
      </c>
      <c r="C1644">
        <v>2017</v>
      </c>
      <c r="D1644">
        <v>-8948096.4229730256</v>
      </c>
      <c r="E1644">
        <v>84135.480045829245</v>
      </c>
      <c r="F1644">
        <v>221048.16489409149</v>
      </c>
      <c r="H1644">
        <f t="shared" si="25"/>
        <v>-8948096.4229730256</v>
      </c>
    </row>
    <row r="1645" spans="1:8" x14ac:dyDescent="0.25">
      <c r="A1645">
        <v>5650</v>
      </c>
      <c r="B1645" t="s">
        <v>128</v>
      </c>
      <c r="C1645">
        <v>2017</v>
      </c>
      <c r="D1645">
        <v>-8980074.4236020632</v>
      </c>
      <c r="E1645">
        <v>409507.79191646597</v>
      </c>
      <c r="F1645">
        <v>475257.11660850607</v>
      </c>
      <c r="H1645">
        <f t="shared" si="25"/>
        <v>-8980074.4236020632</v>
      </c>
    </row>
    <row r="1646" spans="1:8" x14ac:dyDescent="0.25">
      <c r="A1646">
        <v>5651</v>
      </c>
      <c r="B1646" t="s">
        <v>121</v>
      </c>
      <c r="C1646">
        <v>2017</v>
      </c>
      <c r="D1646">
        <v>-983062.80595805286</v>
      </c>
      <c r="E1646">
        <v>-9709.8731813009399</v>
      </c>
      <c r="F1646">
        <v>10392.187996189266</v>
      </c>
      <c r="H1646">
        <f t="shared" si="25"/>
        <v>-983062.80595805286</v>
      </c>
    </row>
    <row r="1647" spans="1:8" x14ac:dyDescent="0.25">
      <c r="A1647">
        <v>5652</v>
      </c>
      <c r="B1647" t="s">
        <v>120</v>
      </c>
      <c r="C1647">
        <v>2017</v>
      </c>
      <c r="D1647">
        <v>-201559.24510542129</v>
      </c>
      <c r="E1647">
        <v>16972.625419912427</v>
      </c>
      <c r="F1647">
        <v>22223.676782411509</v>
      </c>
      <c r="H1647">
        <f t="shared" si="25"/>
        <v>-201559.24510542129</v>
      </c>
    </row>
    <row r="1648" spans="1:8" x14ac:dyDescent="0.25">
      <c r="A1648">
        <v>5653</v>
      </c>
      <c r="B1648" t="s">
        <v>113</v>
      </c>
      <c r="C1648">
        <v>2017</v>
      </c>
      <c r="D1648">
        <v>-1146731.3038558876</v>
      </c>
      <c r="E1648">
        <v>4514.5772898527775</v>
      </c>
      <c r="F1648">
        <v>32750.384167425946</v>
      </c>
      <c r="H1648">
        <f t="shared" si="25"/>
        <v>-1146731.3038558876</v>
      </c>
    </row>
    <row r="1649" spans="1:8" x14ac:dyDescent="0.25">
      <c r="A1649">
        <v>5654</v>
      </c>
      <c r="B1649" t="s">
        <v>109</v>
      </c>
      <c r="C1649">
        <v>2017</v>
      </c>
      <c r="D1649">
        <v>-26256.791298549913</v>
      </c>
      <c r="E1649">
        <v>199372.37700446445</v>
      </c>
      <c r="F1649">
        <v>203973.81370706379</v>
      </c>
      <c r="H1649">
        <f t="shared" si="25"/>
        <v>-26256.791298549913</v>
      </c>
    </row>
    <row r="1650" spans="1:8" x14ac:dyDescent="0.25">
      <c r="A1650">
        <v>5655</v>
      </c>
      <c r="B1650" t="s">
        <v>107</v>
      </c>
      <c r="C1650">
        <v>2017</v>
      </c>
      <c r="D1650">
        <v>-1237479.5939260432</v>
      </c>
      <c r="E1650">
        <v>38561.583812341749</v>
      </c>
      <c r="F1650">
        <v>50491.90409033234</v>
      </c>
      <c r="H1650">
        <f t="shared" si="25"/>
        <v>-1237479.5939260432</v>
      </c>
    </row>
    <row r="1651" spans="1:8" x14ac:dyDescent="0.25">
      <c r="A1651">
        <v>5656</v>
      </c>
      <c r="B1651" t="s">
        <v>419</v>
      </c>
      <c r="C1651">
        <v>2017</v>
      </c>
      <c r="D1651">
        <v>-256145.95036379155</v>
      </c>
      <c r="E1651">
        <v>4179868.5348695037</v>
      </c>
      <c r="F1651">
        <v>4673047.3483283296</v>
      </c>
      <c r="H1651">
        <f t="shared" si="25"/>
        <v>-256145.95036379155</v>
      </c>
    </row>
    <row r="1652" spans="1:8" x14ac:dyDescent="0.25">
      <c r="A1652">
        <v>5661</v>
      </c>
      <c r="B1652" t="s">
        <v>371</v>
      </c>
      <c r="C1652">
        <v>2017</v>
      </c>
      <c r="D1652">
        <v>282489.73392866179</v>
      </c>
      <c r="E1652">
        <v>760280.84795473889</v>
      </c>
      <c r="F1652">
        <v>774753.27780175512</v>
      </c>
      <c r="H1652">
        <f t="shared" si="25"/>
        <v>282489.73392866179</v>
      </c>
    </row>
    <row r="1653" spans="1:8" x14ac:dyDescent="0.25">
      <c r="A1653">
        <v>5663</v>
      </c>
      <c r="B1653" t="s">
        <v>358</v>
      </c>
      <c r="C1653">
        <v>2017</v>
      </c>
      <c r="D1653">
        <v>112958.97683365954</v>
      </c>
      <c r="E1653">
        <v>283586.5472299325</v>
      </c>
      <c r="F1653">
        <v>261817.2707532988</v>
      </c>
      <c r="H1653">
        <f t="shared" si="25"/>
        <v>112958.97683365954</v>
      </c>
    </row>
    <row r="1654" spans="1:8" x14ac:dyDescent="0.25">
      <c r="A1654">
        <v>5665</v>
      </c>
      <c r="B1654" t="s">
        <v>346</v>
      </c>
      <c r="C1654">
        <v>2017</v>
      </c>
      <c r="D1654">
        <v>167073.84024963999</v>
      </c>
      <c r="E1654">
        <v>298512.15497887623</v>
      </c>
      <c r="F1654">
        <v>275597.12710873556</v>
      </c>
      <c r="H1654">
        <f t="shared" si="25"/>
        <v>167073.84024963999</v>
      </c>
    </row>
    <row r="1655" spans="1:8" x14ac:dyDescent="0.25">
      <c r="A1655">
        <v>5669</v>
      </c>
      <c r="B1655" t="s">
        <v>314</v>
      </c>
      <c r="C1655">
        <v>2017</v>
      </c>
      <c r="D1655">
        <v>123324.78892835649</v>
      </c>
      <c r="E1655">
        <v>431485.75128764845</v>
      </c>
      <c r="F1655">
        <v>398363.12009353598</v>
      </c>
      <c r="H1655">
        <f t="shared" si="25"/>
        <v>123324.78892835649</v>
      </c>
    </row>
    <row r="1656" spans="1:8" x14ac:dyDescent="0.25">
      <c r="A1656">
        <v>5671</v>
      </c>
      <c r="B1656" t="s">
        <v>308</v>
      </c>
      <c r="C1656">
        <v>2017</v>
      </c>
      <c r="D1656">
        <v>196679.11473971134</v>
      </c>
      <c r="E1656">
        <v>-9608.8644528368932</v>
      </c>
      <c r="F1656">
        <v>0</v>
      </c>
      <c r="H1656">
        <f t="shared" si="25"/>
        <v>196679.11473971134</v>
      </c>
    </row>
    <row r="1657" spans="1:8" x14ac:dyDescent="0.25">
      <c r="A1657">
        <v>5673</v>
      </c>
      <c r="B1657" t="s">
        <v>267</v>
      </c>
      <c r="C1657">
        <v>2017</v>
      </c>
      <c r="D1657">
        <v>283470.59487556037</v>
      </c>
      <c r="E1657">
        <v>514255.03062270052</v>
      </c>
      <c r="F1657">
        <v>474778.68715550355</v>
      </c>
      <c r="H1657">
        <f t="shared" si="25"/>
        <v>283470.59487556037</v>
      </c>
    </row>
    <row r="1658" spans="1:8" x14ac:dyDescent="0.25">
      <c r="A1658">
        <v>5674</v>
      </c>
      <c r="B1658" t="s">
        <v>241</v>
      </c>
      <c r="C1658">
        <v>2017</v>
      </c>
      <c r="D1658">
        <v>87188.877998242344</v>
      </c>
      <c r="E1658">
        <v>193301.68781794346</v>
      </c>
      <c r="F1658">
        <v>176632.70419241689</v>
      </c>
      <c r="H1658">
        <f t="shared" si="25"/>
        <v>87188.877998242344</v>
      </c>
    </row>
    <row r="1659" spans="1:8" x14ac:dyDescent="0.25">
      <c r="A1659">
        <v>5675</v>
      </c>
      <c r="B1659" t="s">
        <v>240</v>
      </c>
      <c r="C1659">
        <v>2017</v>
      </c>
      <c r="D1659">
        <v>3916866.05602034</v>
      </c>
      <c r="E1659">
        <v>5640522.8556690393</v>
      </c>
      <c r="F1659">
        <v>5207532.9881409714</v>
      </c>
      <c r="H1659">
        <f t="shared" si="25"/>
        <v>3916866.05602034</v>
      </c>
    </row>
    <row r="1660" spans="1:8" x14ac:dyDescent="0.25">
      <c r="A1660">
        <v>5678</v>
      </c>
      <c r="B1660" t="s">
        <v>212</v>
      </c>
      <c r="C1660">
        <v>2017</v>
      </c>
      <c r="D1660">
        <v>7278615.093528863</v>
      </c>
      <c r="E1660">
        <v>8392262.1752015892</v>
      </c>
      <c r="F1660">
        <v>7748037.4143978618</v>
      </c>
      <c r="H1660">
        <f t="shared" si="25"/>
        <v>7278615.093528863</v>
      </c>
    </row>
    <row r="1661" spans="1:8" x14ac:dyDescent="0.25">
      <c r="A1661">
        <v>5680</v>
      </c>
      <c r="B1661" t="s">
        <v>207</v>
      </c>
      <c r="C1661">
        <v>2017</v>
      </c>
      <c r="D1661">
        <v>207581.46741246051</v>
      </c>
      <c r="E1661">
        <v>613064.66254175245</v>
      </c>
      <c r="F1661">
        <v>624734.73859876278</v>
      </c>
      <c r="H1661">
        <f t="shared" si="25"/>
        <v>207581.46741246051</v>
      </c>
    </row>
    <row r="1662" spans="1:8" x14ac:dyDescent="0.25">
      <c r="A1662">
        <v>5683</v>
      </c>
      <c r="B1662" t="s">
        <v>182</v>
      </c>
      <c r="C1662">
        <v>2017</v>
      </c>
      <c r="D1662">
        <v>99559.195575454214</v>
      </c>
      <c r="E1662">
        <v>217233.63426345622</v>
      </c>
      <c r="F1662">
        <v>200434.27426089859</v>
      </c>
      <c r="H1662">
        <f t="shared" si="25"/>
        <v>99559.195575454214</v>
      </c>
    </row>
    <row r="1663" spans="1:8" x14ac:dyDescent="0.25">
      <c r="A1663">
        <v>5684</v>
      </c>
      <c r="B1663" t="s">
        <v>167</v>
      </c>
      <c r="C1663">
        <v>2017</v>
      </c>
      <c r="D1663">
        <v>-30864.984380234462</v>
      </c>
      <c r="E1663">
        <v>85483.026198496402</v>
      </c>
      <c r="F1663">
        <v>78920.99549022883</v>
      </c>
      <c r="H1663">
        <f t="shared" si="25"/>
        <v>-30864.984380234462</v>
      </c>
    </row>
    <row r="1664" spans="1:8" x14ac:dyDescent="0.25">
      <c r="A1664">
        <v>5688</v>
      </c>
      <c r="B1664" t="s">
        <v>144</v>
      </c>
      <c r="C1664">
        <v>2017</v>
      </c>
      <c r="D1664">
        <v>-55649.544482026802</v>
      </c>
      <c r="E1664">
        <v>307753.06654105388</v>
      </c>
      <c r="F1664">
        <v>347749.3074792244</v>
      </c>
      <c r="H1664">
        <f t="shared" si="25"/>
        <v>-55649.544482026802</v>
      </c>
    </row>
    <row r="1665" spans="1:8" x14ac:dyDescent="0.25">
      <c r="A1665">
        <v>5690</v>
      </c>
      <c r="B1665" t="s">
        <v>123</v>
      </c>
      <c r="C1665">
        <v>2017</v>
      </c>
      <c r="D1665">
        <v>74324.554947868048</v>
      </c>
      <c r="E1665">
        <v>192676.02730454743</v>
      </c>
      <c r="F1665">
        <v>177885.41840654751</v>
      </c>
      <c r="H1665">
        <f t="shared" si="25"/>
        <v>74324.554947868048</v>
      </c>
    </row>
    <row r="1666" spans="1:8" x14ac:dyDescent="0.25">
      <c r="A1666">
        <v>5692</v>
      </c>
      <c r="B1666" t="s">
        <v>115</v>
      </c>
      <c r="C1666">
        <v>2017</v>
      </c>
      <c r="D1666">
        <v>217456.99027423002</v>
      </c>
      <c r="E1666">
        <v>1193550.8533692744</v>
      </c>
      <c r="F1666">
        <v>1351585.6417359188</v>
      </c>
      <c r="H1666">
        <f t="shared" ref="H1666:H1729" si="26">D1666+G1666</f>
        <v>217456.99027423002</v>
      </c>
    </row>
    <row r="1667" spans="1:8" x14ac:dyDescent="0.25">
      <c r="A1667">
        <v>5693</v>
      </c>
      <c r="B1667" t="s">
        <v>220</v>
      </c>
      <c r="C1667">
        <v>2017</v>
      </c>
      <c r="D1667">
        <v>1521542.9752554237</v>
      </c>
      <c r="E1667">
        <v>5192618.3584285351</v>
      </c>
      <c r="F1667">
        <v>5356167.4424484642</v>
      </c>
      <c r="H1667">
        <f t="shared" si="26"/>
        <v>1521542.9752554237</v>
      </c>
    </row>
    <row r="1668" spans="1:8" x14ac:dyDescent="0.25">
      <c r="A1668">
        <v>5701</v>
      </c>
      <c r="B1668" t="s">
        <v>397</v>
      </c>
      <c r="C1668">
        <v>2017</v>
      </c>
      <c r="D1668">
        <v>-300628.95954542776</v>
      </c>
      <c r="E1668">
        <v>770946.16308421735</v>
      </c>
      <c r="F1668">
        <v>784176.3186823643</v>
      </c>
      <c r="H1668">
        <f t="shared" si="26"/>
        <v>-300628.95954542776</v>
      </c>
    </row>
    <row r="1669" spans="1:8" x14ac:dyDescent="0.25">
      <c r="A1669">
        <v>5702</v>
      </c>
      <c r="B1669" t="s">
        <v>395</v>
      </c>
      <c r="C1669">
        <v>2017</v>
      </c>
      <c r="D1669">
        <v>-2705084.3266158607</v>
      </c>
      <c r="E1669">
        <v>5378545.1755242869</v>
      </c>
      <c r="F1669">
        <v>5844481.9302870538</v>
      </c>
      <c r="H1669">
        <f t="shared" si="26"/>
        <v>-2705084.3266158607</v>
      </c>
    </row>
    <row r="1670" spans="1:8" x14ac:dyDescent="0.25">
      <c r="A1670">
        <v>5703</v>
      </c>
      <c r="B1670" t="s">
        <v>389</v>
      </c>
      <c r="C1670">
        <v>2017</v>
      </c>
      <c r="D1670">
        <v>-480234.83502309374</v>
      </c>
      <c r="E1670">
        <v>301950.20471142797</v>
      </c>
      <c r="F1670">
        <v>423521.93086517724</v>
      </c>
      <c r="H1670">
        <f t="shared" si="26"/>
        <v>-480234.83502309374</v>
      </c>
    </row>
    <row r="1671" spans="1:8" x14ac:dyDescent="0.25">
      <c r="A1671">
        <v>5704</v>
      </c>
      <c r="B1671" t="s">
        <v>386</v>
      </c>
      <c r="C1671">
        <v>2017</v>
      </c>
      <c r="D1671">
        <v>-2843762.1747955624</v>
      </c>
      <c r="E1671">
        <v>316563.27826505108</v>
      </c>
      <c r="F1671">
        <v>597901.12059840409</v>
      </c>
      <c r="H1671">
        <f t="shared" si="26"/>
        <v>-2843762.1747955624</v>
      </c>
    </row>
    <row r="1672" spans="1:8" x14ac:dyDescent="0.25">
      <c r="A1672">
        <v>5705</v>
      </c>
      <c r="B1672" t="s">
        <v>376</v>
      </c>
      <c r="C1672">
        <v>2017</v>
      </c>
      <c r="D1672">
        <v>-1084627.2520667692</v>
      </c>
      <c r="E1672">
        <v>-1389.8755899743583</v>
      </c>
      <c r="F1672">
        <v>30796.231696864103</v>
      </c>
      <c r="H1672">
        <f t="shared" si="26"/>
        <v>-1084627.2520667692</v>
      </c>
    </row>
    <row r="1673" spans="1:8" x14ac:dyDescent="0.25">
      <c r="A1673">
        <v>5706</v>
      </c>
      <c r="B1673" t="s">
        <v>374</v>
      </c>
      <c r="C1673">
        <v>2017</v>
      </c>
      <c r="D1673">
        <v>-1470770.2909050391</v>
      </c>
      <c r="E1673">
        <v>3875381.1590751288</v>
      </c>
      <c r="F1673">
        <v>3941886.3162336703</v>
      </c>
      <c r="H1673">
        <f t="shared" si="26"/>
        <v>-1470770.2909050391</v>
      </c>
    </row>
    <row r="1674" spans="1:8" x14ac:dyDescent="0.25">
      <c r="A1674">
        <v>5707</v>
      </c>
      <c r="B1674" t="s">
        <v>351</v>
      </c>
      <c r="C1674">
        <v>2017</v>
      </c>
      <c r="D1674">
        <v>-1879981.8649859002</v>
      </c>
      <c r="E1674">
        <v>-45336.200708047698</v>
      </c>
      <c r="F1674">
        <v>44487.277591214661</v>
      </c>
      <c r="H1674">
        <f t="shared" si="26"/>
        <v>-1879981.8649859002</v>
      </c>
    </row>
    <row r="1675" spans="1:8" x14ac:dyDescent="0.25">
      <c r="A1675">
        <v>5708</v>
      </c>
      <c r="B1675" t="s">
        <v>350</v>
      </c>
      <c r="C1675">
        <v>2017</v>
      </c>
      <c r="D1675">
        <v>-1025867.266611985</v>
      </c>
      <c r="E1675">
        <v>-33105.969819365062</v>
      </c>
      <c r="F1675">
        <v>32486.058520096281</v>
      </c>
      <c r="H1675">
        <f t="shared" si="26"/>
        <v>-1025867.266611985</v>
      </c>
    </row>
    <row r="1676" spans="1:8" x14ac:dyDescent="0.25">
      <c r="A1676">
        <v>5709</v>
      </c>
      <c r="B1676" t="s">
        <v>341</v>
      </c>
      <c r="C1676">
        <v>2017</v>
      </c>
      <c r="D1676">
        <v>-1949828.2213762624</v>
      </c>
      <c r="E1676">
        <v>4195461.4857127722</v>
      </c>
      <c r="F1676">
        <v>4267459.5199723309</v>
      </c>
      <c r="H1676">
        <f t="shared" si="26"/>
        <v>-1949828.2213762624</v>
      </c>
    </row>
    <row r="1677" spans="1:8" x14ac:dyDescent="0.25">
      <c r="A1677">
        <v>5710</v>
      </c>
      <c r="B1677" t="s">
        <v>334</v>
      </c>
      <c r="C1677">
        <v>2017</v>
      </c>
      <c r="D1677">
        <v>-3190698.5057063797</v>
      </c>
      <c r="E1677">
        <v>80218.129151981528</v>
      </c>
      <c r="F1677">
        <v>151510.02218305107</v>
      </c>
      <c r="H1677">
        <f t="shared" si="26"/>
        <v>-3190698.5057063797</v>
      </c>
    </row>
    <row r="1678" spans="1:8" x14ac:dyDescent="0.25">
      <c r="A1678">
        <v>5711</v>
      </c>
      <c r="B1678" t="s">
        <v>333</v>
      </c>
      <c r="C1678">
        <v>2017</v>
      </c>
      <c r="D1678">
        <v>-6892378.5619111024</v>
      </c>
      <c r="E1678">
        <v>-4448.2244525719143</v>
      </c>
      <c r="F1678">
        <v>98561.735934644559</v>
      </c>
      <c r="H1678">
        <f t="shared" si="26"/>
        <v>-6892378.5619111024</v>
      </c>
    </row>
    <row r="1679" spans="1:8" x14ac:dyDescent="0.25">
      <c r="A1679">
        <v>5712</v>
      </c>
      <c r="B1679" t="s">
        <v>331</v>
      </c>
      <c r="C1679">
        <v>2017</v>
      </c>
      <c r="D1679">
        <v>-10318251.356056046</v>
      </c>
      <c r="E1679">
        <v>-109755.77892343639</v>
      </c>
      <c r="F1679">
        <v>107700.59528477781</v>
      </c>
      <c r="H1679">
        <f t="shared" si="26"/>
        <v>-10318251.356056046</v>
      </c>
    </row>
    <row r="1680" spans="1:8" x14ac:dyDescent="0.25">
      <c r="A1680">
        <v>5713</v>
      </c>
      <c r="B1680" t="s">
        <v>323</v>
      </c>
      <c r="C1680">
        <v>2017</v>
      </c>
      <c r="D1680">
        <v>-7612926.1355991252</v>
      </c>
      <c r="E1680">
        <v>3315.8347675648602</v>
      </c>
      <c r="F1680">
        <v>75076.591717887059</v>
      </c>
      <c r="H1680">
        <f t="shared" si="26"/>
        <v>-7612926.1355991252</v>
      </c>
    </row>
    <row r="1681" spans="1:8" x14ac:dyDescent="0.25">
      <c r="A1681">
        <v>5714</v>
      </c>
      <c r="B1681" t="s">
        <v>322</v>
      </c>
      <c r="C1681">
        <v>2017</v>
      </c>
      <c r="D1681">
        <v>-1997536.0719231535</v>
      </c>
      <c r="E1681">
        <v>3995841.4970570374</v>
      </c>
      <c r="F1681">
        <v>4064413.8660277897</v>
      </c>
      <c r="H1681">
        <f t="shared" si="26"/>
        <v>-1997536.0719231535</v>
      </c>
    </row>
    <row r="1682" spans="1:8" x14ac:dyDescent="0.25">
      <c r="A1682">
        <v>5715</v>
      </c>
      <c r="B1682" t="s">
        <v>306</v>
      </c>
      <c r="C1682">
        <v>2017</v>
      </c>
      <c r="D1682">
        <v>-888965.99347722076</v>
      </c>
      <c r="E1682">
        <v>172887.9941851882</v>
      </c>
      <c r="F1682">
        <v>336693.68840166746</v>
      </c>
      <c r="H1682">
        <f t="shared" si="26"/>
        <v>-888965.99347722076</v>
      </c>
    </row>
    <row r="1683" spans="1:8" x14ac:dyDescent="0.25">
      <c r="A1683">
        <v>5716</v>
      </c>
      <c r="B1683" t="s">
        <v>293</v>
      </c>
      <c r="C1683">
        <v>2017</v>
      </c>
      <c r="D1683">
        <v>-3934193.8030964974</v>
      </c>
      <c r="E1683">
        <v>5517083.4795714319</v>
      </c>
      <c r="F1683">
        <v>5611761.7805706691</v>
      </c>
      <c r="H1683">
        <f t="shared" si="26"/>
        <v>-3934193.8030964974</v>
      </c>
    </row>
    <row r="1684" spans="1:8" x14ac:dyDescent="0.25">
      <c r="A1684">
        <v>5717</v>
      </c>
      <c r="B1684" t="s">
        <v>285</v>
      </c>
      <c r="C1684">
        <v>2017</v>
      </c>
      <c r="D1684">
        <v>-9678368.2119054832</v>
      </c>
      <c r="E1684">
        <v>-133126.76611014316</v>
      </c>
      <c r="F1684">
        <v>130633.95931435746</v>
      </c>
      <c r="H1684">
        <f t="shared" si="26"/>
        <v>-9678368.2119054832</v>
      </c>
    </row>
    <row r="1685" spans="1:8" x14ac:dyDescent="0.25">
      <c r="A1685">
        <v>5718</v>
      </c>
      <c r="B1685" t="s">
        <v>283</v>
      </c>
      <c r="C1685">
        <v>2017</v>
      </c>
      <c r="D1685">
        <v>-5263762.5694453036</v>
      </c>
      <c r="E1685">
        <v>3943185.2116075153</v>
      </c>
      <c r="F1685">
        <v>4284778.4977038531</v>
      </c>
      <c r="H1685">
        <f t="shared" si="26"/>
        <v>-5263762.5694453036</v>
      </c>
    </row>
    <row r="1686" spans="1:8" x14ac:dyDescent="0.25">
      <c r="A1686">
        <v>5719</v>
      </c>
      <c r="B1686" t="s">
        <v>279</v>
      </c>
      <c r="C1686">
        <v>2017</v>
      </c>
      <c r="D1686">
        <v>-4487889.1536591854</v>
      </c>
      <c r="E1686">
        <v>4171369.4181163912</v>
      </c>
      <c r="F1686">
        <v>4242954.0100135067</v>
      </c>
      <c r="H1686">
        <f t="shared" si="26"/>
        <v>-4487889.1536591854</v>
      </c>
    </row>
    <row r="1687" spans="1:8" x14ac:dyDescent="0.25">
      <c r="A1687">
        <v>5720</v>
      </c>
      <c r="B1687" t="s">
        <v>278</v>
      </c>
      <c r="C1687">
        <v>2017</v>
      </c>
      <c r="D1687">
        <v>-1696218.3957205294</v>
      </c>
      <c r="E1687">
        <v>2017207.858894333</v>
      </c>
      <c r="F1687">
        <v>2191956.0952263926</v>
      </c>
      <c r="H1687">
        <f t="shared" si="26"/>
        <v>-1696218.3957205294</v>
      </c>
    </row>
    <row r="1688" spans="1:8" x14ac:dyDescent="0.25">
      <c r="A1688">
        <v>5721</v>
      </c>
      <c r="B1688" t="s">
        <v>277</v>
      </c>
      <c r="C1688">
        <v>2017</v>
      </c>
      <c r="D1688">
        <v>-3614800.542247246</v>
      </c>
      <c r="E1688">
        <v>-681934.84020025469</v>
      </c>
      <c r="F1688">
        <v>159278.5223851389</v>
      </c>
      <c r="H1688">
        <f t="shared" si="26"/>
        <v>-3614800.542247246</v>
      </c>
    </row>
    <row r="1689" spans="1:8" x14ac:dyDescent="0.25">
      <c r="A1689">
        <v>5722</v>
      </c>
      <c r="B1689" t="s">
        <v>270</v>
      </c>
      <c r="C1689">
        <v>2017</v>
      </c>
      <c r="D1689">
        <v>-523030.11431046028</v>
      </c>
      <c r="E1689">
        <v>1314738.5459739782</v>
      </c>
      <c r="F1689">
        <v>1337300.6863243892</v>
      </c>
      <c r="H1689">
        <f t="shared" si="26"/>
        <v>-523030.11431046028</v>
      </c>
    </row>
    <row r="1690" spans="1:8" x14ac:dyDescent="0.25">
      <c r="A1690">
        <v>5723</v>
      </c>
      <c r="B1690" t="s">
        <v>228</v>
      </c>
      <c r="C1690">
        <v>2017</v>
      </c>
      <c r="D1690">
        <v>-18676991.979005966</v>
      </c>
      <c r="E1690">
        <v>-71589.023908754389</v>
      </c>
      <c r="F1690">
        <v>70248.515080080819</v>
      </c>
      <c r="H1690">
        <f t="shared" si="26"/>
        <v>-18676991.979005966</v>
      </c>
    </row>
    <row r="1691" spans="1:8" x14ac:dyDescent="0.25">
      <c r="A1691">
        <v>5724</v>
      </c>
      <c r="B1691" t="s">
        <v>208</v>
      </c>
      <c r="C1691">
        <v>2017</v>
      </c>
      <c r="D1691">
        <v>-16953629.503831424</v>
      </c>
      <c r="E1691">
        <v>-528220.23403892899</v>
      </c>
      <c r="F1691">
        <v>235738.41778190981</v>
      </c>
      <c r="H1691">
        <f t="shared" si="26"/>
        <v>-16953629.503831424</v>
      </c>
    </row>
    <row r="1692" spans="1:8" x14ac:dyDescent="0.25">
      <c r="A1692">
        <v>5725</v>
      </c>
      <c r="B1692" t="s">
        <v>185</v>
      </c>
      <c r="C1692">
        <v>2017</v>
      </c>
      <c r="D1692">
        <v>-6488836.4086669367</v>
      </c>
      <c r="E1692">
        <v>-207610.19638898392</v>
      </c>
      <c r="F1692">
        <v>46675.082572847597</v>
      </c>
      <c r="H1692">
        <f t="shared" si="26"/>
        <v>-6488836.4086669367</v>
      </c>
    </row>
    <row r="1693" spans="1:8" x14ac:dyDescent="0.25">
      <c r="A1693">
        <v>5726</v>
      </c>
      <c r="B1693" t="s">
        <v>256</v>
      </c>
      <c r="C1693">
        <v>2017</v>
      </c>
      <c r="D1693">
        <v>-790288.8953626462</v>
      </c>
      <c r="E1693">
        <v>4006166.6688840589</v>
      </c>
      <c r="F1693">
        <v>4074916.2274387139</v>
      </c>
      <c r="H1693">
        <f t="shared" si="26"/>
        <v>-790288.8953626462</v>
      </c>
    </row>
    <row r="1694" spans="1:8" x14ac:dyDescent="0.25">
      <c r="A1694">
        <v>5727</v>
      </c>
      <c r="B1694" t="s">
        <v>161</v>
      </c>
      <c r="C1694">
        <v>2017</v>
      </c>
      <c r="D1694">
        <v>-336093.36181480472</v>
      </c>
      <c r="E1694">
        <v>5187974.7848347733</v>
      </c>
      <c r="F1694">
        <v>5637402.6609892845</v>
      </c>
      <c r="H1694">
        <f t="shared" si="26"/>
        <v>-336093.36181480472</v>
      </c>
    </row>
    <row r="1695" spans="1:8" x14ac:dyDescent="0.25">
      <c r="A1695">
        <v>5728</v>
      </c>
      <c r="B1695" t="s">
        <v>149</v>
      </c>
      <c r="C1695">
        <v>2017</v>
      </c>
      <c r="D1695">
        <v>-948890.26478025946</v>
      </c>
      <c r="E1695">
        <v>1951457.4753069251</v>
      </c>
      <c r="F1695">
        <v>1984946.3066647346</v>
      </c>
      <c r="H1695">
        <f t="shared" si="26"/>
        <v>-948890.26478025946</v>
      </c>
    </row>
    <row r="1696" spans="1:8" x14ac:dyDescent="0.25">
      <c r="A1696">
        <v>5729</v>
      </c>
      <c r="B1696" t="s">
        <v>143</v>
      </c>
      <c r="C1696">
        <v>2017</v>
      </c>
      <c r="D1696">
        <v>-6219417.5343592251</v>
      </c>
      <c r="E1696">
        <v>-55703.781490120622</v>
      </c>
      <c r="F1696">
        <v>54660.724792306384</v>
      </c>
      <c r="H1696">
        <f t="shared" si="26"/>
        <v>-6219417.5343592251</v>
      </c>
    </row>
    <row r="1697" spans="1:8" x14ac:dyDescent="0.25">
      <c r="A1697">
        <v>5730</v>
      </c>
      <c r="B1697" t="s">
        <v>139</v>
      </c>
      <c r="C1697">
        <v>2017</v>
      </c>
      <c r="D1697">
        <v>-2559063.9235543697</v>
      </c>
      <c r="E1697">
        <v>2848419.1374337072</v>
      </c>
      <c r="F1697">
        <v>3095174.1847166647</v>
      </c>
      <c r="H1697">
        <f t="shared" si="26"/>
        <v>-2559063.9235543697</v>
      </c>
    </row>
    <row r="1698" spans="1:8" x14ac:dyDescent="0.25">
      <c r="A1698">
        <v>5731</v>
      </c>
      <c r="B1698" t="s">
        <v>247</v>
      </c>
      <c r="C1698">
        <v>2017</v>
      </c>
      <c r="D1698">
        <v>-296349.52310846152</v>
      </c>
      <c r="E1698">
        <v>212644.33822725675</v>
      </c>
      <c r="F1698">
        <v>401626.77367945149</v>
      </c>
      <c r="H1698">
        <f t="shared" si="26"/>
        <v>-296349.52310846152</v>
      </c>
    </row>
    <row r="1699" spans="1:8" x14ac:dyDescent="0.25">
      <c r="A1699">
        <v>5732</v>
      </c>
      <c r="B1699" t="s">
        <v>125</v>
      </c>
      <c r="C1699">
        <v>2017</v>
      </c>
      <c r="D1699">
        <v>-1425287.7600804886</v>
      </c>
      <c r="E1699">
        <v>170049.1746072997</v>
      </c>
      <c r="F1699">
        <v>321176.2040491951</v>
      </c>
      <c r="H1699">
        <f t="shared" si="26"/>
        <v>-1425287.7600804886</v>
      </c>
    </row>
    <row r="1700" spans="1:8" x14ac:dyDescent="0.25">
      <c r="A1700">
        <v>5741</v>
      </c>
      <c r="B1700" t="s">
        <v>260</v>
      </c>
      <c r="C1700">
        <v>2017</v>
      </c>
      <c r="D1700">
        <v>102554.94872701568</v>
      </c>
      <c r="E1700">
        <v>26902.52366092665</v>
      </c>
      <c r="F1700">
        <v>29705.608410236895</v>
      </c>
      <c r="H1700">
        <f t="shared" si="26"/>
        <v>102554.94872701568</v>
      </c>
    </row>
    <row r="1701" spans="1:8" x14ac:dyDescent="0.25">
      <c r="A1701">
        <v>5742</v>
      </c>
      <c r="B1701" t="s">
        <v>400</v>
      </c>
      <c r="C1701">
        <v>2017</v>
      </c>
      <c r="D1701">
        <v>89196.677691168647</v>
      </c>
      <c r="E1701">
        <v>28227.336061882317</v>
      </c>
      <c r="F1701">
        <v>39415.013555688645</v>
      </c>
      <c r="H1701">
        <f t="shared" si="26"/>
        <v>89196.677691168647</v>
      </c>
    </row>
    <row r="1702" spans="1:8" x14ac:dyDescent="0.25">
      <c r="A1702">
        <v>5743</v>
      </c>
      <c r="B1702" t="s">
        <v>396</v>
      </c>
      <c r="C1702">
        <v>2017</v>
      </c>
      <c r="D1702">
        <v>246140.79664261307</v>
      </c>
      <c r="E1702">
        <v>57713.215769835813</v>
      </c>
      <c r="F1702">
        <v>80587.384403669144</v>
      </c>
      <c r="H1702">
        <f t="shared" si="26"/>
        <v>246140.79664261307</v>
      </c>
    </row>
    <row r="1703" spans="1:8" x14ac:dyDescent="0.25">
      <c r="A1703">
        <v>5744</v>
      </c>
      <c r="B1703" t="s">
        <v>391</v>
      </c>
      <c r="C1703">
        <v>2017</v>
      </c>
      <c r="D1703">
        <v>-1298696.7631070493</v>
      </c>
      <c r="E1703">
        <v>1056815.0974611663</v>
      </c>
      <c r="F1703">
        <v>1095787.7938051864</v>
      </c>
      <c r="H1703">
        <f t="shared" si="26"/>
        <v>-1298696.7631070493</v>
      </c>
    </row>
    <row r="1704" spans="1:8" x14ac:dyDescent="0.25">
      <c r="A1704">
        <v>5745</v>
      </c>
      <c r="B1704" t="s">
        <v>388</v>
      </c>
      <c r="C1704">
        <v>2017</v>
      </c>
      <c r="D1704">
        <v>704038.75183368148</v>
      </c>
      <c r="E1704">
        <v>-24868.472860822614</v>
      </c>
      <c r="F1704">
        <v>195.22725676135397</v>
      </c>
      <c r="H1704">
        <f t="shared" si="26"/>
        <v>704038.75183368148</v>
      </c>
    </row>
    <row r="1705" spans="1:8" x14ac:dyDescent="0.25">
      <c r="A1705">
        <v>5746</v>
      </c>
      <c r="B1705" t="s">
        <v>387</v>
      </c>
      <c r="C1705">
        <v>2017</v>
      </c>
      <c r="D1705">
        <v>366123.61026671756</v>
      </c>
      <c r="E1705">
        <v>-21916.374942871211</v>
      </c>
      <c r="F1705">
        <v>172.05213131484948</v>
      </c>
      <c r="H1705">
        <f t="shared" si="26"/>
        <v>366123.61026671756</v>
      </c>
    </row>
    <row r="1706" spans="1:8" x14ac:dyDescent="0.25">
      <c r="A1706">
        <v>5747</v>
      </c>
      <c r="B1706" t="s">
        <v>377</v>
      </c>
      <c r="C1706">
        <v>2017</v>
      </c>
      <c r="D1706">
        <v>82480.561386477319</v>
      </c>
      <c r="E1706">
        <v>184376.37966708458</v>
      </c>
      <c r="F1706">
        <v>191137.41426190923</v>
      </c>
      <c r="H1706">
        <f t="shared" si="26"/>
        <v>82480.561386477319</v>
      </c>
    </row>
    <row r="1707" spans="1:8" x14ac:dyDescent="0.25">
      <c r="A1707">
        <v>5748</v>
      </c>
      <c r="B1707" t="s">
        <v>365</v>
      </c>
      <c r="C1707">
        <v>2017</v>
      </c>
      <c r="D1707">
        <v>-2417.548661808396</v>
      </c>
      <c r="E1707">
        <v>252863.52103637037</v>
      </c>
      <c r="F1707">
        <v>262188.49495612679</v>
      </c>
      <c r="H1707">
        <f t="shared" si="26"/>
        <v>-2417.548661808396</v>
      </c>
    </row>
    <row r="1708" spans="1:8" x14ac:dyDescent="0.25">
      <c r="A1708">
        <v>5749</v>
      </c>
      <c r="B1708" t="s">
        <v>345</v>
      </c>
      <c r="C1708">
        <v>2017</v>
      </c>
      <c r="D1708">
        <v>3205391.1818616642</v>
      </c>
      <c r="E1708">
        <v>-118142.40417063242</v>
      </c>
      <c r="F1708">
        <v>1238.5874540539771</v>
      </c>
      <c r="H1708">
        <f t="shared" si="26"/>
        <v>3205391.1818616642</v>
      </c>
    </row>
    <row r="1709" spans="1:8" x14ac:dyDescent="0.25">
      <c r="A1709">
        <v>5750</v>
      </c>
      <c r="B1709" t="s">
        <v>246</v>
      </c>
      <c r="C1709">
        <v>2017</v>
      </c>
      <c r="D1709">
        <v>91911.717553117371</v>
      </c>
      <c r="E1709">
        <v>16236.163014787498</v>
      </c>
      <c r="F1709">
        <v>22720.119278916067</v>
      </c>
      <c r="H1709">
        <f t="shared" si="26"/>
        <v>91911.717553117371</v>
      </c>
    </row>
    <row r="1710" spans="1:8" x14ac:dyDescent="0.25">
      <c r="A1710">
        <v>5752</v>
      </c>
      <c r="B1710" t="s">
        <v>319</v>
      </c>
      <c r="C1710">
        <v>2017</v>
      </c>
      <c r="D1710">
        <v>134454.51205758459</v>
      </c>
      <c r="E1710">
        <v>365856.79525562853</v>
      </c>
      <c r="F1710">
        <v>379272.67018462619</v>
      </c>
      <c r="H1710">
        <f t="shared" si="26"/>
        <v>134454.51205758459</v>
      </c>
    </row>
    <row r="1711" spans="1:8" x14ac:dyDescent="0.25">
      <c r="A1711">
        <v>5754</v>
      </c>
      <c r="B1711" t="s">
        <v>262</v>
      </c>
      <c r="C1711">
        <v>2017</v>
      </c>
      <c r="D1711">
        <v>195252.16891578579</v>
      </c>
      <c r="E1711">
        <v>298284.30008968123</v>
      </c>
      <c r="F1711">
        <v>309222.30893680605</v>
      </c>
      <c r="H1711">
        <f t="shared" si="26"/>
        <v>195252.16891578579</v>
      </c>
    </row>
    <row r="1712" spans="1:8" x14ac:dyDescent="0.25">
      <c r="A1712">
        <v>5755</v>
      </c>
      <c r="B1712" t="s">
        <v>244</v>
      </c>
      <c r="C1712">
        <v>2017</v>
      </c>
      <c r="D1712">
        <v>343512.07364123932</v>
      </c>
      <c r="E1712">
        <v>37405.966724676167</v>
      </c>
      <c r="F1712">
        <v>52344.142206121549</v>
      </c>
      <c r="H1712">
        <f t="shared" si="26"/>
        <v>343512.07364123932</v>
      </c>
    </row>
    <row r="1713" spans="1:8" x14ac:dyDescent="0.25">
      <c r="A1713">
        <v>5756</v>
      </c>
      <c r="B1713" t="s">
        <v>219</v>
      </c>
      <c r="C1713">
        <v>2017</v>
      </c>
      <c r="D1713">
        <v>-75753.590253450442</v>
      </c>
      <c r="E1713">
        <v>43329.859814736548</v>
      </c>
      <c r="F1713">
        <v>60503.301063190855</v>
      </c>
      <c r="H1713">
        <f t="shared" si="26"/>
        <v>-75753.590253450442</v>
      </c>
    </row>
    <row r="1714" spans="1:8" x14ac:dyDescent="0.25">
      <c r="A1714">
        <v>5757</v>
      </c>
      <c r="B1714" t="s">
        <v>203</v>
      </c>
      <c r="C1714">
        <v>2017</v>
      </c>
      <c r="D1714">
        <v>4136892.9590778514</v>
      </c>
      <c r="E1714">
        <v>627923.38341480249</v>
      </c>
      <c r="F1714">
        <v>876795.76333275542</v>
      </c>
      <c r="H1714">
        <f t="shared" si="26"/>
        <v>4136892.9590778514</v>
      </c>
    </row>
    <row r="1715" spans="1:8" x14ac:dyDescent="0.25">
      <c r="A1715">
        <v>5758</v>
      </c>
      <c r="B1715" t="s">
        <v>257</v>
      </c>
      <c r="C1715">
        <v>2017</v>
      </c>
      <c r="D1715">
        <v>144502.01834329386</v>
      </c>
      <c r="E1715">
        <v>225954.01932939398</v>
      </c>
      <c r="F1715">
        <v>231464.50901395033</v>
      </c>
      <c r="H1715">
        <f t="shared" si="26"/>
        <v>144502.01834329386</v>
      </c>
    </row>
    <row r="1716" spans="1:8" x14ac:dyDescent="0.25">
      <c r="A1716">
        <v>5759</v>
      </c>
      <c r="B1716" t="s">
        <v>184</v>
      </c>
      <c r="C1716">
        <v>2017</v>
      </c>
      <c r="D1716">
        <v>168681.01794903111</v>
      </c>
      <c r="E1716">
        <v>202676.86800625108</v>
      </c>
      <c r="F1716">
        <v>210151.08374346042</v>
      </c>
      <c r="H1716">
        <f t="shared" si="26"/>
        <v>168681.01794903111</v>
      </c>
    </row>
    <row r="1717" spans="1:8" x14ac:dyDescent="0.25">
      <c r="A1717">
        <v>5760</v>
      </c>
      <c r="B1717" t="s">
        <v>177</v>
      </c>
      <c r="C1717">
        <v>2017</v>
      </c>
      <c r="D1717">
        <v>417545.55995204032</v>
      </c>
      <c r="E1717">
        <v>43599.54773889466</v>
      </c>
      <c r="F1717">
        <v>60879.877625824825</v>
      </c>
      <c r="H1717">
        <f t="shared" si="26"/>
        <v>417545.55995204032</v>
      </c>
    </row>
    <row r="1718" spans="1:8" x14ac:dyDescent="0.25">
      <c r="A1718">
        <v>5761</v>
      </c>
      <c r="B1718" t="s">
        <v>171</v>
      </c>
      <c r="C1718">
        <v>2017</v>
      </c>
      <c r="D1718">
        <v>407348.10969683697</v>
      </c>
      <c r="E1718">
        <v>531892.0690919559</v>
      </c>
      <c r="F1718">
        <v>551396.41496498417</v>
      </c>
      <c r="H1718">
        <f t="shared" si="26"/>
        <v>407348.10969683697</v>
      </c>
    </row>
    <row r="1719" spans="1:8" x14ac:dyDescent="0.25">
      <c r="A1719">
        <v>5762</v>
      </c>
      <c r="B1719" t="s">
        <v>151</v>
      </c>
      <c r="C1719">
        <v>2017</v>
      </c>
      <c r="D1719">
        <v>58886.579381341675</v>
      </c>
      <c r="E1719">
        <v>12315.748536553749</v>
      </c>
      <c r="F1719">
        <v>17196.996360284535</v>
      </c>
      <c r="H1719">
        <f t="shared" si="26"/>
        <v>58886.579381341675</v>
      </c>
    </row>
    <row r="1720" spans="1:8" x14ac:dyDescent="0.25">
      <c r="A1720">
        <v>5763</v>
      </c>
      <c r="B1720" t="s">
        <v>132</v>
      </c>
      <c r="C1720">
        <v>2017</v>
      </c>
      <c r="D1720">
        <v>103655.23638220408</v>
      </c>
      <c r="E1720">
        <v>56724.360047922732</v>
      </c>
      <c r="F1720">
        <v>79206.603674011261</v>
      </c>
      <c r="H1720">
        <f t="shared" si="26"/>
        <v>103655.23638220408</v>
      </c>
    </row>
    <row r="1721" spans="1:8" x14ac:dyDescent="0.25">
      <c r="A1721">
        <v>5764</v>
      </c>
      <c r="B1721" t="s">
        <v>130</v>
      </c>
      <c r="C1721">
        <v>2017</v>
      </c>
      <c r="D1721">
        <v>3267970.9354091203</v>
      </c>
      <c r="E1721">
        <v>3716707.7080574897</v>
      </c>
      <c r="F1721">
        <v>3853770.5880765049</v>
      </c>
      <c r="H1721">
        <f t="shared" si="26"/>
        <v>3267970.9354091203</v>
      </c>
    </row>
    <row r="1722" spans="1:8" x14ac:dyDescent="0.25">
      <c r="A1722">
        <v>5765</v>
      </c>
      <c r="B1722" t="s">
        <v>129</v>
      </c>
      <c r="C1722">
        <v>2017</v>
      </c>
      <c r="D1722">
        <v>483849.91099313018</v>
      </c>
      <c r="E1722">
        <v>465191.66847149056</v>
      </c>
      <c r="F1722">
        <v>482346.77316356153</v>
      </c>
      <c r="H1722">
        <f t="shared" si="26"/>
        <v>483849.91099313018</v>
      </c>
    </row>
    <row r="1723" spans="1:8" x14ac:dyDescent="0.25">
      <c r="A1723">
        <v>5766</v>
      </c>
      <c r="B1723" t="s">
        <v>111</v>
      </c>
      <c r="C1723">
        <v>2017</v>
      </c>
      <c r="D1723">
        <v>430152.7119845564</v>
      </c>
      <c r="E1723">
        <v>-13556.033639232841</v>
      </c>
      <c r="F1723">
        <v>106.4201760503487</v>
      </c>
      <c r="H1723">
        <f t="shared" si="26"/>
        <v>430152.7119845564</v>
      </c>
    </row>
    <row r="1724" spans="1:8" x14ac:dyDescent="0.25">
      <c r="A1724">
        <v>5785</v>
      </c>
      <c r="B1724" t="s">
        <v>329</v>
      </c>
      <c r="C1724">
        <v>2017</v>
      </c>
      <c r="D1724">
        <v>71540.478537965275</v>
      </c>
      <c r="E1724">
        <v>941738.23764985625</v>
      </c>
      <c r="F1724">
        <v>1066431.2096029548</v>
      </c>
      <c r="H1724">
        <f t="shared" si="26"/>
        <v>71540.478537965275</v>
      </c>
    </row>
    <row r="1725" spans="1:8" x14ac:dyDescent="0.25">
      <c r="A1725">
        <v>5790</v>
      </c>
      <c r="B1725" t="s">
        <v>234</v>
      </c>
      <c r="C1725">
        <v>2017</v>
      </c>
      <c r="D1725">
        <v>261991.37430456863</v>
      </c>
      <c r="E1725">
        <v>-17484.422551869095</v>
      </c>
      <c r="F1725">
        <v>0</v>
      </c>
      <c r="H1725">
        <f t="shared" si="26"/>
        <v>261991.37430456863</v>
      </c>
    </row>
    <row r="1726" spans="1:8" x14ac:dyDescent="0.25">
      <c r="A1726">
        <v>5792</v>
      </c>
      <c r="B1726" t="s">
        <v>217</v>
      </c>
      <c r="C1726">
        <v>2017</v>
      </c>
      <c r="D1726">
        <v>316835.92444032122</v>
      </c>
      <c r="E1726">
        <v>1330257.9654425243</v>
      </c>
      <c r="F1726">
        <v>1502277.0083102493</v>
      </c>
      <c r="H1726">
        <f t="shared" si="26"/>
        <v>316835.92444032122</v>
      </c>
    </row>
    <row r="1727" spans="1:8" x14ac:dyDescent="0.25">
      <c r="A1727">
        <v>5798</v>
      </c>
      <c r="B1727" t="s">
        <v>168</v>
      </c>
      <c r="C1727">
        <v>2017</v>
      </c>
      <c r="D1727">
        <v>101335.9198542191</v>
      </c>
      <c r="E1727">
        <v>921265.66726616351</v>
      </c>
      <c r="F1727">
        <v>1043247.9224376732</v>
      </c>
      <c r="H1727">
        <f t="shared" si="26"/>
        <v>101335.9198542191</v>
      </c>
    </row>
    <row r="1728" spans="1:8" x14ac:dyDescent="0.25">
      <c r="A1728">
        <v>5799</v>
      </c>
      <c r="B1728" t="s">
        <v>150</v>
      </c>
      <c r="C1728">
        <v>2017</v>
      </c>
      <c r="D1728">
        <v>306509.08281507343</v>
      </c>
      <c r="E1728">
        <v>3908659.2071027257</v>
      </c>
      <c r="F1728">
        <v>4414097.8762696218</v>
      </c>
      <c r="H1728">
        <f t="shared" si="26"/>
        <v>306509.08281507343</v>
      </c>
    </row>
    <row r="1729" spans="1:8" x14ac:dyDescent="0.25">
      <c r="A1729">
        <v>5803</v>
      </c>
      <c r="B1729" t="s">
        <v>110</v>
      </c>
      <c r="C1729">
        <v>2017</v>
      </c>
      <c r="D1729">
        <v>162666.71374117036</v>
      </c>
      <c r="E1729">
        <v>1054337.3747601649</v>
      </c>
      <c r="F1729">
        <v>1193939.2890120037</v>
      </c>
      <c r="H1729">
        <f t="shared" si="26"/>
        <v>162666.71374117036</v>
      </c>
    </row>
    <row r="1730" spans="1:8" x14ac:dyDescent="0.25">
      <c r="A1730">
        <v>5804</v>
      </c>
      <c r="B1730" t="s">
        <v>265</v>
      </c>
      <c r="C1730">
        <v>2017</v>
      </c>
      <c r="D1730">
        <v>520233.95563378802</v>
      </c>
      <c r="E1730">
        <v>3073110.862034265</v>
      </c>
      <c r="F1730">
        <v>3148334.2747806069</v>
      </c>
      <c r="H1730">
        <f t="shared" ref="H1730:H1793" si="27">D1730+G1730</f>
        <v>520233.95563378802</v>
      </c>
    </row>
    <row r="1731" spans="1:8" x14ac:dyDescent="0.25">
      <c r="A1731">
        <v>5805</v>
      </c>
      <c r="B1731" t="s">
        <v>198</v>
      </c>
      <c r="C1731">
        <v>2017</v>
      </c>
      <c r="D1731">
        <v>3769206.9687316557</v>
      </c>
      <c r="E1731">
        <v>-350500.77894738421</v>
      </c>
      <c r="F1731">
        <v>0</v>
      </c>
      <c r="H1731">
        <f t="shared" si="27"/>
        <v>3769206.9687316557</v>
      </c>
    </row>
    <row r="1732" spans="1:8" x14ac:dyDescent="0.25">
      <c r="A1732">
        <v>5806</v>
      </c>
      <c r="B1732" t="s">
        <v>264</v>
      </c>
      <c r="C1732">
        <v>2017</v>
      </c>
      <c r="D1732">
        <v>1322122.8293277554</v>
      </c>
      <c r="E1732">
        <v>5850671.6072703619</v>
      </c>
      <c r="F1732">
        <v>6607236.8421052638</v>
      </c>
      <c r="H1732">
        <f t="shared" si="27"/>
        <v>1322122.8293277554</v>
      </c>
    </row>
    <row r="1733" spans="1:8" x14ac:dyDescent="0.25">
      <c r="A1733">
        <v>5812</v>
      </c>
      <c r="B1733" t="s">
        <v>355</v>
      </c>
      <c r="C1733">
        <v>2017</v>
      </c>
      <c r="D1733">
        <v>120737.72417105475</v>
      </c>
      <c r="E1733">
        <v>-2949.0353048068737</v>
      </c>
      <c r="F1733">
        <v>0</v>
      </c>
      <c r="H1733">
        <f t="shared" si="27"/>
        <v>120737.72417105475</v>
      </c>
    </row>
    <row r="1734" spans="1:8" x14ac:dyDescent="0.25">
      <c r="A1734">
        <v>5813</v>
      </c>
      <c r="B1734" t="s">
        <v>338</v>
      </c>
      <c r="C1734">
        <v>2017</v>
      </c>
      <c r="D1734">
        <v>130703.50471055569</v>
      </c>
      <c r="E1734">
        <v>468069.20600990625</v>
      </c>
      <c r="F1734">
        <v>472425.75028280541</v>
      </c>
      <c r="H1734">
        <f t="shared" si="27"/>
        <v>130703.50471055569</v>
      </c>
    </row>
    <row r="1735" spans="1:8" x14ac:dyDescent="0.25">
      <c r="A1735">
        <v>5816</v>
      </c>
      <c r="B1735" t="s">
        <v>327</v>
      </c>
      <c r="C1735">
        <v>2017</v>
      </c>
      <c r="D1735">
        <v>1944244.8194911862</v>
      </c>
      <c r="E1735">
        <v>2397443.5530110882</v>
      </c>
      <c r="F1735">
        <v>2460634.5461538462</v>
      </c>
      <c r="H1735">
        <f t="shared" si="27"/>
        <v>1944244.8194911862</v>
      </c>
    </row>
    <row r="1736" spans="1:8" x14ac:dyDescent="0.25">
      <c r="A1736">
        <v>5817</v>
      </c>
      <c r="B1736" t="s">
        <v>273</v>
      </c>
      <c r="C1736">
        <v>2017</v>
      </c>
      <c r="D1736">
        <v>587021.86749800597</v>
      </c>
      <c r="E1736">
        <v>871619.59239373705</v>
      </c>
      <c r="F1736">
        <v>894593.44202488684</v>
      </c>
      <c r="H1736">
        <f t="shared" si="27"/>
        <v>587021.86749800597</v>
      </c>
    </row>
    <row r="1737" spans="1:8" x14ac:dyDescent="0.25">
      <c r="A1737">
        <v>5819</v>
      </c>
      <c r="B1737" t="s">
        <v>268</v>
      </c>
      <c r="C1737">
        <v>2017</v>
      </c>
      <c r="D1737">
        <v>-126093.93470659005</v>
      </c>
      <c r="E1737">
        <v>-8271.1224564505283</v>
      </c>
      <c r="F1737">
        <v>0</v>
      </c>
      <c r="H1737">
        <f t="shared" si="27"/>
        <v>-126093.93470659005</v>
      </c>
    </row>
    <row r="1738" spans="1:8" x14ac:dyDescent="0.25">
      <c r="A1738">
        <v>5821</v>
      </c>
      <c r="B1738" t="s">
        <v>227</v>
      </c>
      <c r="C1738">
        <v>2017</v>
      </c>
      <c r="D1738">
        <v>281829.06156601838</v>
      </c>
      <c r="E1738">
        <v>344730.44553100609</v>
      </c>
      <c r="F1738">
        <v>353816.73212669685</v>
      </c>
      <c r="H1738">
        <f t="shared" si="27"/>
        <v>281829.06156601838</v>
      </c>
    </row>
    <row r="1739" spans="1:8" x14ac:dyDescent="0.25">
      <c r="A1739">
        <v>5822</v>
      </c>
      <c r="B1739" t="s">
        <v>193</v>
      </c>
      <c r="C1739">
        <v>2017</v>
      </c>
      <c r="D1739">
        <v>9450298.1880891062</v>
      </c>
      <c r="E1739">
        <v>9515343.7749410663</v>
      </c>
      <c r="F1739">
        <v>9766145.9356334843</v>
      </c>
      <c r="H1739">
        <f t="shared" si="27"/>
        <v>9450298.1880891062</v>
      </c>
    </row>
    <row r="1740" spans="1:8" x14ac:dyDescent="0.25">
      <c r="A1740">
        <v>5827</v>
      </c>
      <c r="B1740" t="s">
        <v>138</v>
      </c>
      <c r="C1740">
        <v>2017</v>
      </c>
      <c r="D1740">
        <v>179104.79367868218</v>
      </c>
      <c r="E1740">
        <v>262465.22557474329</v>
      </c>
      <c r="F1740">
        <v>269383.19377828052</v>
      </c>
      <c r="H1740">
        <f t="shared" si="27"/>
        <v>179104.79367868218</v>
      </c>
    </row>
    <row r="1741" spans="1:8" x14ac:dyDescent="0.25">
      <c r="A1741">
        <v>5828</v>
      </c>
      <c r="B1741" t="s">
        <v>464</v>
      </c>
      <c r="C1741">
        <v>2017</v>
      </c>
      <c r="D1741">
        <v>125490.91178778454</v>
      </c>
      <c r="E1741">
        <v>-4829.1759440280266</v>
      </c>
      <c r="F1741">
        <v>0</v>
      </c>
      <c r="H1741">
        <f t="shared" si="27"/>
        <v>125490.91178778454</v>
      </c>
    </row>
    <row r="1742" spans="1:8" x14ac:dyDescent="0.25">
      <c r="A1742">
        <v>5830</v>
      </c>
      <c r="B1742" t="s">
        <v>119</v>
      </c>
      <c r="C1742">
        <v>2017</v>
      </c>
      <c r="D1742">
        <v>264939.15200748353</v>
      </c>
      <c r="E1742">
        <v>-16506.2817103253</v>
      </c>
      <c r="F1742">
        <v>0</v>
      </c>
      <c r="H1742">
        <f t="shared" si="27"/>
        <v>264939.15200748353</v>
      </c>
    </row>
    <row r="1743" spans="1:8" x14ac:dyDescent="0.25">
      <c r="A1743">
        <v>5831</v>
      </c>
      <c r="B1743" t="s">
        <v>134</v>
      </c>
      <c r="C1743">
        <v>2017</v>
      </c>
      <c r="D1743">
        <v>1775176.031495614</v>
      </c>
      <c r="E1743">
        <v>-120135.64746004147</v>
      </c>
      <c r="F1743">
        <v>0</v>
      </c>
      <c r="H1743">
        <f t="shared" si="27"/>
        <v>1775176.031495614</v>
      </c>
    </row>
    <row r="1744" spans="1:8" x14ac:dyDescent="0.25">
      <c r="A1744">
        <v>5841</v>
      </c>
      <c r="B1744" t="s">
        <v>352</v>
      </c>
      <c r="C1744">
        <v>2017</v>
      </c>
      <c r="D1744">
        <v>1128007.1223700678</v>
      </c>
      <c r="E1744">
        <v>-61554.87849368577</v>
      </c>
      <c r="F1744">
        <v>84055.06011625129</v>
      </c>
      <c r="H1744">
        <f t="shared" si="27"/>
        <v>1128007.1223700678</v>
      </c>
    </row>
    <row r="1745" spans="1:8" x14ac:dyDescent="0.25">
      <c r="A1745">
        <v>5842</v>
      </c>
      <c r="B1745" t="s">
        <v>166</v>
      </c>
      <c r="C1745">
        <v>2017</v>
      </c>
      <c r="D1745">
        <v>430514.79334323743</v>
      </c>
      <c r="E1745">
        <v>-9772.0386772673319</v>
      </c>
      <c r="F1745">
        <v>13344.016243331474</v>
      </c>
      <c r="H1745">
        <f t="shared" si="27"/>
        <v>430514.79334323743</v>
      </c>
    </row>
    <row r="1746" spans="1:8" x14ac:dyDescent="0.25">
      <c r="A1746">
        <v>5843</v>
      </c>
      <c r="B1746" t="s">
        <v>165</v>
      </c>
      <c r="C1746">
        <v>2017</v>
      </c>
      <c r="D1746">
        <v>-3381625.3171568797</v>
      </c>
      <c r="E1746">
        <v>-15814.787065052951</v>
      </c>
      <c r="F1746">
        <v>21595.270324070389</v>
      </c>
      <c r="H1746">
        <f t="shared" si="27"/>
        <v>-3381625.3171568797</v>
      </c>
    </row>
    <row r="1747" spans="1:8" x14ac:dyDescent="0.25">
      <c r="A1747">
        <v>5851</v>
      </c>
      <c r="B1747" t="s">
        <v>398</v>
      </c>
      <c r="C1747">
        <v>2017</v>
      </c>
      <c r="D1747">
        <v>-587335.60792022781</v>
      </c>
      <c r="E1747">
        <v>12157.300046965196</v>
      </c>
      <c r="F1747">
        <v>29652.631547102246</v>
      </c>
      <c r="H1747">
        <f t="shared" si="27"/>
        <v>-587335.60792022781</v>
      </c>
    </row>
    <row r="1748" spans="1:8" x14ac:dyDescent="0.25">
      <c r="A1748">
        <v>5852</v>
      </c>
      <c r="B1748" t="s">
        <v>362</v>
      </c>
      <c r="C1748">
        <v>2017</v>
      </c>
      <c r="D1748">
        <v>-2482267.6249806546</v>
      </c>
      <c r="E1748">
        <v>1564611.833887449</v>
      </c>
      <c r="F1748">
        <v>1533161.5589405168</v>
      </c>
      <c r="H1748">
        <f t="shared" si="27"/>
        <v>-2482267.6249806546</v>
      </c>
    </row>
    <row r="1749" spans="1:8" x14ac:dyDescent="0.25">
      <c r="A1749">
        <v>5853</v>
      </c>
      <c r="B1749" t="s">
        <v>361</v>
      </c>
      <c r="C1749">
        <v>2017</v>
      </c>
      <c r="D1749">
        <v>-564310.11220316147</v>
      </c>
      <c r="E1749">
        <v>2388597.9841109621</v>
      </c>
      <c r="F1749">
        <v>2340584.7569891084</v>
      </c>
      <c r="H1749">
        <f t="shared" si="27"/>
        <v>-564310.11220316147</v>
      </c>
    </row>
    <row r="1750" spans="1:8" x14ac:dyDescent="0.25">
      <c r="A1750">
        <v>5854</v>
      </c>
      <c r="B1750" t="s">
        <v>360</v>
      </c>
      <c r="C1750">
        <v>2017</v>
      </c>
      <c r="D1750">
        <v>128678.97057951803</v>
      </c>
      <c r="E1750">
        <v>56242.133135611155</v>
      </c>
      <c r="F1750">
        <v>108865.44811070255</v>
      </c>
      <c r="H1750">
        <f t="shared" si="27"/>
        <v>128678.97057951803</v>
      </c>
    </row>
    <row r="1751" spans="1:8" x14ac:dyDescent="0.25">
      <c r="A1751">
        <v>5855</v>
      </c>
      <c r="B1751" t="s">
        <v>305</v>
      </c>
      <c r="C1751">
        <v>2017</v>
      </c>
      <c r="D1751">
        <v>-2598991.0225758567</v>
      </c>
      <c r="E1751">
        <v>2051949.9460819005</v>
      </c>
      <c r="F1751">
        <v>2010703.6838564156</v>
      </c>
      <c r="H1751">
        <f t="shared" si="27"/>
        <v>-2598991.0225758567</v>
      </c>
    </row>
    <row r="1752" spans="1:8" x14ac:dyDescent="0.25">
      <c r="A1752">
        <v>5856</v>
      </c>
      <c r="B1752" t="s">
        <v>297</v>
      </c>
      <c r="C1752">
        <v>2017</v>
      </c>
      <c r="D1752">
        <v>-565377.58853420836</v>
      </c>
      <c r="E1752">
        <v>2284762.129087151</v>
      </c>
      <c r="F1752">
        <v>2233256.791681767</v>
      </c>
      <c r="H1752">
        <f t="shared" si="27"/>
        <v>-565377.58853420836</v>
      </c>
    </row>
    <row r="1753" spans="1:8" x14ac:dyDescent="0.25">
      <c r="A1753">
        <v>5857</v>
      </c>
      <c r="B1753" t="s">
        <v>281</v>
      </c>
      <c r="C1753">
        <v>2017</v>
      </c>
      <c r="D1753">
        <v>-1465190.6778924782</v>
      </c>
      <c r="E1753">
        <v>4148786.2972343429</v>
      </c>
      <c r="F1753">
        <v>4065391.51079719</v>
      </c>
      <c r="H1753">
        <f t="shared" si="27"/>
        <v>-1465190.6778924782</v>
      </c>
    </row>
    <row r="1754" spans="1:8" x14ac:dyDescent="0.25">
      <c r="A1754">
        <v>5858</v>
      </c>
      <c r="B1754" t="s">
        <v>239</v>
      </c>
      <c r="C1754">
        <v>2017</v>
      </c>
      <c r="D1754">
        <v>-557417.34335607418</v>
      </c>
      <c r="E1754">
        <v>1949352.4487778055</v>
      </c>
      <c r="F1754">
        <v>1910168.4996635946</v>
      </c>
      <c r="H1754">
        <f t="shared" si="27"/>
        <v>-557417.34335607418</v>
      </c>
    </row>
    <row r="1755" spans="1:8" x14ac:dyDescent="0.25">
      <c r="A1755">
        <v>5859</v>
      </c>
      <c r="B1755" t="s">
        <v>222</v>
      </c>
      <c r="C1755">
        <v>2017</v>
      </c>
      <c r="D1755">
        <v>-1873209.0281774104</v>
      </c>
      <c r="E1755">
        <v>8659870.0068237688</v>
      </c>
      <c r="F1755">
        <v>8485797.8907752782</v>
      </c>
      <c r="H1755">
        <f t="shared" si="27"/>
        <v>-1873209.0281774104</v>
      </c>
    </row>
    <row r="1756" spans="1:8" x14ac:dyDescent="0.25">
      <c r="A1756">
        <v>5860</v>
      </c>
      <c r="B1756" t="s">
        <v>189</v>
      </c>
      <c r="C1756">
        <v>2017</v>
      </c>
      <c r="D1756">
        <v>-1549268.0373997998</v>
      </c>
      <c r="E1756">
        <v>4854144.0911999959</v>
      </c>
      <c r="F1756">
        <v>4756570.9021228328</v>
      </c>
      <c r="H1756">
        <f t="shared" si="27"/>
        <v>-1549268.0373997998</v>
      </c>
    </row>
    <row r="1757" spans="1:8" x14ac:dyDescent="0.25">
      <c r="A1757">
        <v>5861</v>
      </c>
      <c r="B1757" t="s">
        <v>172</v>
      </c>
      <c r="C1757">
        <v>2017</v>
      </c>
      <c r="D1757">
        <v>-28801226.51582412</v>
      </c>
      <c r="E1757">
        <v>19958419.397437233</v>
      </c>
      <c r="F1757">
        <v>19557235.050009664</v>
      </c>
      <c r="H1757">
        <f t="shared" si="27"/>
        <v>-28801226.51582412</v>
      </c>
    </row>
    <row r="1758" spans="1:8" x14ac:dyDescent="0.25">
      <c r="A1758">
        <v>5862</v>
      </c>
      <c r="B1758" t="s">
        <v>142</v>
      </c>
      <c r="C1758">
        <v>2017</v>
      </c>
      <c r="D1758">
        <v>-177268.58296737162</v>
      </c>
      <c r="E1758">
        <v>753450.37082694762</v>
      </c>
      <c r="F1758">
        <v>738305.25891602749</v>
      </c>
      <c r="H1758">
        <f t="shared" si="27"/>
        <v>-177268.58296737162</v>
      </c>
    </row>
    <row r="1759" spans="1:8" x14ac:dyDescent="0.25">
      <c r="A1759">
        <v>5863</v>
      </c>
      <c r="B1759" t="s">
        <v>117</v>
      </c>
      <c r="C1759">
        <v>2017</v>
      </c>
      <c r="D1759">
        <v>-413497.82767092215</v>
      </c>
      <c r="E1759">
        <v>1189489.7343693518</v>
      </c>
      <c r="F1759">
        <v>1165579.7917355159</v>
      </c>
      <c r="H1759">
        <f t="shared" si="27"/>
        <v>-413497.82767092215</v>
      </c>
    </row>
    <row r="1760" spans="1:8" x14ac:dyDescent="0.25">
      <c r="A1760">
        <v>5871</v>
      </c>
      <c r="B1760" t="s">
        <v>261</v>
      </c>
      <c r="C1760">
        <v>2017</v>
      </c>
      <c r="D1760">
        <v>230558.31282873254</v>
      </c>
      <c r="E1760">
        <v>-33648.53153499397</v>
      </c>
      <c r="F1760">
        <v>42125.367472720274</v>
      </c>
      <c r="H1760">
        <f t="shared" si="27"/>
        <v>230558.31282873254</v>
      </c>
    </row>
    <row r="1761" spans="1:8" x14ac:dyDescent="0.25">
      <c r="A1761">
        <v>5872</v>
      </c>
      <c r="B1761" t="s">
        <v>250</v>
      </c>
      <c r="C1761">
        <v>2017</v>
      </c>
      <c r="D1761">
        <v>-3229417.8577578124</v>
      </c>
      <c r="E1761">
        <v>-104012.75297546393</v>
      </c>
      <c r="F1761">
        <v>130215.94824677339</v>
      </c>
      <c r="H1761">
        <f t="shared" si="27"/>
        <v>-3229417.8577578124</v>
      </c>
    </row>
    <row r="1762" spans="1:8" x14ac:dyDescent="0.25">
      <c r="A1762">
        <v>5873</v>
      </c>
      <c r="B1762" t="s">
        <v>249</v>
      </c>
      <c r="C1762">
        <v>2017</v>
      </c>
      <c r="D1762">
        <v>-379615.53519669216</v>
      </c>
      <c r="E1762">
        <v>-19598.23988197705</v>
      </c>
      <c r="F1762">
        <v>24535.48547841415</v>
      </c>
      <c r="H1762">
        <f t="shared" si="27"/>
        <v>-379615.53519669216</v>
      </c>
    </row>
    <row r="1763" spans="1:8" x14ac:dyDescent="0.25">
      <c r="A1763">
        <v>5882</v>
      </c>
      <c r="B1763" t="s">
        <v>353</v>
      </c>
      <c r="C1763">
        <v>2017</v>
      </c>
      <c r="D1763">
        <v>-2951543.9952044082</v>
      </c>
      <c r="E1763">
        <v>-19067.571748541675</v>
      </c>
      <c r="F1763">
        <v>34357.400718785655</v>
      </c>
      <c r="H1763">
        <f t="shared" si="27"/>
        <v>-2951543.9952044082</v>
      </c>
    </row>
    <row r="1764" spans="1:8" x14ac:dyDescent="0.25">
      <c r="A1764">
        <v>5883</v>
      </c>
      <c r="B1764" t="s">
        <v>326</v>
      </c>
      <c r="C1764">
        <v>2017</v>
      </c>
      <c r="D1764">
        <v>-3128330.5548889297</v>
      </c>
      <c r="E1764">
        <v>-14942.03071975758</v>
      </c>
      <c r="F1764">
        <v>26923.687177439358</v>
      </c>
      <c r="H1764">
        <f t="shared" si="27"/>
        <v>-3128330.5548889297</v>
      </c>
    </row>
    <row r="1765" spans="1:8" x14ac:dyDescent="0.25">
      <c r="A1765">
        <v>5884</v>
      </c>
      <c r="B1765" t="s">
        <v>325</v>
      </c>
      <c r="C1765">
        <v>2017</v>
      </c>
      <c r="D1765">
        <v>-204513.41760159167</v>
      </c>
      <c r="E1765">
        <v>-22168.255274922121</v>
      </c>
      <c r="F1765">
        <v>39944.448079765862</v>
      </c>
      <c r="H1765">
        <f t="shared" si="27"/>
        <v>-204513.41760159167</v>
      </c>
    </row>
    <row r="1766" spans="1:8" x14ac:dyDescent="0.25">
      <c r="A1766">
        <v>5885</v>
      </c>
      <c r="B1766" t="s">
        <v>266</v>
      </c>
      <c r="C1766">
        <v>2017</v>
      </c>
      <c r="D1766">
        <v>-1830001.2257345628</v>
      </c>
      <c r="E1766">
        <v>-10111.492173396457</v>
      </c>
      <c r="F1766">
        <v>18219.655499280718</v>
      </c>
      <c r="H1766">
        <f t="shared" si="27"/>
        <v>-1830001.2257345628</v>
      </c>
    </row>
    <row r="1767" spans="1:8" x14ac:dyDescent="0.25">
      <c r="A1767">
        <v>5886</v>
      </c>
      <c r="B1767" t="s">
        <v>216</v>
      </c>
      <c r="C1767">
        <v>2017</v>
      </c>
      <c r="D1767">
        <v>2795254.1257888526</v>
      </c>
      <c r="E1767">
        <v>-173984.2484813013</v>
      </c>
      <c r="F1767">
        <v>313498.04907832731</v>
      </c>
      <c r="H1767">
        <f t="shared" si="27"/>
        <v>2795254.1257888526</v>
      </c>
    </row>
    <row r="1768" spans="1:8" x14ac:dyDescent="0.25">
      <c r="A1768">
        <v>5889</v>
      </c>
      <c r="B1768" t="s">
        <v>254</v>
      </c>
      <c r="C1768">
        <v>2017</v>
      </c>
      <c r="D1768">
        <v>-6357538.2021582685</v>
      </c>
      <c r="E1768">
        <v>-76890.423699442777</v>
      </c>
      <c r="F1768">
        <v>138547.01234733866</v>
      </c>
      <c r="H1768">
        <f t="shared" si="27"/>
        <v>-6357538.2021582685</v>
      </c>
    </row>
    <row r="1769" spans="1:8" x14ac:dyDescent="0.25">
      <c r="A1769">
        <v>5890</v>
      </c>
      <c r="B1769" t="s">
        <v>127</v>
      </c>
      <c r="C1769">
        <v>2017</v>
      </c>
      <c r="D1769">
        <v>-1841023.1266605463</v>
      </c>
      <c r="E1769">
        <v>-129438.84977810096</v>
      </c>
      <c r="F1769">
        <v>233232.7623597401</v>
      </c>
      <c r="H1769">
        <f t="shared" si="27"/>
        <v>-1841023.1266605463</v>
      </c>
    </row>
    <row r="1770" spans="1:8" x14ac:dyDescent="0.25">
      <c r="A1770">
        <v>5891</v>
      </c>
      <c r="B1770" t="s">
        <v>126</v>
      </c>
      <c r="C1770">
        <v>2017</v>
      </c>
      <c r="D1770">
        <v>-299079.04305682873</v>
      </c>
      <c r="E1770">
        <v>-5679.1466693705088</v>
      </c>
      <c r="F1770">
        <v>10233.118324321644</v>
      </c>
      <c r="H1770">
        <f t="shared" si="27"/>
        <v>-299079.04305682873</v>
      </c>
    </row>
    <row r="1771" spans="1:8" x14ac:dyDescent="0.25">
      <c r="A1771">
        <v>5892</v>
      </c>
      <c r="B1771" t="s">
        <v>463</v>
      </c>
      <c r="C1771">
        <v>2017</v>
      </c>
      <c r="D1771">
        <v>-7616653.9036254678</v>
      </c>
      <c r="E1771">
        <v>-74090.016893511798</v>
      </c>
      <c r="F1771">
        <v>133501.02641500076</v>
      </c>
      <c r="H1771">
        <f t="shared" si="27"/>
        <v>-7616653.9036254678</v>
      </c>
    </row>
    <row r="1772" spans="1:8" x14ac:dyDescent="0.25">
      <c r="A1772">
        <v>5902</v>
      </c>
      <c r="B1772" t="s">
        <v>384</v>
      </c>
      <c r="C1772">
        <v>2017</v>
      </c>
      <c r="D1772">
        <v>202552.06657417797</v>
      </c>
      <c r="E1772">
        <v>1500380.5220564185</v>
      </c>
      <c r="F1772">
        <v>1535195.3314164961</v>
      </c>
      <c r="H1772">
        <f t="shared" si="27"/>
        <v>202552.06657417797</v>
      </c>
    </row>
    <row r="1773" spans="1:8" x14ac:dyDescent="0.25">
      <c r="A1773">
        <v>5903</v>
      </c>
      <c r="B1773" t="s">
        <v>378</v>
      </c>
      <c r="C1773">
        <v>2017</v>
      </c>
      <c r="D1773">
        <v>114339.38733766761</v>
      </c>
      <c r="E1773">
        <v>455680.05152158748</v>
      </c>
      <c r="F1773">
        <v>462427.62372817745</v>
      </c>
      <c r="H1773">
        <f t="shared" si="27"/>
        <v>114339.38733766761</v>
      </c>
    </row>
    <row r="1774" spans="1:8" x14ac:dyDescent="0.25">
      <c r="A1774">
        <v>5904</v>
      </c>
      <c r="B1774" t="s">
        <v>357</v>
      </c>
      <c r="C1774">
        <v>2017</v>
      </c>
      <c r="D1774">
        <v>-168982.31086049514</v>
      </c>
      <c r="E1774">
        <v>-19593.38947585327</v>
      </c>
      <c r="F1774">
        <v>1112.177963383622</v>
      </c>
      <c r="H1774">
        <f t="shared" si="27"/>
        <v>-168982.31086049514</v>
      </c>
    </row>
    <row r="1775" spans="1:8" x14ac:dyDescent="0.25">
      <c r="A1775">
        <v>5905</v>
      </c>
      <c r="B1775" t="s">
        <v>354</v>
      </c>
      <c r="C1775">
        <v>2017</v>
      </c>
      <c r="D1775">
        <v>12793.530980328884</v>
      </c>
      <c r="E1775">
        <v>-24546.774455703813</v>
      </c>
      <c r="F1775">
        <v>1393.3465496322904</v>
      </c>
      <c r="H1775">
        <f t="shared" si="27"/>
        <v>12793.530980328884</v>
      </c>
    </row>
    <row r="1776" spans="1:8" x14ac:dyDescent="0.25">
      <c r="A1776">
        <v>5907</v>
      </c>
      <c r="B1776" t="s">
        <v>349</v>
      </c>
      <c r="C1776">
        <v>2017</v>
      </c>
      <c r="D1776">
        <v>136566.57415589644</v>
      </c>
      <c r="E1776">
        <v>2063.8362909495827</v>
      </c>
      <c r="F1776">
        <v>16549.553875770056</v>
      </c>
      <c r="H1776">
        <f t="shared" si="27"/>
        <v>136566.57415589644</v>
      </c>
    </row>
    <row r="1777" spans="1:8" x14ac:dyDescent="0.25">
      <c r="A1777">
        <v>5908</v>
      </c>
      <c r="B1777" t="s">
        <v>344</v>
      </c>
      <c r="C1777">
        <v>2017</v>
      </c>
      <c r="D1777">
        <v>141418.41154429168</v>
      </c>
      <c r="E1777">
        <v>962.6618941006443</v>
      </c>
      <c r="F1777">
        <v>7719.4227809799922</v>
      </c>
      <c r="H1777">
        <f t="shared" si="27"/>
        <v>141418.41154429168</v>
      </c>
    </row>
    <row r="1778" spans="1:8" x14ac:dyDescent="0.25">
      <c r="A1778">
        <v>5909</v>
      </c>
      <c r="B1778" t="s">
        <v>343</v>
      </c>
      <c r="C1778">
        <v>2017</v>
      </c>
      <c r="D1778">
        <v>-248940.81711896427</v>
      </c>
      <c r="E1778">
        <v>-25867.677116997293</v>
      </c>
      <c r="F1778">
        <v>1468.3248392986018</v>
      </c>
      <c r="H1778">
        <f t="shared" si="27"/>
        <v>-248940.81711896427</v>
      </c>
    </row>
    <row r="1779" spans="1:8" x14ac:dyDescent="0.25">
      <c r="A1779">
        <v>5910</v>
      </c>
      <c r="B1779" t="s">
        <v>320</v>
      </c>
      <c r="C1779">
        <v>2017</v>
      </c>
      <c r="D1779">
        <v>234408.41337312077</v>
      </c>
      <c r="E1779">
        <v>4998.9774303922313</v>
      </c>
      <c r="F1779">
        <v>20382.472841715429</v>
      </c>
      <c r="H1779">
        <f t="shared" si="27"/>
        <v>234408.41337312077</v>
      </c>
    </row>
    <row r="1780" spans="1:8" x14ac:dyDescent="0.25">
      <c r="A1780">
        <v>5911</v>
      </c>
      <c r="B1780" t="s">
        <v>317</v>
      </c>
      <c r="C1780">
        <v>2017</v>
      </c>
      <c r="D1780">
        <v>108036.4462831608</v>
      </c>
      <c r="E1780">
        <v>1669.0756581169442</v>
      </c>
      <c r="F1780">
        <v>13384.035181411355</v>
      </c>
      <c r="H1780">
        <f t="shared" si="27"/>
        <v>108036.4462831608</v>
      </c>
    </row>
    <row r="1781" spans="1:8" x14ac:dyDescent="0.25">
      <c r="A1781">
        <v>5912</v>
      </c>
      <c r="B1781" t="s">
        <v>312</v>
      </c>
      <c r="C1781">
        <v>2017</v>
      </c>
      <c r="D1781">
        <v>129679.77992711531</v>
      </c>
      <c r="E1781">
        <v>1011.1412700625478</v>
      </c>
      <c r="F1781">
        <v>8108.1706908135175</v>
      </c>
      <c r="H1781">
        <f t="shared" si="27"/>
        <v>129679.77992711531</v>
      </c>
    </row>
    <row r="1782" spans="1:8" x14ac:dyDescent="0.25">
      <c r="A1782">
        <v>5913</v>
      </c>
      <c r="B1782" t="s">
        <v>307</v>
      </c>
      <c r="C1782">
        <v>2017</v>
      </c>
      <c r="D1782">
        <v>491578.06586416648</v>
      </c>
      <c r="E1782">
        <v>1636051.2269729243</v>
      </c>
      <c r="F1782">
        <v>1672447.6757635414</v>
      </c>
      <c r="H1782">
        <f t="shared" si="27"/>
        <v>491578.06586416648</v>
      </c>
    </row>
    <row r="1783" spans="1:8" x14ac:dyDescent="0.25">
      <c r="A1783">
        <v>5914</v>
      </c>
      <c r="B1783" t="s">
        <v>298</v>
      </c>
      <c r="C1783">
        <v>2017</v>
      </c>
      <c r="D1783">
        <v>170758.63681996378</v>
      </c>
      <c r="E1783">
        <v>1432903.0911702828</v>
      </c>
      <c r="F1783">
        <v>1466152.15513586</v>
      </c>
      <c r="H1783">
        <f t="shared" si="27"/>
        <v>170758.63681996378</v>
      </c>
    </row>
    <row r="1784" spans="1:8" x14ac:dyDescent="0.25">
      <c r="A1784">
        <v>5919</v>
      </c>
      <c r="B1784" t="s">
        <v>232</v>
      </c>
      <c r="C1784">
        <v>2017</v>
      </c>
      <c r="D1784">
        <v>353494.05115878303</v>
      </c>
      <c r="E1784">
        <v>-22638.803944946565</v>
      </c>
      <c r="F1784">
        <v>1285.0445756698402</v>
      </c>
      <c r="H1784">
        <f t="shared" si="27"/>
        <v>353494.05115878303</v>
      </c>
    </row>
    <row r="1785" spans="1:8" x14ac:dyDescent="0.25">
      <c r="A1785">
        <v>5921</v>
      </c>
      <c r="B1785" t="s">
        <v>224</v>
      </c>
      <c r="C1785">
        <v>2017</v>
      </c>
      <c r="D1785">
        <v>184032.2171175851</v>
      </c>
      <c r="E1785">
        <v>1606.7450318802123</v>
      </c>
      <c r="F1785">
        <v>12884.21644019682</v>
      </c>
      <c r="H1785">
        <f t="shared" si="27"/>
        <v>184032.2171175851</v>
      </c>
    </row>
    <row r="1786" spans="1:8" x14ac:dyDescent="0.25">
      <c r="A1786">
        <v>5922</v>
      </c>
      <c r="B1786" t="s">
        <v>221</v>
      </c>
      <c r="C1786">
        <v>2017</v>
      </c>
      <c r="D1786">
        <v>-1085179.7662838337</v>
      </c>
      <c r="E1786">
        <v>-21841.370128697177</v>
      </c>
      <c r="F1786">
        <v>132.93251956114986</v>
      </c>
      <c r="H1786">
        <f t="shared" si="27"/>
        <v>-1085179.7662838337</v>
      </c>
    </row>
    <row r="1787" spans="1:8" x14ac:dyDescent="0.25">
      <c r="A1787">
        <v>5923</v>
      </c>
      <c r="B1787" t="s">
        <v>204</v>
      </c>
      <c r="C1787">
        <v>2017</v>
      </c>
      <c r="D1787">
        <v>131323.91537458659</v>
      </c>
      <c r="E1787">
        <v>380638.03492078889</v>
      </c>
      <c r="F1787">
        <v>384294.06617752841</v>
      </c>
      <c r="H1787">
        <f t="shared" si="27"/>
        <v>131323.91537458659</v>
      </c>
    </row>
    <row r="1788" spans="1:8" x14ac:dyDescent="0.25">
      <c r="A1788">
        <v>5924</v>
      </c>
      <c r="B1788" t="s">
        <v>202</v>
      </c>
      <c r="C1788">
        <v>2017</v>
      </c>
      <c r="D1788">
        <v>91912.724579322152</v>
      </c>
      <c r="E1788">
        <v>-12328.424838739134</v>
      </c>
      <c r="F1788">
        <v>699.79737021890821</v>
      </c>
      <c r="H1788">
        <f t="shared" si="27"/>
        <v>91912.724579322152</v>
      </c>
    </row>
    <row r="1789" spans="1:8" x14ac:dyDescent="0.25">
      <c r="A1789">
        <v>5925</v>
      </c>
      <c r="B1789" t="s">
        <v>197</v>
      </c>
      <c r="C1789">
        <v>2017</v>
      </c>
      <c r="D1789">
        <v>142631.88828460447</v>
      </c>
      <c r="E1789">
        <v>393625.5787297861</v>
      </c>
      <c r="F1789">
        <v>400770.60723108711</v>
      </c>
      <c r="H1789">
        <f t="shared" si="27"/>
        <v>142631.88828460447</v>
      </c>
    </row>
    <row r="1790" spans="1:8" x14ac:dyDescent="0.25">
      <c r="A1790">
        <v>5926</v>
      </c>
      <c r="B1790" t="s">
        <v>186</v>
      </c>
      <c r="C1790">
        <v>2017</v>
      </c>
      <c r="D1790">
        <v>250061.88759144937</v>
      </c>
      <c r="E1790">
        <v>5436.6157328705458</v>
      </c>
      <c r="F1790">
        <v>43595.301317045276</v>
      </c>
      <c r="H1790">
        <f t="shared" si="27"/>
        <v>250061.88759144937</v>
      </c>
    </row>
    <row r="1791" spans="1:8" x14ac:dyDescent="0.25">
      <c r="A1791">
        <v>5928</v>
      </c>
      <c r="B1791" t="s">
        <v>164</v>
      </c>
      <c r="C1791">
        <v>2017</v>
      </c>
      <c r="D1791">
        <v>126652.20458872654</v>
      </c>
      <c r="E1791">
        <v>1295.0919006965498</v>
      </c>
      <c r="F1791">
        <v>10385.122734124163</v>
      </c>
      <c r="H1791">
        <f t="shared" si="27"/>
        <v>126652.20458872654</v>
      </c>
    </row>
    <row r="1792" spans="1:8" x14ac:dyDescent="0.25">
      <c r="A1792">
        <v>5929</v>
      </c>
      <c r="B1792" t="s">
        <v>147</v>
      </c>
      <c r="C1792">
        <v>2017</v>
      </c>
      <c r="D1792">
        <v>224498.80308396163</v>
      </c>
      <c r="E1792">
        <v>2401402.6874183412</v>
      </c>
      <c r="F1792">
        <v>2457124.8029285194</v>
      </c>
      <c r="H1792">
        <f t="shared" si="27"/>
        <v>224498.80308396163</v>
      </c>
    </row>
    <row r="1793" spans="1:8" x14ac:dyDescent="0.25">
      <c r="A1793">
        <v>5930</v>
      </c>
      <c r="B1793" t="s">
        <v>145</v>
      </c>
      <c r="C1793">
        <v>2017</v>
      </c>
      <c r="D1793">
        <v>87868.16629007367</v>
      </c>
      <c r="E1793">
        <v>-7338.3481182971045</v>
      </c>
      <c r="F1793">
        <v>416.54605370173107</v>
      </c>
      <c r="H1793">
        <f t="shared" si="27"/>
        <v>87868.16629007367</v>
      </c>
    </row>
    <row r="1794" spans="1:8" x14ac:dyDescent="0.25">
      <c r="A1794">
        <v>5931</v>
      </c>
      <c r="B1794" t="s">
        <v>137</v>
      </c>
      <c r="C1794">
        <v>2017</v>
      </c>
      <c r="D1794">
        <v>146690.7195513488</v>
      </c>
      <c r="E1794">
        <v>-16731.433709717399</v>
      </c>
      <c r="F1794">
        <v>949.72500243994671</v>
      </c>
      <c r="H1794">
        <f t="shared" ref="H1794:H1801" si="28">D1794+G1794</f>
        <v>146690.7195513488</v>
      </c>
    </row>
    <row r="1795" spans="1:8" x14ac:dyDescent="0.25">
      <c r="A1795">
        <v>5932</v>
      </c>
      <c r="B1795" t="s">
        <v>135</v>
      </c>
      <c r="C1795">
        <v>2017</v>
      </c>
      <c r="D1795">
        <v>60783.383935808961</v>
      </c>
      <c r="E1795">
        <v>-7998.7994489438433</v>
      </c>
      <c r="F1795">
        <v>454.03519853488683</v>
      </c>
      <c r="H1795">
        <f t="shared" si="28"/>
        <v>60783.383935808961</v>
      </c>
    </row>
    <row r="1796" spans="1:8" x14ac:dyDescent="0.25">
      <c r="A1796">
        <v>5933</v>
      </c>
      <c r="B1796" t="s">
        <v>133</v>
      </c>
      <c r="C1796">
        <v>2017</v>
      </c>
      <c r="D1796">
        <v>215774.67104336369</v>
      </c>
      <c r="E1796">
        <v>-25867.677116997293</v>
      </c>
      <c r="F1796">
        <v>1468.3248392986018</v>
      </c>
      <c r="H1796">
        <f t="shared" si="28"/>
        <v>215774.67104336369</v>
      </c>
    </row>
    <row r="1797" spans="1:8" x14ac:dyDescent="0.25">
      <c r="A1797">
        <v>5934</v>
      </c>
      <c r="B1797" t="s">
        <v>131</v>
      </c>
      <c r="C1797">
        <v>2017</v>
      </c>
      <c r="D1797">
        <v>117270.43866598074</v>
      </c>
      <c r="E1797">
        <v>-8732.6342607735533</v>
      </c>
      <c r="F1797">
        <v>495.68980390505993</v>
      </c>
      <c r="H1797">
        <f t="shared" si="28"/>
        <v>117270.43866598074</v>
      </c>
    </row>
    <row r="1798" spans="1:8" x14ac:dyDescent="0.25">
      <c r="A1798">
        <v>5935</v>
      </c>
      <c r="B1798" t="s">
        <v>124</v>
      </c>
      <c r="C1798">
        <v>2017</v>
      </c>
      <c r="D1798">
        <v>-75694.500081182094</v>
      </c>
      <c r="E1798">
        <v>734.116264565959</v>
      </c>
      <c r="F1798">
        <v>5886.7540631933753</v>
      </c>
      <c r="H1798">
        <f t="shared" si="28"/>
        <v>-75694.500081182094</v>
      </c>
    </row>
    <row r="1799" spans="1:8" x14ac:dyDescent="0.25">
      <c r="A1799">
        <v>5937</v>
      </c>
      <c r="B1799" t="s">
        <v>112</v>
      </c>
      <c r="C1799">
        <v>2017</v>
      </c>
      <c r="D1799">
        <v>77942.421619006927</v>
      </c>
      <c r="E1799">
        <v>-4476.3923521612332</v>
      </c>
      <c r="F1799">
        <v>254.09309275805592</v>
      </c>
      <c r="H1799">
        <f t="shared" si="28"/>
        <v>77942.421619006927</v>
      </c>
    </row>
    <row r="1800" spans="1:8" x14ac:dyDescent="0.25">
      <c r="A1800">
        <v>5938</v>
      </c>
      <c r="B1800" t="s">
        <v>106</v>
      </c>
      <c r="C1800">
        <v>2017</v>
      </c>
      <c r="D1800">
        <v>37882489.26075919</v>
      </c>
      <c r="E1800">
        <v>-1108384.0997875948</v>
      </c>
      <c r="F1800">
        <v>62915.115951109459</v>
      </c>
      <c r="H1800">
        <f t="shared" si="28"/>
        <v>37882489.26075919</v>
      </c>
    </row>
    <row r="1801" spans="1:8" x14ac:dyDescent="0.25">
      <c r="A1801">
        <v>5939</v>
      </c>
      <c r="B1801" t="s">
        <v>105</v>
      </c>
      <c r="C1801">
        <v>2017</v>
      </c>
      <c r="D1801">
        <v>1662154.4996631127</v>
      </c>
      <c r="E1801">
        <v>23207.769835476702</v>
      </c>
      <c r="F1801">
        <v>186099.17797887736</v>
      </c>
      <c r="H1801">
        <f t="shared" si="28"/>
        <v>1662154.4996631127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7BB5A-276B-445A-9AAD-47A194D6769C}">
  <dimension ref="A1:W317"/>
  <sheetViews>
    <sheetView workbookViewId="0">
      <selection activeCell="A16" sqref="A16"/>
    </sheetView>
  </sheetViews>
  <sheetFormatPr baseColWidth="10" defaultRowHeight="15" x14ac:dyDescent="0.25"/>
  <cols>
    <col min="1" max="1" width="24.7109375" customWidth="1"/>
    <col min="2" max="2" width="6.7109375" customWidth="1"/>
    <col min="3" max="3" width="10.7109375" customWidth="1"/>
    <col min="4" max="4" width="13.7109375" customWidth="1"/>
    <col min="5" max="5" width="35.7109375" customWidth="1"/>
    <col min="6" max="6" width="13.7109375" customWidth="1"/>
    <col min="7" max="7" width="35.7109375" customWidth="1"/>
    <col min="8" max="8" width="13.7109375" customWidth="1"/>
    <col min="9" max="9" width="35.7109375" customWidth="1"/>
    <col min="10" max="10" width="13.7109375" customWidth="1"/>
    <col min="11" max="11" width="35.7109375" customWidth="1"/>
    <col min="12" max="12" width="13.7109375" customWidth="1"/>
    <col min="13" max="13" width="35.7109375" customWidth="1"/>
    <col min="14" max="14" width="13.7109375" customWidth="1"/>
    <col min="15" max="15" width="35.7109375" customWidth="1"/>
    <col min="16" max="16" width="13.7109375" customWidth="1"/>
    <col min="17" max="17" width="35.7109375" customWidth="1"/>
    <col min="18" max="18" width="13.7109375" customWidth="1"/>
    <col min="19" max="19" width="35.7109375" customWidth="1"/>
    <col min="20" max="20" width="13.7109375" customWidth="1"/>
    <col min="21" max="21" width="35.7109375" customWidth="1"/>
    <col min="22" max="22" width="13.7109375" customWidth="1"/>
    <col min="23" max="23" width="35.7109375" customWidth="1"/>
  </cols>
  <sheetData>
    <row r="1" spans="1:23" x14ac:dyDescent="0.25">
      <c r="A1" t="s">
        <v>411</v>
      </c>
    </row>
    <row r="2" spans="1:23" x14ac:dyDescent="0.25">
      <c r="A2" t="s">
        <v>474</v>
      </c>
    </row>
    <row r="4" spans="1:23" x14ac:dyDescent="0.25">
      <c r="A4" t="s">
        <v>409</v>
      </c>
    </row>
    <row r="5" spans="1:23" x14ac:dyDescent="0.25">
      <c r="A5" t="s">
        <v>473</v>
      </c>
    </row>
    <row r="7" spans="1:23" x14ac:dyDescent="0.25">
      <c r="A7" t="s">
        <v>407</v>
      </c>
    </row>
    <row r="8" spans="1:23" x14ac:dyDescent="0.25">
      <c r="A8" t="s">
        <v>406</v>
      </c>
    </row>
    <row r="10" spans="1:23" x14ac:dyDescent="0.25">
      <c r="A10" t="s">
        <v>405</v>
      </c>
    </row>
    <row r="14" spans="1:23" x14ac:dyDescent="0.25">
      <c r="A14" s="177"/>
      <c r="B14" s="177"/>
      <c r="C14" s="112" t="s">
        <v>402</v>
      </c>
      <c r="D14" s="101">
        <v>2022</v>
      </c>
      <c r="E14" s="101">
        <v>2021</v>
      </c>
      <c r="F14" s="101">
        <v>2020</v>
      </c>
      <c r="G14" s="101">
        <v>2019</v>
      </c>
      <c r="H14" s="101">
        <v>2018</v>
      </c>
      <c r="I14" s="101">
        <v>2017</v>
      </c>
      <c r="J14" s="101">
        <v>2016</v>
      </c>
      <c r="K14" s="101">
        <v>2015</v>
      </c>
      <c r="L14" s="101">
        <v>2014</v>
      </c>
      <c r="M14" s="101">
        <v>2013</v>
      </c>
      <c r="N14" s="101">
        <v>2022</v>
      </c>
      <c r="O14" s="101">
        <v>2021</v>
      </c>
      <c r="P14" s="101">
        <v>2020</v>
      </c>
      <c r="Q14" s="101">
        <v>2019</v>
      </c>
      <c r="R14" s="101">
        <v>2018</v>
      </c>
      <c r="S14" s="101">
        <v>2017</v>
      </c>
      <c r="T14" s="101">
        <v>2016</v>
      </c>
      <c r="U14" s="101">
        <v>2015</v>
      </c>
      <c r="V14" s="102">
        <v>2014</v>
      </c>
      <c r="W14" s="102">
        <v>2013</v>
      </c>
    </row>
    <row r="15" spans="1:23" ht="35.25" x14ac:dyDescent="0.25">
      <c r="A15" s="177"/>
      <c r="B15" s="177"/>
      <c r="C15" s="93" t="s">
        <v>472</v>
      </c>
      <c r="D15" s="94" t="s">
        <v>471</v>
      </c>
      <c r="E15" s="94" t="s">
        <v>471</v>
      </c>
      <c r="F15" s="94" t="s">
        <v>471</v>
      </c>
      <c r="G15" s="94" t="s">
        <v>471</v>
      </c>
      <c r="H15" s="94" t="s">
        <v>471</v>
      </c>
      <c r="I15" s="94" t="s">
        <v>471</v>
      </c>
      <c r="J15" s="94" t="s">
        <v>471</v>
      </c>
      <c r="K15" s="94" t="s">
        <v>471</v>
      </c>
      <c r="L15" s="94" t="s">
        <v>471</v>
      </c>
      <c r="M15" s="94" t="s">
        <v>471</v>
      </c>
      <c r="N15" s="94" t="s">
        <v>470</v>
      </c>
      <c r="O15" s="94" t="s">
        <v>470</v>
      </c>
      <c r="P15" s="94" t="s">
        <v>470</v>
      </c>
      <c r="Q15" s="94" t="s">
        <v>470</v>
      </c>
      <c r="R15" s="94" t="s">
        <v>470</v>
      </c>
      <c r="S15" s="94" t="s">
        <v>470</v>
      </c>
      <c r="T15" s="94" t="s">
        <v>470</v>
      </c>
      <c r="U15" s="94" t="s">
        <v>470</v>
      </c>
      <c r="V15" s="94" t="s">
        <v>470</v>
      </c>
      <c r="W15" s="94" t="s">
        <v>470</v>
      </c>
    </row>
    <row r="16" spans="1:23" x14ac:dyDescent="0.25">
      <c r="A16" s="111" t="s">
        <v>401</v>
      </c>
      <c r="B16" s="111">
        <v>5621</v>
      </c>
      <c r="C16" s="111"/>
      <c r="D16" s="98">
        <v>2562898.7799999998</v>
      </c>
      <c r="E16" s="98">
        <v>2274582.73</v>
      </c>
      <c r="F16" s="98">
        <v>2133556.7799999998</v>
      </c>
      <c r="G16" s="98">
        <v>2136084.4</v>
      </c>
      <c r="H16" s="98">
        <v>2844300.22</v>
      </c>
      <c r="I16" s="98">
        <v>2556588.4700000002</v>
      </c>
      <c r="J16" s="98">
        <v>1737201.33</v>
      </c>
      <c r="K16" s="98">
        <v>2242568.7999999998</v>
      </c>
      <c r="L16" s="98">
        <v>2618151.2200000002</v>
      </c>
      <c r="M16" s="98">
        <v>2500690.29</v>
      </c>
      <c r="N16" s="98">
        <v>356520.2</v>
      </c>
      <c r="O16" s="98">
        <v>299509.3</v>
      </c>
      <c r="P16" s="98">
        <v>327134.40000000002</v>
      </c>
      <c r="Q16" s="98">
        <v>189042.95</v>
      </c>
      <c r="R16" s="98">
        <v>281073.84999999998</v>
      </c>
      <c r="S16" s="98">
        <v>434042.25</v>
      </c>
      <c r="T16" s="98">
        <v>200821.3</v>
      </c>
      <c r="U16" s="98">
        <v>200512</v>
      </c>
      <c r="V16" s="98">
        <v>163031.1</v>
      </c>
      <c r="W16" s="98">
        <v>228135.35</v>
      </c>
    </row>
    <row r="17" spans="1:23" x14ac:dyDescent="0.25">
      <c r="A17" s="111" t="s">
        <v>400</v>
      </c>
      <c r="B17" s="111">
        <v>5742</v>
      </c>
      <c r="C17" s="111"/>
      <c r="D17" s="98">
        <v>667932.46</v>
      </c>
      <c r="E17" s="98">
        <v>748714.45</v>
      </c>
      <c r="F17" s="98">
        <v>678352.38</v>
      </c>
      <c r="G17" s="98">
        <v>727590.61</v>
      </c>
      <c r="H17" s="98">
        <v>682364.03</v>
      </c>
      <c r="I17" s="98">
        <v>738701.98</v>
      </c>
      <c r="J17" s="98">
        <v>670770.74</v>
      </c>
      <c r="K17" s="98">
        <v>700794.31</v>
      </c>
      <c r="L17" s="98">
        <v>671465.05</v>
      </c>
      <c r="M17" s="98">
        <v>624097.87</v>
      </c>
      <c r="N17" s="98">
        <v>3021.6</v>
      </c>
      <c r="O17" s="98">
        <v>3613.2</v>
      </c>
      <c r="P17" s="98">
        <v>14262</v>
      </c>
      <c r="Q17" s="98">
        <v>17004.599999999999</v>
      </c>
      <c r="R17" s="98">
        <v>13127.9</v>
      </c>
      <c r="S17" s="98">
        <v>35601.949999999997</v>
      </c>
      <c r="T17" s="98">
        <v>46148.800000000003</v>
      </c>
      <c r="U17" s="98">
        <v>0</v>
      </c>
      <c r="V17" s="98">
        <v>26234.400000000001</v>
      </c>
      <c r="W17" s="98">
        <v>7012.5</v>
      </c>
    </row>
    <row r="18" spans="1:23" x14ac:dyDescent="0.25">
      <c r="A18" s="111" t="s">
        <v>399</v>
      </c>
      <c r="B18" s="111">
        <v>5401</v>
      </c>
      <c r="C18" s="111"/>
      <c r="D18" s="98">
        <v>22939637.41</v>
      </c>
      <c r="E18" s="98">
        <v>22262908.390000001</v>
      </c>
      <c r="F18" s="98">
        <v>21848200.210000001</v>
      </c>
      <c r="G18" s="98">
        <v>21983954.02</v>
      </c>
      <c r="H18" s="98">
        <v>21772996.629999999</v>
      </c>
      <c r="I18" s="98">
        <v>21916774.489999998</v>
      </c>
      <c r="J18" s="98">
        <v>22360015.079999998</v>
      </c>
      <c r="K18" s="98">
        <v>20342299.559999999</v>
      </c>
      <c r="L18" s="98">
        <v>20184534.73</v>
      </c>
      <c r="M18" s="98">
        <v>19521952.82</v>
      </c>
      <c r="N18" s="98">
        <v>608200.15</v>
      </c>
      <c r="O18" s="98">
        <v>430680.6</v>
      </c>
      <c r="P18" s="98">
        <v>418869.1</v>
      </c>
      <c r="Q18" s="98">
        <v>195757.45</v>
      </c>
      <c r="R18" s="98">
        <v>411821.35</v>
      </c>
      <c r="S18" s="98">
        <v>594376.94999999995</v>
      </c>
      <c r="T18" s="98">
        <v>264835.8</v>
      </c>
      <c r="U18" s="98">
        <v>163730.9</v>
      </c>
      <c r="V18" s="98">
        <v>197062</v>
      </c>
      <c r="W18" s="98">
        <v>414223.65</v>
      </c>
    </row>
    <row r="19" spans="1:23" x14ac:dyDescent="0.25">
      <c r="A19" s="111" t="s">
        <v>398</v>
      </c>
      <c r="B19" s="111">
        <v>5851</v>
      </c>
      <c r="C19" s="111"/>
      <c r="D19" s="98">
        <v>2195181.4700000002</v>
      </c>
      <c r="E19" s="98">
        <v>1602225.3</v>
      </c>
      <c r="F19" s="98">
        <v>1516553.99</v>
      </c>
      <c r="G19" s="98">
        <v>1846005.33</v>
      </c>
      <c r="H19" s="98">
        <v>2225155.1</v>
      </c>
      <c r="I19" s="98">
        <v>1862631.38</v>
      </c>
      <c r="J19" s="98">
        <v>1721326.14</v>
      </c>
      <c r="K19" s="98">
        <v>1049163.2</v>
      </c>
      <c r="L19" s="98">
        <v>2218723.73</v>
      </c>
      <c r="M19" s="98">
        <v>1624877.21</v>
      </c>
      <c r="N19" s="98">
        <v>120490.5</v>
      </c>
      <c r="O19" s="98">
        <v>59074.75</v>
      </c>
      <c r="P19" s="98">
        <v>73719.45</v>
      </c>
      <c r="Q19" s="98">
        <v>73838.8</v>
      </c>
      <c r="R19" s="98">
        <v>277454.55</v>
      </c>
      <c r="S19" s="98">
        <v>52437.45</v>
      </c>
      <c r="T19" s="98">
        <v>889798.05</v>
      </c>
      <c r="U19" s="98">
        <v>143763.54999999999</v>
      </c>
      <c r="V19" s="98">
        <v>74551.95</v>
      </c>
      <c r="W19" s="98">
        <v>28891.200000000001</v>
      </c>
    </row>
    <row r="20" spans="1:23" x14ac:dyDescent="0.25">
      <c r="A20" s="111" t="s">
        <v>397</v>
      </c>
      <c r="B20" s="111">
        <v>5701</v>
      </c>
      <c r="C20" s="111"/>
      <c r="D20" s="98">
        <v>1305590.0900000001</v>
      </c>
      <c r="E20" s="98">
        <v>1111086.3500000001</v>
      </c>
      <c r="F20" s="98">
        <v>989466.08</v>
      </c>
      <c r="G20" s="98">
        <v>899213.39</v>
      </c>
      <c r="H20" s="98">
        <v>1035088.06</v>
      </c>
      <c r="I20" s="98">
        <v>1030137.02</v>
      </c>
      <c r="J20" s="98">
        <v>1121644.6599999999</v>
      </c>
      <c r="K20" s="98">
        <v>983592.26</v>
      </c>
      <c r="L20" s="98">
        <v>914707.13</v>
      </c>
      <c r="M20" s="98">
        <v>896347.51</v>
      </c>
      <c r="N20" s="98">
        <v>24436.75</v>
      </c>
      <c r="O20" s="98">
        <v>69821.649999999994</v>
      </c>
      <c r="P20" s="98">
        <v>57927.55</v>
      </c>
      <c r="Q20" s="98">
        <v>0</v>
      </c>
      <c r="R20" s="98">
        <v>67704.899999999994</v>
      </c>
      <c r="S20" s="98">
        <v>24782</v>
      </c>
      <c r="T20" s="98">
        <v>77532.350000000006</v>
      </c>
      <c r="U20" s="98">
        <v>160057</v>
      </c>
      <c r="V20" s="98">
        <v>36550.6</v>
      </c>
      <c r="W20" s="98">
        <v>83431.95</v>
      </c>
    </row>
    <row r="21" spans="1:23" x14ac:dyDescent="0.25">
      <c r="A21" s="111" t="s">
        <v>396</v>
      </c>
      <c r="B21" s="111">
        <v>5743</v>
      </c>
      <c r="C21" s="111"/>
      <c r="D21" s="98">
        <v>1497259.86</v>
      </c>
      <c r="E21" s="98">
        <v>1386986.65</v>
      </c>
      <c r="F21" s="98">
        <v>1512114.28</v>
      </c>
      <c r="G21" s="98">
        <v>1583382.58</v>
      </c>
      <c r="H21" s="98">
        <v>1602026.14</v>
      </c>
      <c r="I21" s="98">
        <v>1389015.42</v>
      </c>
      <c r="J21" s="98">
        <v>1224107.3799999999</v>
      </c>
      <c r="K21" s="98">
        <v>1322453.67</v>
      </c>
      <c r="L21" s="98">
        <v>1159331.8500000001</v>
      </c>
      <c r="M21" s="98">
        <v>1158668.7</v>
      </c>
      <c r="N21" s="98">
        <v>87734.75</v>
      </c>
      <c r="O21" s="98">
        <v>37357.65</v>
      </c>
      <c r="P21" s="98">
        <v>33182.1</v>
      </c>
      <c r="Q21" s="98">
        <v>45895.85</v>
      </c>
      <c r="R21" s="98">
        <v>58750</v>
      </c>
      <c r="S21" s="98">
        <v>104048.9</v>
      </c>
      <c r="T21" s="98">
        <v>113466.4</v>
      </c>
      <c r="U21" s="98">
        <v>51057.45</v>
      </c>
      <c r="V21" s="98">
        <v>188441.1</v>
      </c>
      <c r="W21" s="98">
        <v>16002.2</v>
      </c>
    </row>
    <row r="22" spans="1:23" x14ac:dyDescent="0.25">
      <c r="A22" s="111" t="s">
        <v>395</v>
      </c>
      <c r="B22" s="111">
        <v>5702</v>
      </c>
      <c r="C22" s="111"/>
      <c r="D22" s="98">
        <v>13581090.029999999</v>
      </c>
      <c r="E22" s="98">
        <v>12729311.1</v>
      </c>
      <c r="F22" s="98">
        <v>11756633.210000001</v>
      </c>
      <c r="G22" s="98">
        <v>12543049.83</v>
      </c>
      <c r="H22" s="98">
        <v>12602816.17</v>
      </c>
      <c r="I22" s="98">
        <v>11311783.9</v>
      </c>
      <c r="J22" s="98">
        <v>11046071.619999999</v>
      </c>
      <c r="K22" s="98">
        <v>9726983.8000000007</v>
      </c>
      <c r="L22" s="98">
        <v>8817005.8499999996</v>
      </c>
      <c r="M22" s="98">
        <v>9071656.9100000001</v>
      </c>
      <c r="N22" s="98">
        <v>658937.35</v>
      </c>
      <c r="O22" s="98">
        <v>620578.44999999995</v>
      </c>
      <c r="P22" s="98">
        <v>458990.05</v>
      </c>
      <c r="Q22" s="98">
        <v>464106.65</v>
      </c>
      <c r="R22" s="98">
        <v>525203.80000000005</v>
      </c>
      <c r="S22" s="98">
        <v>440156.2</v>
      </c>
      <c r="T22" s="98">
        <v>234149.9</v>
      </c>
      <c r="U22" s="98">
        <v>425561.55</v>
      </c>
      <c r="V22" s="98">
        <v>293935</v>
      </c>
      <c r="W22" s="98">
        <v>919211.9</v>
      </c>
    </row>
    <row r="23" spans="1:23" x14ac:dyDescent="0.25">
      <c r="A23" s="111" t="s">
        <v>394</v>
      </c>
      <c r="B23" s="111">
        <v>5511</v>
      </c>
      <c r="C23" s="111"/>
      <c r="D23" s="98">
        <v>5239005.3600000003</v>
      </c>
      <c r="E23" s="98">
        <v>5983820.54</v>
      </c>
      <c r="F23" s="98">
        <v>5054814.8499999996</v>
      </c>
      <c r="G23" s="98">
        <v>5244725.3099999996</v>
      </c>
      <c r="H23" s="98">
        <v>5051785.96</v>
      </c>
      <c r="I23" s="98">
        <v>5559272.3600000003</v>
      </c>
      <c r="J23" s="98">
        <v>4576525.83</v>
      </c>
      <c r="K23" s="98">
        <v>4728093.88</v>
      </c>
      <c r="L23" s="98">
        <v>5361946.49</v>
      </c>
      <c r="M23" s="98">
        <v>4726075.7</v>
      </c>
      <c r="N23" s="98">
        <v>322922.25</v>
      </c>
      <c r="O23" s="98">
        <v>162574.54999999999</v>
      </c>
      <c r="P23" s="98">
        <v>72860.3</v>
      </c>
      <c r="Q23" s="98">
        <v>109464.45</v>
      </c>
      <c r="R23" s="98">
        <v>70240.399999999994</v>
      </c>
      <c r="S23" s="98">
        <v>40636.75</v>
      </c>
      <c r="T23" s="98">
        <v>66977.5</v>
      </c>
      <c r="U23" s="98">
        <v>84160.6</v>
      </c>
      <c r="V23" s="98">
        <v>97165.35</v>
      </c>
      <c r="W23" s="98">
        <v>48649.1</v>
      </c>
    </row>
    <row r="24" spans="1:23" x14ac:dyDescent="0.25">
      <c r="A24" s="111" t="s">
        <v>393</v>
      </c>
      <c r="B24" s="111">
        <v>5422</v>
      </c>
      <c r="C24" s="111"/>
      <c r="D24" s="98">
        <v>22060851.16</v>
      </c>
      <c r="E24" s="98">
        <v>25878788.140000001</v>
      </c>
      <c r="F24" s="98">
        <v>18005793.949999999</v>
      </c>
      <c r="G24" s="98">
        <v>18310682.649999999</v>
      </c>
      <c r="H24" s="98">
        <v>18729260.850000001</v>
      </c>
      <c r="I24" s="98">
        <v>20273918.649999999</v>
      </c>
      <c r="J24" s="98">
        <v>16873978.359999999</v>
      </c>
      <c r="K24" s="98">
        <v>18099006.48</v>
      </c>
      <c r="L24" s="98">
        <v>19567817.059999999</v>
      </c>
      <c r="M24" s="98">
        <v>15693358.51</v>
      </c>
      <c r="N24" s="98">
        <v>1646315.5</v>
      </c>
      <c r="O24" s="98">
        <v>1189259.95</v>
      </c>
      <c r="P24" s="98">
        <v>1556541.25</v>
      </c>
      <c r="Q24" s="98">
        <v>1158686.3500000001</v>
      </c>
      <c r="R24" s="98">
        <v>2368489.25</v>
      </c>
      <c r="S24" s="98">
        <v>1124665.2</v>
      </c>
      <c r="T24" s="98">
        <v>965110</v>
      </c>
      <c r="U24" s="98">
        <v>1040024.15</v>
      </c>
      <c r="V24" s="98">
        <v>791356.35</v>
      </c>
      <c r="W24" s="98">
        <v>1248735.7</v>
      </c>
    </row>
    <row r="25" spans="1:23" x14ac:dyDescent="0.25">
      <c r="A25" s="111" t="s">
        <v>392</v>
      </c>
      <c r="B25" s="111">
        <v>5451</v>
      </c>
      <c r="C25" s="111"/>
      <c r="D25" s="98">
        <v>11608814.289999999</v>
      </c>
      <c r="E25" s="98">
        <v>11293084.34</v>
      </c>
      <c r="F25" s="98">
        <v>10579700.01</v>
      </c>
      <c r="G25" s="98">
        <v>10623074.720000001</v>
      </c>
      <c r="H25" s="98">
        <v>12605620.09</v>
      </c>
      <c r="I25" s="98">
        <v>8823724.1199999992</v>
      </c>
      <c r="J25" s="98">
        <v>9536791.9600000009</v>
      </c>
      <c r="K25" s="98">
        <v>8578331.0700000003</v>
      </c>
      <c r="L25" s="98">
        <v>9010037.5099999998</v>
      </c>
      <c r="M25" s="98">
        <v>8252200.6799999997</v>
      </c>
      <c r="N25" s="98">
        <v>293082</v>
      </c>
      <c r="O25" s="98">
        <v>172452.45</v>
      </c>
      <c r="P25" s="98">
        <v>136169.65</v>
      </c>
      <c r="Q25" s="98">
        <v>331646.65000000002</v>
      </c>
      <c r="R25" s="98">
        <v>346677.05</v>
      </c>
      <c r="S25" s="98">
        <v>73925.3</v>
      </c>
      <c r="T25" s="98">
        <v>160392.20000000001</v>
      </c>
      <c r="U25" s="98">
        <v>253770.45</v>
      </c>
      <c r="V25" s="98">
        <v>196349.1</v>
      </c>
      <c r="W25" s="98">
        <v>156607.54999999999</v>
      </c>
    </row>
    <row r="26" spans="1:23" x14ac:dyDescent="0.25">
      <c r="A26" s="111" t="s">
        <v>391</v>
      </c>
      <c r="B26" s="111">
        <v>5744</v>
      </c>
      <c r="C26" s="111"/>
      <c r="D26" s="98">
        <v>5442248.4400000004</v>
      </c>
      <c r="E26" s="98">
        <v>5167989.0999999996</v>
      </c>
      <c r="F26" s="98">
        <v>4097367.27</v>
      </c>
      <c r="G26" s="98">
        <v>5974332.9199999999</v>
      </c>
      <c r="H26" s="98">
        <v>4455029.5</v>
      </c>
      <c r="I26" s="98">
        <v>5359048.84</v>
      </c>
      <c r="J26" s="98">
        <v>6032525.3600000003</v>
      </c>
      <c r="K26" s="98">
        <v>4381588.76</v>
      </c>
      <c r="L26" s="98">
        <v>7548120.0099999998</v>
      </c>
      <c r="M26" s="98">
        <v>6583260.1500000004</v>
      </c>
      <c r="N26" s="98">
        <v>61121.2</v>
      </c>
      <c r="O26" s="98">
        <v>13951.55</v>
      </c>
      <c r="P26" s="98">
        <v>36949.5</v>
      </c>
      <c r="Q26" s="98">
        <v>25503.8</v>
      </c>
      <c r="R26" s="98">
        <v>31561.599999999999</v>
      </c>
      <c r="S26" s="98">
        <v>186818.5</v>
      </c>
      <c r="T26" s="98">
        <v>14109.55</v>
      </c>
      <c r="U26" s="98">
        <v>23891.75</v>
      </c>
      <c r="V26" s="98">
        <v>58794.400000000001</v>
      </c>
      <c r="W26" s="98">
        <v>15691.15</v>
      </c>
    </row>
    <row r="27" spans="1:23" x14ac:dyDescent="0.25">
      <c r="A27" s="111" t="s">
        <v>390</v>
      </c>
      <c r="B27" s="111">
        <v>5423</v>
      </c>
      <c r="C27" s="111"/>
      <c r="D27" s="98">
        <v>1346542.48</v>
      </c>
      <c r="E27" s="98">
        <v>1220684.06</v>
      </c>
      <c r="F27" s="98">
        <v>1275825.1100000001</v>
      </c>
      <c r="G27" s="98">
        <v>1336897.58</v>
      </c>
      <c r="H27" s="98">
        <v>1161190.1200000001</v>
      </c>
      <c r="I27" s="98">
        <v>1182604.06</v>
      </c>
      <c r="J27" s="98">
        <v>1020591.39</v>
      </c>
      <c r="K27" s="98">
        <v>1411657.04</v>
      </c>
      <c r="L27" s="98">
        <v>1090045.24</v>
      </c>
      <c r="M27" s="98">
        <v>945673.49</v>
      </c>
      <c r="N27" s="98">
        <v>144718.54999999999</v>
      </c>
      <c r="O27" s="98">
        <v>119465</v>
      </c>
      <c r="P27" s="98">
        <v>44681.5</v>
      </c>
      <c r="Q27" s="98">
        <v>59987.4</v>
      </c>
      <c r="R27" s="98">
        <v>34480.050000000003</v>
      </c>
      <c r="S27" s="98">
        <v>84470.15</v>
      </c>
      <c r="T27" s="98">
        <v>16215.2</v>
      </c>
      <c r="U27" s="98">
        <v>33404.400000000001</v>
      </c>
      <c r="V27" s="98">
        <v>26664.2</v>
      </c>
      <c r="W27" s="98">
        <v>12016.6</v>
      </c>
    </row>
    <row r="28" spans="1:23" x14ac:dyDescent="0.25">
      <c r="A28" s="111" t="s">
        <v>389</v>
      </c>
      <c r="B28" s="111">
        <v>5703</v>
      </c>
      <c r="C28" s="111"/>
      <c r="D28" s="98">
        <v>5265354.82</v>
      </c>
      <c r="E28" s="98">
        <v>5362437.29</v>
      </c>
      <c r="F28" s="98">
        <v>5401567.79</v>
      </c>
      <c r="G28" s="98">
        <v>4890624.8600000003</v>
      </c>
      <c r="H28" s="98">
        <v>4557211.5</v>
      </c>
      <c r="I28" s="98">
        <v>4715142.29</v>
      </c>
      <c r="J28" s="98">
        <v>4008112.79</v>
      </c>
      <c r="K28" s="98">
        <v>3923320.95</v>
      </c>
      <c r="L28" s="98">
        <v>3954737.95</v>
      </c>
      <c r="M28" s="98">
        <v>4193001.77</v>
      </c>
      <c r="N28" s="98">
        <v>150615.1</v>
      </c>
      <c r="O28" s="98">
        <v>181551.1</v>
      </c>
      <c r="P28" s="98">
        <v>244553.75</v>
      </c>
      <c r="Q28" s="98">
        <v>63550.2</v>
      </c>
      <c r="R28" s="98">
        <v>122432.1</v>
      </c>
      <c r="S28" s="98">
        <v>115535.85</v>
      </c>
      <c r="T28" s="98">
        <v>54970.15</v>
      </c>
      <c r="U28" s="98">
        <v>114194.6</v>
      </c>
      <c r="V28" s="98">
        <v>155556.9</v>
      </c>
      <c r="W28" s="98">
        <v>198378.45</v>
      </c>
    </row>
    <row r="29" spans="1:23" x14ac:dyDescent="0.25">
      <c r="A29" s="111" t="s">
        <v>388</v>
      </c>
      <c r="B29" s="111">
        <v>5745</v>
      </c>
      <c r="C29" s="111"/>
      <c r="D29" s="98">
        <v>2445320.0299999998</v>
      </c>
      <c r="E29" s="98">
        <v>2493649.12</v>
      </c>
      <c r="F29" s="98">
        <v>2357489.12</v>
      </c>
      <c r="G29" s="98">
        <v>2452603.21</v>
      </c>
      <c r="H29" s="98">
        <v>2580978.23</v>
      </c>
      <c r="I29" s="98">
        <v>2292520</v>
      </c>
      <c r="J29" s="98">
        <v>2332802.7200000002</v>
      </c>
      <c r="K29" s="98">
        <v>2386554.06</v>
      </c>
      <c r="L29" s="98">
        <v>2389335.63</v>
      </c>
      <c r="M29" s="98">
        <v>2349595.4500000002</v>
      </c>
      <c r="N29" s="98">
        <v>69499</v>
      </c>
      <c r="O29" s="98">
        <v>129476.2</v>
      </c>
      <c r="P29" s="98">
        <v>23423.75</v>
      </c>
      <c r="Q29" s="98">
        <v>54939.4</v>
      </c>
      <c r="R29" s="98">
        <v>108958.25</v>
      </c>
      <c r="S29" s="98">
        <v>16906.55</v>
      </c>
      <c r="T29" s="98">
        <v>35530.699999999997</v>
      </c>
      <c r="U29" s="98">
        <v>40038.199999999997</v>
      </c>
      <c r="V29" s="98">
        <v>18009.349999999999</v>
      </c>
      <c r="W29" s="98">
        <v>19745.3</v>
      </c>
    </row>
    <row r="30" spans="1:23" x14ac:dyDescent="0.25">
      <c r="A30" s="111" t="s">
        <v>387</v>
      </c>
      <c r="B30" s="111">
        <v>5746</v>
      </c>
      <c r="C30" s="111"/>
      <c r="D30" s="98">
        <v>2383351.5699999998</v>
      </c>
      <c r="E30" s="98">
        <v>2299826.08</v>
      </c>
      <c r="F30" s="98">
        <v>2618649.33</v>
      </c>
      <c r="G30" s="98">
        <v>2183945.17</v>
      </c>
      <c r="H30" s="98">
        <v>2154409.1800000002</v>
      </c>
      <c r="I30" s="98">
        <v>2060375.86</v>
      </c>
      <c r="J30" s="98">
        <v>2070433.87</v>
      </c>
      <c r="K30" s="98">
        <v>1872723.76</v>
      </c>
      <c r="L30" s="98">
        <v>2020157.64</v>
      </c>
      <c r="M30" s="98">
        <v>1826197.7</v>
      </c>
      <c r="N30" s="98">
        <v>65578.399999999994</v>
      </c>
      <c r="O30" s="98">
        <v>131447.9</v>
      </c>
      <c r="P30" s="98">
        <v>80965.25</v>
      </c>
      <c r="Q30" s="98">
        <v>38449.15</v>
      </c>
      <c r="R30" s="98">
        <v>57511.8</v>
      </c>
      <c r="S30" s="98">
        <v>84730.25</v>
      </c>
      <c r="T30" s="98">
        <v>49559.4</v>
      </c>
      <c r="U30" s="98">
        <v>92211.25</v>
      </c>
      <c r="V30" s="98">
        <v>28065.7</v>
      </c>
      <c r="W30" s="98">
        <v>75388.649999999994</v>
      </c>
    </row>
    <row r="31" spans="1:23" x14ac:dyDescent="0.25">
      <c r="A31" s="111" t="s">
        <v>386</v>
      </c>
      <c r="B31" s="111">
        <v>5704</v>
      </c>
      <c r="C31" s="111"/>
      <c r="D31" s="98">
        <v>10484672.08</v>
      </c>
      <c r="E31" s="98">
        <v>13561657.880000001</v>
      </c>
      <c r="F31" s="98">
        <v>9581283.9000000004</v>
      </c>
      <c r="G31" s="98">
        <v>9244899.4499999993</v>
      </c>
      <c r="H31" s="98">
        <v>8933609.2300000004</v>
      </c>
      <c r="I31" s="98">
        <v>9611480.8800000008</v>
      </c>
      <c r="J31" s="98">
        <v>8771319.9100000001</v>
      </c>
      <c r="K31" s="98">
        <v>11353235.68</v>
      </c>
      <c r="L31" s="98">
        <v>7564346.6799999997</v>
      </c>
      <c r="M31" s="98">
        <v>7948873.9800000004</v>
      </c>
      <c r="N31" s="98">
        <v>578564.80000000005</v>
      </c>
      <c r="O31" s="98">
        <v>194456.85</v>
      </c>
      <c r="P31" s="98">
        <v>126562.55</v>
      </c>
      <c r="Q31" s="98">
        <v>207053.8</v>
      </c>
      <c r="R31" s="98">
        <v>651291.55000000005</v>
      </c>
      <c r="S31" s="98">
        <v>257516.79999999999</v>
      </c>
      <c r="T31" s="98">
        <v>260320.1</v>
      </c>
      <c r="U31" s="98">
        <v>221659.3</v>
      </c>
      <c r="V31" s="98">
        <v>782443</v>
      </c>
      <c r="W31" s="98">
        <v>306699.05</v>
      </c>
    </row>
    <row r="32" spans="1:23" x14ac:dyDescent="0.25">
      <c r="A32" s="111" t="s">
        <v>385</v>
      </c>
      <c r="B32" s="111">
        <v>5581</v>
      </c>
      <c r="C32" s="111"/>
      <c r="D32" s="98">
        <v>18035567.52</v>
      </c>
      <c r="E32" s="98">
        <v>16987903.850000001</v>
      </c>
      <c r="F32" s="98">
        <v>17128471.75</v>
      </c>
      <c r="G32" s="98">
        <v>14775055.92</v>
      </c>
      <c r="H32" s="98">
        <v>14516354.83</v>
      </c>
      <c r="I32" s="98">
        <v>14807779.279999999</v>
      </c>
      <c r="J32" s="98">
        <v>14069154.859999999</v>
      </c>
      <c r="K32" s="98">
        <v>13038748.140000001</v>
      </c>
      <c r="L32" s="98">
        <v>13844688.029999999</v>
      </c>
      <c r="M32" s="98">
        <v>14131356.9</v>
      </c>
      <c r="N32" s="98">
        <v>617325.80000000005</v>
      </c>
      <c r="O32" s="98">
        <v>713701.5</v>
      </c>
      <c r="P32" s="98">
        <v>404928.55</v>
      </c>
      <c r="Q32" s="98">
        <v>244763.55</v>
      </c>
      <c r="R32" s="98">
        <v>527596.44999999995</v>
      </c>
      <c r="S32" s="98">
        <v>272878.59999999998</v>
      </c>
      <c r="T32" s="98">
        <v>239311.6</v>
      </c>
      <c r="U32" s="98">
        <v>294549.15000000002</v>
      </c>
      <c r="V32" s="98">
        <v>332776.55</v>
      </c>
      <c r="W32" s="98">
        <v>470616.85</v>
      </c>
    </row>
    <row r="33" spans="1:23" x14ac:dyDescent="0.25">
      <c r="A33" s="111" t="s">
        <v>384</v>
      </c>
      <c r="B33" s="111">
        <v>5902</v>
      </c>
      <c r="C33" s="111"/>
      <c r="D33" s="98">
        <v>885016.57</v>
      </c>
      <c r="E33" s="98">
        <v>933187.69</v>
      </c>
      <c r="F33" s="98">
        <v>960934.12</v>
      </c>
      <c r="G33" s="98">
        <v>1201000.83</v>
      </c>
      <c r="H33" s="98">
        <v>732028.24</v>
      </c>
      <c r="I33" s="98">
        <v>727739.68</v>
      </c>
      <c r="J33" s="98">
        <v>649986</v>
      </c>
      <c r="K33" s="98">
        <v>667146.52</v>
      </c>
      <c r="L33" s="98">
        <v>731534.69</v>
      </c>
      <c r="M33" s="98">
        <v>690194.46</v>
      </c>
      <c r="N33" s="98">
        <v>42871.05</v>
      </c>
      <c r="O33" s="98">
        <v>21279.599999999999</v>
      </c>
      <c r="P33" s="98">
        <v>31121.5</v>
      </c>
      <c r="Q33" s="98">
        <v>7083.7</v>
      </c>
      <c r="R33" s="98">
        <v>0</v>
      </c>
      <c r="S33" s="98">
        <v>30670.85</v>
      </c>
      <c r="T33" s="98">
        <v>14364.6</v>
      </c>
      <c r="U33" s="98">
        <v>57201.55</v>
      </c>
      <c r="V33" s="98">
        <v>32904.75</v>
      </c>
      <c r="W33" s="98">
        <v>12308.65</v>
      </c>
    </row>
    <row r="34" spans="1:23" x14ac:dyDescent="0.25">
      <c r="A34" s="111" t="s">
        <v>383</v>
      </c>
      <c r="B34" s="111">
        <v>5512</v>
      </c>
      <c r="C34" s="111"/>
      <c r="D34" s="98">
        <v>3462283.94</v>
      </c>
      <c r="E34" s="98">
        <v>3625141.15</v>
      </c>
      <c r="F34" s="98">
        <v>3378157.5</v>
      </c>
      <c r="G34" s="98">
        <v>3333992.51</v>
      </c>
      <c r="H34" s="98">
        <v>3176239.41</v>
      </c>
      <c r="I34" s="98">
        <v>3260330.6</v>
      </c>
      <c r="J34" s="98">
        <v>3032042.94</v>
      </c>
      <c r="K34" s="98">
        <v>2809874.85</v>
      </c>
      <c r="L34" s="98">
        <v>3013571.41</v>
      </c>
      <c r="M34" s="98">
        <v>2745183.53</v>
      </c>
      <c r="N34" s="98">
        <v>100260.4</v>
      </c>
      <c r="O34" s="98">
        <v>144901</v>
      </c>
      <c r="P34" s="98">
        <v>44580.6</v>
      </c>
      <c r="Q34" s="98">
        <v>57168.05</v>
      </c>
      <c r="R34" s="98">
        <v>84825.75</v>
      </c>
      <c r="S34" s="98">
        <v>63916.85</v>
      </c>
      <c r="T34" s="98">
        <v>91731.95</v>
      </c>
      <c r="U34" s="98">
        <v>0</v>
      </c>
      <c r="V34" s="98">
        <v>37584.65</v>
      </c>
      <c r="W34" s="98">
        <v>20799.75</v>
      </c>
    </row>
    <row r="35" spans="1:23" x14ac:dyDescent="0.25">
      <c r="A35" s="111" t="s">
        <v>382</v>
      </c>
      <c r="B35" s="111">
        <v>5424</v>
      </c>
      <c r="C35" s="111"/>
      <c r="D35" s="98">
        <v>847063.07</v>
      </c>
      <c r="E35" s="98">
        <v>713748</v>
      </c>
      <c r="F35" s="98">
        <v>750549.59</v>
      </c>
      <c r="G35" s="98">
        <v>737629.91</v>
      </c>
      <c r="H35" s="98">
        <v>741436.24</v>
      </c>
      <c r="I35" s="98">
        <v>920761.09</v>
      </c>
      <c r="J35" s="98">
        <v>754572.34</v>
      </c>
      <c r="K35" s="98">
        <v>769003.25</v>
      </c>
      <c r="L35" s="98">
        <v>738303.48</v>
      </c>
      <c r="M35" s="98">
        <v>633606.56000000006</v>
      </c>
      <c r="N35" s="98">
        <v>153.1</v>
      </c>
      <c r="O35" s="98">
        <v>55.35</v>
      </c>
      <c r="P35" s="98">
        <v>99.75</v>
      </c>
      <c r="Q35" s="98">
        <v>236.3</v>
      </c>
      <c r="R35" s="98">
        <v>267.60000000000002</v>
      </c>
      <c r="S35" s="98">
        <v>0</v>
      </c>
      <c r="T35" s="98">
        <v>125</v>
      </c>
      <c r="U35" s="98">
        <v>0</v>
      </c>
      <c r="V35" s="98">
        <v>764</v>
      </c>
      <c r="W35" s="98">
        <v>25.6</v>
      </c>
    </row>
    <row r="36" spans="1:23" x14ac:dyDescent="0.25">
      <c r="A36" s="111" t="s">
        <v>381</v>
      </c>
      <c r="B36" s="111">
        <v>5471</v>
      </c>
      <c r="C36" s="111"/>
      <c r="D36" s="98">
        <v>1647268.46</v>
      </c>
      <c r="E36" s="98">
        <v>1664099.21</v>
      </c>
      <c r="F36" s="98">
        <v>1509229.45</v>
      </c>
      <c r="G36" s="98">
        <v>1586377.03</v>
      </c>
      <c r="H36" s="98">
        <v>1386350.44</v>
      </c>
      <c r="I36" s="98">
        <v>1454790.74</v>
      </c>
      <c r="J36" s="98">
        <v>1195137.3500000001</v>
      </c>
      <c r="K36" s="98">
        <v>1383453.62</v>
      </c>
      <c r="L36" s="98">
        <v>1385735.23</v>
      </c>
      <c r="M36" s="98">
        <v>1265113.03</v>
      </c>
      <c r="N36" s="98">
        <v>18159.45</v>
      </c>
      <c r="O36" s="98">
        <v>10798.85</v>
      </c>
      <c r="P36" s="98">
        <v>4257.8500000000004</v>
      </c>
      <c r="Q36" s="98">
        <v>5701.55</v>
      </c>
      <c r="R36" s="98">
        <v>429.85</v>
      </c>
      <c r="S36" s="98">
        <v>103743.15</v>
      </c>
      <c r="T36" s="98">
        <v>16600.75</v>
      </c>
      <c r="U36" s="98">
        <v>30638.45</v>
      </c>
      <c r="V36" s="98">
        <v>188129.45</v>
      </c>
      <c r="W36" s="98">
        <v>37178.800000000003</v>
      </c>
    </row>
    <row r="37" spans="1:23" x14ac:dyDescent="0.25">
      <c r="A37" s="111" t="s">
        <v>380</v>
      </c>
      <c r="B37" s="111">
        <v>5402</v>
      </c>
      <c r="C37" s="111"/>
      <c r="D37" s="98">
        <v>15742704.91</v>
      </c>
      <c r="E37" s="98">
        <v>15811018.4</v>
      </c>
      <c r="F37" s="98">
        <v>14305878.49</v>
      </c>
      <c r="G37" s="98">
        <v>14836051.720000001</v>
      </c>
      <c r="H37" s="98">
        <v>13999897.24</v>
      </c>
      <c r="I37" s="98">
        <v>14773687.970000001</v>
      </c>
      <c r="J37" s="98">
        <v>13832943.42</v>
      </c>
      <c r="K37" s="98">
        <v>15217443.17</v>
      </c>
      <c r="L37" s="98">
        <v>13508156.1</v>
      </c>
      <c r="M37" s="98">
        <v>14993100.65</v>
      </c>
      <c r="N37" s="98">
        <v>565643.69999999995</v>
      </c>
      <c r="O37" s="98">
        <v>516836.25</v>
      </c>
      <c r="P37" s="98">
        <v>331454.25</v>
      </c>
      <c r="Q37" s="98">
        <v>353476.9</v>
      </c>
      <c r="R37" s="98">
        <v>292033.05</v>
      </c>
      <c r="S37" s="98">
        <v>598093.94999999995</v>
      </c>
      <c r="T37" s="98">
        <v>306946.59999999998</v>
      </c>
      <c r="U37" s="98">
        <v>301229.65000000002</v>
      </c>
      <c r="V37" s="98">
        <v>357195.45</v>
      </c>
      <c r="W37" s="98">
        <v>799731.85</v>
      </c>
    </row>
    <row r="38" spans="1:23" x14ac:dyDescent="0.25">
      <c r="A38" s="111" t="s">
        <v>379</v>
      </c>
      <c r="B38" s="111">
        <v>5425</v>
      </c>
      <c r="C38" s="111"/>
      <c r="D38" s="98">
        <v>2985136.19</v>
      </c>
      <c r="E38" s="98">
        <v>3303161.22</v>
      </c>
      <c r="F38" s="98">
        <v>2925092.71</v>
      </c>
      <c r="G38" s="98">
        <v>2971012.2</v>
      </c>
      <c r="H38" s="98">
        <v>2905410.41</v>
      </c>
      <c r="I38" s="98">
        <v>2928486.91</v>
      </c>
      <c r="J38" s="98">
        <v>2886322.09</v>
      </c>
      <c r="K38" s="98">
        <v>2879386.84</v>
      </c>
      <c r="L38" s="98">
        <v>2623985.06</v>
      </c>
      <c r="M38" s="98">
        <v>2468771.64</v>
      </c>
      <c r="N38" s="98">
        <v>171076.5</v>
      </c>
      <c r="O38" s="98">
        <v>172550.8</v>
      </c>
      <c r="P38" s="98">
        <v>156575.20000000001</v>
      </c>
      <c r="Q38" s="98">
        <v>119695.85</v>
      </c>
      <c r="R38" s="98">
        <v>100545.8</v>
      </c>
      <c r="S38" s="98">
        <v>42337.2</v>
      </c>
      <c r="T38" s="98">
        <v>151009.5</v>
      </c>
      <c r="U38" s="98">
        <v>130387.3</v>
      </c>
      <c r="V38" s="98">
        <v>29477.8</v>
      </c>
      <c r="W38" s="98">
        <v>96041.35</v>
      </c>
    </row>
    <row r="39" spans="1:23" x14ac:dyDescent="0.25">
      <c r="A39" s="111" t="s">
        <v>378</v>
      </c>
      <c r="B39" s="111">
        <v>5903</v>
      </c>
      <c r="C39" s="111"/>
      <c r="D39" s="98">
        <v>480122.65</v>
      </c>
      <c r="E39" s="98">
        <v>449404.92</v>
      </c>
      <c r="F39" s="98">
        <v>377766.17</v>
      </c>
      <c r="G39" s="98">
        <v>493203.36</v>
      </c>
      <c r="H39" s="98">
        <v>427508.66</v>
      </c>
      <c r="I39" s="98">
        <v>467429.12</v>
      </c>
      <c r="J39" s="98">
        <v>462620.91</v>
      </c>
      <c r="K39" s="98">
        <v>514306.53</v>
      </c>
      <c r="L39" s="98">
        <v>470149.57</v>
      </c>
      <c r="M39" s="98">
        <v>409611.01</v>
      </c>
      <c r="N39" s="98">
        <v>36885.35</v>
      </c>
      <c r="O39" s="98">
        <v>35867.85</v>
      </c>
      <c r="P39" s="98">
        <v>29862.95</v>
      </c>
      <c r="Q39" s="98">
        <v>164653.95000000001</v>
      </c>
      <c r="R39" s="98">
        <v>37323.949999999997</v>
      </c>
      <c r="S39" s="98">
        <v>19945.45</v>
      </c>
      <c r="T39" s="98">
        <v>28939</v>
      </c>
      <c r="U39" s="98">
        <v>39480.85</v>
      </c>
      <c r="V39" s="98">
        <v>7542</v>
      </c>
      <c r="W39" s="98">
        <v>12349.95</v>
      </c>
    </row>
    <row r="40" spans="1:23" x14ac:dyDescent="0.25">
      <c r="A40" s="111" t="s">
        <v>418</v>
      </c>
      <c r="B40" s="111">
        <v>5892</v>
      </c>
      <c r="C40" s="111"/>
      <c r="D40" s="98">
        <v>57442797.340000004</v>
      </c>
      <c r="E40" s="98">
        <v>54581820.009999998</v>
      </c>
      <c r="F40" s="98">
        <v>51753222.75</v>
      </c>
      <c r="G40" s="98">
        <v>52263106.439999998</v>
      </c>
      <c r="H40" s="98">
        <v>49561052.609999999</v>
      </c>
      <c r="I40" s="98">
        <v>46844755.07</v>
      </c>
      <c r="J40" s="98">
        <v>47640651</v>
      </c>
      <c r="K40" s="98">
        <v>48221241.979999997</v>
      </c>
      <c r="L40" s="98">
        <v>49980010.509999998</v>
      </c>
      <c r="M40" s="98">
        <v>49067759.899999999</v>
      </c>
      <c r="N40" s="98">
        <v>1892227.8</v>
      </c>
      <c r="O40" s="98">
        <v>2622522.75</v>
      </c>
      <c r="P40" s="98">
        <v>1938721.7</v>
      </c>
      <c r="Q40" s="98">
        <v>1885632.3</v>
      </c>
      <c r="R40" s="98">
        <v>1042221.55</v>
      </c>
      <c r="S40" s="98">
        <v>952005.25</v>
      </c>
      <c r="T40" s="98">
        <v>1405696.2</v>
      </c>
      <c r="U40" s="98">
        <v>1363703.6</v>
      </c>
      <c r="V40" s="98">
        <v>989814.25</v>
      </c>
      <c r="W40" s="98">
        <v>1245859.2</v>
      </c>
    </row>
    <row r="41" spans="1:23" x14ac:dyDescent="0.25">
      <c r="A41" s="111" t="s">
        <v>377</v>
      </c>
      <c r="B41" s="111">
        <v>5747</v>
      </c>
      <c r="C41" s="111"/>
      <c r="D41" s="98">
        <v>419872.02</v>
      </c>
      <c r="E41" s="98">
        <v>415358.78</v>
      </c>
      <c r="F41" s="98">
        <v>411226.34</v>
      </c>
      <c r="G41" s="98">
        <v>421150.59</v>
      </c>
      <c r="H41" s="98">
        <v>377405.53</v>
      </c>
      <c r="I41" s="98">
        <v>376120.07</v>
      </c>
      <c r="J41" s="98">
        <v>375925.1</v>
      </c>
      <c r="K41" s="98">
        <v>372192.54</v>
      </c>
      <c r="L41" s="98">
        <v>387365.59</v>
      </c>
      <c r="M41" s="98">
        <v>344655.62</v>
      </c>
      <c r="N41" s="98">
        <v>64346.05</v>
      </c>
      <c r="O41" s="98">
        <v>0</v>
      </c>
      <c r="P41" s="98">
        <v>22602.1</v>
      </c>
      <c r="Q41" s="98">
        <v>1732.9</v>
      </c>
      <c r="R41" s="98">
        <v>10336.700000000001</v>
      </c>
      <c r="S41" s="98">
        <v>333.35</v>
      </c>
      <c r="T41" s="98">
        <v>6828.9</v>
      </c>
      <c r="U41" s="98">
        <v>3853.2</v>
      </c>
      <c r="V41" s="98">
        <v>19615.3</v>
      </c>
      <c r="W41" s="98">
        <v>9562.4</v>
      </c>
    </row>
    <row r="42" spans="1:23" x14ac:dyDescent="0.25">
      <c r="A42" s="111" t="s">
        <v>376</v>
      </c>
      <c r="B42" s="111">
        <v>5705</v>
      </c>
      <c r="C42" s="111"/>
      <c r="D42" s="98">
        <v>4151125.28</v>
      </c>
      <c r="E42" s="98">
        <v>4241341.21</v>
      </c>
      <c r="F42" s="98">
        <v>4601090.0199999996</v>
      </c>
      <c r="G42" s="98">
        <v>3822918.8</v>
      </c>
      <c r="H42" s="98">
        <v>3711165.86</v>
      </c>
      <c r="I42" s="98">
        <v>4036768.38</v>
      </c>
      <c r="J42" s="98">
        <v>3613537.59</v>
      </c>
      <c r="K42" s="98">
        <v>3420739.74</v>
      </c>
      <c r="L42" s="98">
        <v>2930189.28</v>
      </c>
      <c r="M42" s="98">
        <v>3320856.4</v>
      </c>
      <c r="N42" s="98">
        <v>419951.35</v>
      </c>
      <c r="O42" s="98">
        <v>258482.45</v>
      </c>
      <c r="P42" s="98">
        <v>151685.9</v>
      </c>
      <c r="Q42" s="98">
        <v>203151.85</v>
      </c>
      <c r="R42" s="98">
        <v>165171.70000000001</v>
      </c>
      <c r="S42" s="98">
        <v>86719.5</v>
      </c>
      <c r="T42" s="98">
        <v>86498.75</v>
      </c>
      <c r="U42" s="98">
        <v>176037.3</v>
      </c>
      <c r="V42" s="98">
        <v>85253</v>
      </c>
      <c r="W42" s="98">
        <v>169401.35</v>
      </c>
    </row>
    <row r="43" spans="1:23" x14ac:dyDescent="0.25">
      <c r="A43" s="111" t="s">
        <v>375</v>
      </c>
      <c r="B43" s="111">
        <v>5551</v>
      </c>
      <c r="C43" s="111"/>
      <c r="D43" s="98">
        <v>1387270.19</v>
      </c>
      <c r="E43" s="98">
        <v>1113796.47</v>
      </c>
      <c r="F43" s="98">
        <v>1082130.26</v>
      </c>
      <c r="G43" s="98">
        <v>1036366.27</v>
      </c>
      <c r="H43" s="98">
        <v>1341604.47</v>
      </c>
      <c r="I43" s="98">
        <v>1147002.22</v>
      </c>
      <c r="J43" s="98">
        <v>1044626.18</v>
      </c>
      <c r="K43" s="98">
        <v>875860.43</v>
      </c>
      <c r="L43" s="98">
        <v>1243343.67</v>
      </c>
      <c r="M43" s="98">
        <v>863343.48</v>
      </c>
      <c r="N43" s="98">
        <v>61115.15</v>
      </c>
      <c r="O43" s="98">
        <v>50665.4</v>
      </c>
      <c r="P43" s="98">
        <v>60640.9</v>
      </c>
      <c r="Q43" s="98">
        <v>24813.599999999999</v>
      </c>
      <c r="R43" s="98">
        <v>53651.8</v>
      </c>
      <c r="S43" s="98">
        <v>40737.35</v>
      </c>
      <c r="T43" s="98">
        <v>144167.79999999999</v>
      </c>
      <c r="U43" s="98">
        <v>42073</v>
      </c>
      <c r="V43" s="98">
        <v>34205.699999999997</v>
      </c>
      <c r="W43" s="98">
        <v>59609.85</v>
      </c>
    </row>
    <row r="44" spans="1:23" x14ac:dyDescent="0.25">
      <c r="A44" s="111" t="s">
        <v>374</v>
      </c>
      <c r="B44" s="111">
        <v>5706</v>
      </c>
      <c r="C44" s="111"/>
      <c r="D44" s="98">
        <v>9419313.4700000007</v>
      </c>
      <c r="E44" s="98">
        <v>4434205.2300000004</v>
      </c>
      <c r="F44" s="98">
        <v>5164723.6399999997</v>
      </c>
      <c r="G44" s="98">
        <v>4742011.6399999997</v>
      </c>
      <c r="H44" s="98">
        <v>4397701.1900000004</v>
      </c>
      <c r="I44" s="98">
        <v>4485406</v>
      </c>
      <c r="J44" s="98">
        <v>4103411.78</v>
      </c>
      <c r="K44" s="98">
        <v>4134397.18</v>
      </c>
      <c r="L44" s="98">
        <v>5567355.7800000003</v>
      </c>
      <c r="M44" s="98">
        <v>3950918.41</v>
      </c>
      <c r="N44" s="98">
        <v>97436.9</v>
      </c>
      <c r="O44" s="98">
        <v>118627.05</v>
      </c>
      <c r="P44" s="98">
        <v>90023.5</v>
      </c>
      <c r="Q44" s="98">
        <v>124949.85</v>
      </c>
      <c r="R44" s="98">
        <v>143297.54999999999</v>
      </c>
      <c r="S44" s="98">
        <v>180975.24</v>
      </c>
      <c r="T44" s="98">
        <v>210522.45</v>
      </c>
      <c r="U44" s="98">
        <v>128453.1</v>
      </c>
      <c r="V44" s="98">
        <v>260271.8</v>
      </c>
      <c r="W44" s="98">
        <v>120135.65</v>
      </c>
    </row>
    <row r="45" spans="1:23" x14ac:dyDescent="0.25">
      <c r="A45" s="111" t="s">
        <v>373</v>
      </c>
      <c r="B45" s="111">
        <v>5514</v>
      </c>
      <c r="C45" s="111"/>
      <c r="D45" s="98">
        <v>3536715.64</v>
      </c>
      <c r="E45" s="98">
        <v>3349354.31</v>
      </c>
      <c r="F45" s="98">
        <v>3412924.84</v>
      </c>
      <c r="G45" s="98">
        <v>3121289.68</v>
      </c>
      <c r="H45" s="98">
        <v>3173410.38</v>
      </c>
      <c r="I45" s="98">
        <v>2944818.79</v>
      </c>
      <c r="J45" s="98">
        <v>3082158.23</v>
      </c>
      <c r="K45" s="98">
        <v>2842860.01</v>
      </c>
      <c r="L45" s="98">
        <v>3042789.8</v>
      </c>
      <c r="M45" s="98">
        <v>2703701.87</v>
      </c>
      <c r="N45" s="98">
        <v>155559.6</v>
      </c>
      <c r="O45" s="98">
        <v>83669.399999999994</v>
      </c>
      <c r="P45" s="98">
        <v>58693.599999999999</v>
      </c>
      <c r="Q45" s="98">
        <v>65627.399999999994</v>
      </c>
      <c r="R45" s="98">
        <v>44987.5</v>
      </c>
      <c r="S45" s="98">
        <v>43207.35</v>
      </c>
      <c r="T45" s="98">
        <v>43356</v>
      </c>
      <c r="U45" s="98">
        <v>73168.45</v>
      </c>
      <c r="V45" s="98">
        <v>64064.5</v>
      </c>
      <c r="W45" s="98">
        <v>38082.699999999997</v>
      </c>
    </row>
    <row r="46" spans="1:23" x14ac:dyDescent="0.25">
      <c r="A46" s="111" t="s">
        <v>372</v>
      </c>
      <c r="B46" s="111">
        <v>5426</v>
      </c>
      <c r="C46" s="111"/>
      <c r="D46" s="98">
        <v>4405444.4400000004</v>
      </c>
      <c r="E46" s="98">
        <v>5639859.8099999996</v>
      </c>
      <c r="F46" s="98">
        <v>3852216.99</v>
      </c>
      <c r="G46" s="98">
        <v>3743468.37</v>
      </c>
      <c r="H46" s="98">
        <v>5727409.3600000003</v>
      </c>
      <c r="I46" s="98">
        <v>3947753.11</v>
      </c>
      <c r="J46" s="98">
        <v>8416198.5399999991</v>
      </c>
      <c r="K46" s="98">
        <v>2858944.5</v>
      </c>
      <c r="L46" s="98">
        <v>3759657.3</v>
      </c>
      <c r="M46" s="98">
        <v>3254008.67</v>
      </c>
      <c r="N46" s="98">
        <v>386482.9</v>
      </c>
      <c r="O46" s="98">
        <v>81655.350000000006</v>
      </c>
      <c r="P46" s="98">
        <v>102997.35</v>
      </c>
      <c r="Q46" s="98">
        <v>134748.75</v>
      </c>
      <c r="R46" s="98">
        <v>19030.2</v>
      </c>
      <c r="S46" s="98">
        <v>180555.9</v>
      </c>
      <c r="T46" s="98">
        <v>71875.199999999997</v>
      </c>
      <c r="U46" s="98">
        <v>88918.3</v>
      </c>
      <c r="V46" s="98">
        <v>165434.1</v>
      </c>
      <c r="W46" s="98">
        <v>599809.25</v>
      </c>
    </row>
    <row r="47" spans="1:23" x14ac:dyDescent="0.25">
      <c r="A47" s="111" t="s">
        <v>371</v>
      </c>
      <c r="B47" s="111">
        <v>5661</v>
      </c>
      <c r="C47" s="111"/>
      <c r="D47" s="98">
        <v>820416.6</v>
      </c>
      <c r="E47" s="98">
        <v>837530.79</v>
      </c>
      <c r="F47" s="98">
        <v>746727.78</v>
      </c>
      <c r="G47" s="98">
        <v>742289.55</v>
      </c>
      <c r="H47" s="98">
        <v>832845.93</v>
      </c>
      <c r="I47" s="98">
        <v>731437.4</v>
      </c>
      <c r="J47" s="98">
        <v>808619.27</v>
      </c>
      <c r="K47" s="98">
        <v>672762.94</v>
      </c>
      <c r="L47" s="98">
        <v>637811.35</v>
      </c>
      <c r="M47" s="98">
        <v>535929.94999999995</v>
      </c>
      <c r="N47" s="98">
        <v>27975.55</v>
      </c>
      <c r="O47" s="98">
        <v>40133.25</v>
      </c>
      <c r="P47" s="98">
        <v>25195.1</v>
      </c>
      <c r="Q47" s="98">
        <v>21029.9</v>
      </c>
      <c r="R47" s="98">
        <v>28400.9</v>
      </c>
      <c r="S47" s="98">
        <v>20407.05</v>
      </c>
      <c r="T47" s="98">
        <v>12814</v>
      </c>
      <c r="U47" s="98">
        <v>14176.5</v>
      </c>
      <c r="V47" s="98">
        <v>13809.68</v>
      </c>
      <c r="W47" s="98">
        <v>19587.25</v>
      </c>
    </row>
    <row r="48" spans="1:23" x14ac:dyDescent="0.25">
      <c r="A48" s="111" t="s">
        <v>370</v>
      </c>
      <c r="B48" s="111">
        <v>5613</v>
      </c>
      <c r="C48" s="111"/>
      <c r="D48" s="98">
        <v>25621943.739999998</v>
      </c>
      <c r="E48" s="98">
        <v>24799068.559999999</v>
      </c>
      <c r="F48" s="98">
        <v>23291684.739999998</v>
      </c>
      <c r="G48" s="98">
        <v>23356777.760000002</v>
      </c>
      <c r="H48" s="98">
        <v>20257292.68</v>
      </c>
      <c r="I48" s="98">
        <v>22021990.620000001</v>
      </c>
      <c r="J48" s="98">
        <v>20439006.789999999</v>
      </c>
      <c r="K48" s="98">
        <v>20539705.739999998</v>
      </c>
      <c r="L48" s="98">
        <v>21531470.289999999</v>
      </c>
      <c r="M48" s="98">
        <v>21185112.390000001</v>
      </c>
      <c r="N48" s="98">
        <v>1915150.75</v>
      </c>
      <c r="O48" s="98">
        <v>653711.94999999995</v>
      </c>
      <c r="P48" s="98">
        <v>849048.75</v>
      </c>
      <c r="Q48" s="98">
        <v>1015059.55</v>
      </c>
      <c r="R48" s="98">
        <v>991807.15</v>
      </c>
      <c r="S48" s="98">
        <v>708967.5</v>
      </c>
      <c r="T48" s="98">
        <v>857945.2</v>
      </c>
      <c r="U48" s="98">
        <v>1076708.7</v>
      </c>
      <c r="V48" s="98">
        <v>571628.85</v>
      </c>
      <c r="W48" s="98">
        <v>555028.5</v>
      </c>
    </row>
    <row r="49" spans="1:23" x14ac:dyDescent="0.25">
      <c r="A49" s="111" t="s">
        <v>369</v>
      </c>
      <c r="B49" s="111">
        <v>5472</v>
      </c>
      <c r="C49" s="111"/>
      <c r="D49" s="98">
        <v>1442952.7</v>
      </c>
      <c r="E49" s="98">
        <v>1749539.25</v>
      </c>
      <c r="F49" s="98">
        <v>1603916.46</v>
      </c>
      <c r="G49" s="98">
        <v>1221696.6100000001</v>
      </c>
      <c r="H49" s="98">
        <v>1299077.77</v>
      </c>
      <c r="I49" s="98">
        <v>1246530.5900000001</v>
      </c>
      <c r="J49" s="98">
        <v>1202512.8500000001</v>
      </c>
      <c r="K49" s="98">
        <v>1129958.3</v>
      </c>
      <c r="L49" s="98">
        <v>1066961.06</v>
      </c>
      <c r="M49" s="98">
        <v>1261201.06</v>
      </c>
      <c r="N49" s="98">
        <v>68811.55</v>
      </c>
      <c r="O49" s="98">
        <v>42353.45</v>
      </c>
      <c r="P49" s="98">
        <v>61656.800000000003</v>
      </c>
      <c r="Q49" s="98">
        <v>3524.15</v>
      </c>
      <c r="R49" s="98">
        <v>9733.2999999999993</v>
      </c>
      <c r="S49" s="98">
        <v>34189.800000000003</v>
      </c>
      <c r="T49" s="98">
        <v>47894.85</v>
      </c>
      <c r="U49" s="98">
        <v>39290.75</v>
      </c>
      <c r="V49" s="98">
        <v>24330.15</v>
      </c>
      <c r="W49" s="98">
        <v>603.75</v>
      </c>
    </row>
    <row r="50" spans="1:23" x14ac:dyDescent="0.25">
      <c r="A50" s="111" t="s">
        <v>368</v>
      </c>
      <c r="B50" s="111">
        <v>5473</v>
      </c>
      <c r="C50" s="111"/>
      <c r="D50" s="98">
        <v>2776910.96</v>
      </c>
      <c r="E50" s="98">
        <v>2664125.35</v>
      </c>
      <c r="F50" s="98">
        <v>2623023.52</v>
      </c>
      <c r="G50" s="98">
        <v>2472051.84</v>
      </c>
      <c r="H50" s="98">
        <v>2633356.96</v>
      </c>
      <c r="I50" s="98">
        <v>2375797.9500000002</v>
      </c>
      <c r="J50" s="98">
        <v>2356825.1</v>
      </c>
      <c r="K50" s="98">
        <v>2313107.83</v>
      </c>
      <c r="L50" s="98">
        <v>2359356.16</v>
      </c>
      <c r="M50" s="98">
        <v>2347012.62</v>
      </c>
      <c r="N50" s="98">
        <v>99027.65</v>
      </c>
      <c r="O50" s="98">
        <v>124285.45</v>
      </c>
      <c r="P50" s="98">
        <v>63356.4</v>
      </c>
      <c r="Q50" s="98">
        <v>16683.75</v>
      </c>
      <c r="R50" s="98">
        <v>21331.5</v>
      </c>
      <c r="S50" s="98">
        <v>41232</v>
      </c>
      <c r="T50" s="98">
        <v>40460.050000000003</v>
      </c>
      <c r="U50" s="98">
        <v>20191.650000000001</v>
      </c>
      <c r="V50" s="98">
        <v>57307.85</v>
      </c>
      <c r="W50" s="98">
        <v>27585.05</v>
      </c>
    </row>
    <row r="51" spans="1:23" x14ac:dyDescent="0.25">
      <c r="A51" s="111" t="s">
        <v>367</v>
      </c>
      <c r="B51" s="111">
        <v>5622</v>
      </c>
      <c r="C51" s="111"/>
      <c r="D51" s="98">
        <v>2294519.62</v>
      </c>
      <c r="E51" s="98">
        <v>2146825.4300000002</v>
      </c>
      <c r="F51" s="98">
        <v>1976627.97</v>
      </c>
      <c r="G51" s="98">
        <v>1960551.42</v>
      </c>
      <c r="H51" s="98">
        <v>1854083.23</v>
      </c>
      <c r="I51" s="98">
        <v>2119043.15</v>
      </c>
      <c r="J51" s="98">
        <v>2330312.69</v>
      </c>
      <c r="K51" s="98">
        <v>1917180.47</v>
      </c>
      <c r="L51" s="98">
        <v>1824393</v>
      </c>
      <c r="M51" s="98">
        <v>1895233.43</v>
      </c>
      <c r="N51" s="98">
        <v>157153.70000000001</v>
      </c>
      <c r="O51" s="98">
        <v>45174.25</v>
      </c>
      <c r="P51" s="98">
        <v>39404.65</v>
      </c>
      <c r="Q51" s="98">
        <v>123840.05</v>
      </c>
      <c r="R51" s="98">
        <v>104349.6</v>
      </c>
      <c r="S51" s="98">
        <v>25680.15</v>
      </c>
      <c r="T51" s="98">
        <v>145973.4</v>
      </c>
      <c r="U51" s="98">
        <v>28011.7</v>
      </c>
      <c r="V51" s="98">
        <v>41907.65</v>
      </c>
      <c r="W51" s="98">
        <v>26046.55</v>
      </c>
    </row>
    <row r="52" spans="1:23" x14ac:dyDescent="0.25">
      <c r="A52" s="111" t="s">
        <v>366</v>
      </c>
      <c r="B52" s="111">
        <v>5515</v>
      </c>
      <c r="C52" s="111"/>
      <c r="D52" s="98">
        <v>2388947.29</v>
      </c>
      <c r="E52" s="98">
        <v>2681213.62</v>
      </c>
      <c r="F52" s="98">
        <v>2659597.0699999998</v>
      </c>
      <c r="G52" s="98">
        <v>2596610.59</v>
      </c>
      <c r="H52" s="98">
        <v>2494783.04</v>
      </c>
      <c r="I52" s="98">
        <v>2111390.2799999998</v>
      </c>
      <c r="J52" s="98">
        <v>1936416.02</v>
      </c>
      <c r="K52" s="98">
        <v>1858915.49</v>
      </c>
      <c r="L52" s="98">
        <v>1665071.95</v>
      </c>
      <c r="M52" s="98">
        <v>1407342.15</v>
      </c>
      <c r="N52" s="98">
        <v>42621.3</v>
      </c>
      <c r="O52" s="98">
        <v>77798.7</v>
      </c>
      <c r="P52" s="98">
        <v>71980.45</v>
      </c>
      <c r="Q52" s="98">
        <v>41225.5</v>
      </c>
      <c r="R52" s="98">
        <v>104921.5</v>
      </c>
      <c r="S52" s="98">
        <v>65715.45</v>
      </c>
      <c r="T52" s="98">
        <v>39691.25</v>
      </c>
      <c r="U52" s="98">
        <v>68241.75</v>
      </c>
      <c r="V52" s="98">
        <v>117206.1</v>
      </c>
      <c r="W52" s="98">
        <v>66984.45</v>
      </c>
    </row>
    <row r="53" spans="1:23" x14ac:dyDescent="0.25">
      <c r="A53" s="111" t="s">
        <v>365</v>
      </c>
      <c r="B53" s="111">
        <v>5748</v>
      </c>
      <c r="C53" s="111"/>
      <c r="D53" s="98">
        <v>483250.03</v>
      </c>
      <c r="E53" s="98">
        <v>473286.22</v>
      </c>
      <c r="F53" s="98">
        <v>413030.92</v>
      </c>
      <c r="G53" s="98">
        <v>560828.07999999996</v>
      </c>
      <c r="H53" s="98">
        <v>441262.34</v>
      </c>
      <c r="I53" s="98">
        <v>759923.85</v>
      </c>
      <c r="J53" s="98">
        <v>556731.18999999994</v>
      </c>
      <c r="K53" s="98">
        <v>462129.43</v>
      </c>
      <c r="L53" s="98">
        <v>370579.09</v>
      </c>
      <c r="M53" s="98">
        <v>371323.27</v>
      </c>
      <c r="N53" s="98">
        <v>20838.95</v>
      </c>
      <c r="O53" s="98">
        <v>18841.95</v>
      </c>
      <c r="P53" s="98">
        <v>21515.35</v>
      </c>
      <c r="Q53" s="98">
        <v>8915.5499999999993</v>
      </c>
      <c r="R53" s="98">
        <v>5257.5</v>
      </c>
      <c r="S53" s="98">
        <v>6750.1</v>
      </c>
      <c r="T53" s="98">
        <v>15382.3</v>
      </c>
      <c r="U53" s="98">
        <v>32785.949999999997</v>
      </c>
      <c r="V53" s="98">
        <v>16423.349999999999</v>
      </c>
      <c r="W53" s="98">
        <v>7085.55</v>
      </c>
    </row>
    <row r="54" spans="1:23" x14ac:dyDescent="0.25">
      <c r="A54" s="111" t="s">
        <v>364</v>
      </c>
      <c r="B54" s="111">
        <v>5623</v>
      </c>
      <c r="C54" s="111"/>
      <c r="D54" s="98">
        <v>4748354.0599999996</v>
      </c>
      <c r="E54" s="98">
        <v>4809383.7699999996</v>
      </c>
      <c r="F54" s="98">
        <v>5069377.09</v>
      </c>
      <c r="G54" s="98">
        <v>5056602.95</v>
      </c>
      <c r="H54" s="98">
        <v>6534332.2199999997</v>
      </c>
      <c r="I54" s="98">
        <v>4042532.74</v>
      </c>
      <c r="J54" s="98">
        <v>6324066.7699999996</v>
      </c>
      <c r="K54" s="98">
        <v>4858227.46</v>
      </c>
      <c r="L54" s="98">
        <v>5018116.01</v>
      </c>
      <c r="M54" s="98">
        <v>5134568.3899999997</v>
      </c>
      <c r="N54" s="98">
        <v>76346.45</v>
      </c>
      <c r="O54" s="98">
        <v>78434.649999999994</v>
      </c>
      <c r="P54" s="98">
        <v>184477.05</v>
      </c>
      <c r="Q54" s="98">
        <v>215127.5</v>
      </c>
      <c r="R54" s="98">
        <v>34923.550000000003</v>
      </c>
      <c r="S54" s="98">
        <v>63338.5</v>
      </c>
      <c r="T54" s="98">
        <v>37385.9</v>
      </c>
      <c r="U54" s="98">
        <v>280775.15000000002</v>
      </c>
      <c r="V54" s="98">
        <v>60659.55</v>
      </c>
      <c r="W54" s="98">
        <v>1003425.45</v>
      </c>
    </row>
    <row r="55" spans="1:23" x14ac:dyDescent="0.25">
      <c r="A55" s="111" t="s">
        <v>363</v>
      </c>
      <c r="B55" s="111">
        <v>5552</v>
      </c>
      <c r="C55" s="111"/>
      <c r="D55" s="98">
        <v>1531109.16</v>
      </c>
      <c r="E55" s="98">
        <v>1804447.45</v>
      </c>
      <c r="F55" s="98">
        <v>1387027.31</v>
      </c>
      <c r="G55" s="98">
        <v>1467631.33</v>
      </c>
      <c r="H55" s="98">
        <v>1428726.27</v>
      </c>
      <c r="I55" s="98">
        <v>1386027.75</v>
      </c>
      <c r="J55" s="98">
        <v>1287904.25</v>
      </c>
      <c r="K55" s="98">
        <v>1310445.56</v>
      </c>
      <c r="L55" s="98">
        <v>1208959.54</v>
      </c>
      <c r="M55" s="98">
        <v>1345665.35</v>
      </c>
      <c r="N55" s="98">
        <v>154051.37</v>
      </c>
      <c r="O55" s="98">
        <v>175236.07</v>
      </c>
      <c r="P55" s="98">
        <v>151996.75</v>
      </c>
      <c r="Q55" s="98">
        <v>141303.35</v>
      </c>
      <c r="R55" s="98">
        <v>121269.95</v>
      </c>
      <c r="S55" s="98">
        <v>86305.3</v>
      </c>
      <c r="T55" s="98">
        <v>100398.15</v>
      </c>
      <c r="U55" s="98">
        <v>103235.4</v>
      </c>
      <c r="V55" s="98">
        <v>149585.9</v>
      </c>
      <c r="W55" s="98">
        <v>99620.06</v>
      </c>
    </row>
    <row r="56" spans="1:23" x14ac:dyDescent="0.25">
      <c r="A56" s="111" t="s">
        <v>362</v>
      </c>
      <c r="B56" s="111">
        <v>5852</v>
      </c>
      <c r="C56" s="111"/>
      <c r="D56" s="98">
        <v>2320343.83</v>
      </c>
      <c r="E56" s="98">
        <v>2302025.25</v>
      </c>
      <c r="F56" s="98">
        <v>2714404.49</v>
      </c>
      <c r="G56" s="98">
        <v>2976852.6</v>
      </c>
      <c r="H56" s="98">
        <v>2797310.08</v>
      </c>
      <c r="I56" s="98">
        <v>5450940.7800000003</v>
      </c>
      <c r="J56" s="98">
        <v>2039361.85</v>
      </c>
      <c r="K56" s="98">
        <v>2151493.64</v>
      </c>
      <c r="L56" s="98">
        <v>1999878.51</v>
      </c>
      <c r="M56" s="98">
        <v>2711744.7</v>
      </c>
      <c r="N56" s="98">
        <v>110107.9</v>
      </c>
      <c r="O56" s="98">
        <v>187096.45</v>
      </c>
      <c r="P56" s="98">
        <v>20268.55</v>
      </c>
      <c r="Q56" s="98">
        <v>101440.45</v>
      </c>
      <c r="R56" s="98">
        <v>224310.25</v>
      </c>
      <c r="S56" s="98">
        <v>115934.45</v>
      </c>
      <c r="T56" s="98">
        <v>17079.599999999999</v>
      </c>
      <c r="U56" s="98">
        <v>134573.15</v>
      </c>
      <c r="V56" s="98">
        <v>12466</v>
      </c>
      <c r="W56" s="98">
        <v>136897.85</v>
      </c>
    </row>
    <row r="57" spans="1:23" x14ac:dyDescent="0.25">
      <c r="A57" s="111" t="s">
        <v>361</v>
      </c>
      <c r="B57" s="111">
        <v>5853</v>
      </c>
      <c r="C57" s="111"/>
      <c r="D57" s="98">
        <v>3904913.92</v>
      </c>
      <c r="E57" s="98">
        <v>3526451.12</v>
      </c>
      <c r="F57" s="98">
        <v>9970728.6400000006</v>
      </c>
      <c r="G57" s="98">
        <v>2895509.43</v>
      </c>
      <c r="H57" s="98">
        <v>2893356.59</v>
      </c>
      <c r="I57" s="98">
        <v>2842214.99</v>
      </c>
      <c r="J57" s="98">
        <v>3267577.98</v>
      </c>
      <c r="K57" s="98">
        <v>2835572.01</v>
      </c>
      <c r="L57" s="98">
        <v>2614949.6800000002</v>
      </c>
      <c r="M57" s="98">
        <v>2865416.65</v>
      </c>
      <c r="N57" s="98">
        <v>329344.45</v>
      </c>
      <c r="O57" s="98">
        <v>292680.15000000002</v>
      </c>
      <c r="P57" s="98">
        <v>334430.8</v>
      </c>
      <c r="Q57" s="98">
        <v>163598.54999999999</v>
      </c>
      <c r="R57" s="98">
        <v>161257.60000000001</v>
      </c>
      <c r="S57" s="98">
        <v>110769.9</v>
      </c>
      <c r="T57" s="98">
        <v>72547.7</v>
      </c>
      <c r="U57" s="98">
        <v>146471</v>
      </c>
      <c r="V57" s="98">
        <v>212147.20000000001</v>
      </c>
      <c r="W57" s="98">
        <v>75396.45</v>
      </c>
    </row>
    <row r="58" spans="1:23" x14ac:dyDescent="0.25">
      <c r="A58" s="111" t="s">
        <v>360</v>
      </c>
      <c r="B58" s="111">
        <v>5854</v>
      </c>
      <c r="C58" s="111"/>
      <c r="D58" s="98">
        <v>1313156.95</v>
      </c>
      <c r="E58" s="98">
        <v>1269076.6000000001</v>
      </c>
      <c r="F58" s="98">
        <v>945704.31</v>
      </c>
      <c r="G58" s="98">
        <v>1062481.5</v>
      </c>
      <c r="H58" s="98">
        <v>1426964.3</v>
      </c>
      <c r="I58" s="98">
        <v>915025.16</v>
      </c>
      <c r="J58" s="98">
        <v>946981.7</v>
      </c>
      <c r="K58" s="98">
        <v>867196.55</v>
      </c>
      <c r="L58" s="98">
        <v>883900.52</v>
      </c>
      <c r="M58" s="98">
        <v>895088.11</v>
      </c>
      <c r="N58" s="98">
        <v>65448.95</v>
      </c>
      <c r="O58" s="98">
        <v>83129.7</v>
      </c>
      <c r="P58" s="98">
        <v>96682.35</v>
      </c>
      <c r="Q58" s="98">
        <v>92802.7</v>
      </c>
      <c r="R58" s="98">
        <v>76319.600000000006</v>
      </c>
      <c r="S58" s="98">
        <v>78172</v>
      </c>
      <c r="T58" s="98">
        <v>31862.15</v>
      </c>
      <c r="U58" s="98">
        <v>27360.35</v>
      </c>
      <c r="V58" s="98">
        <v>49036.75</v>
      </c>
      <c r="W58" s="98">
        <v>66083.75</v>
      </c>
    </row>
    <row r="59" spans="1:23" x14ac:dyDescent="0.25">
      <c r="A59" s="111" t="s">
        <v>359</v>
      </c>
      <c r="B59" s="111">
        <v>5624</v>
      </c>
      <c r="C59" s="111"/>
      <c r="D59" s="98">
        <v>34371301.329999998</v>
      </c>
      <c r="E59" s="98">
        <v>30079160.550000001</v>
      </c>
      <c r="F59" s="98">
        <v>24603185.5</v>
      </c>
      <c r="G59" s="98">
        <v>27702402.120000001</v>
      </c>
      <c r="H59" s="98">
        <v>26694006.690000001</v>
      </c>
      <c r="I59" s="98">
        <v>23115216.719999999</v>
      </c>
      <c r="J59" s="98">
        <v>22107493.73</v>
      </c>
      <c r="K59" s="98">
        <v>23536709.739999998</v>
      </c>
      <c r="L59" s="98">
        <v>23759499.399999999</v>
      </c>
      <c r="M59" s="98">
        <v>26901933.510000002</v>
      </c>
      <c r="N59" s="98">
        <v>1949242.35</v>
      </c>
      <c r="O59" s="98">
        <v>3133659.2</v>
      </c>
      <c r="P59" s="98">
        <v>2069430.65</v>
      </c>
      <c r="Q59" s="98">
        <v>2570277.35</v>
      </c>
      <c r="R59" s="98">
        <v>2478068.75</v>
      </c>
      <c r="S59" s="98">
        <v>1604478</v>
      </c>
      <c r="T59" s="98">
        <v>1731963.5</v>
      </c>
      <c r="U59" s="98">
        <v>2100887.4</v>
      </c>
      <c r="V59" s="98">
        <v>1361655</v>
      </c>
      <c r="W59" s="98">
        <v>1352903.3</v>
      </c>
    </row>
    <row r="60" spans="1:23" x14ac:dyDescent="0.25">
      <c r="A60" s="111" t="s">
        <v>358</v>
      </c>
      <c r="B60" s="111">
        <v>5663</v>
      </c>
      <c r="C60" s="111"/>
      <c r="D60" s="98">
        <v>535782.23</v>
      </c>
      <c r="E60" s="98">
        <v>436962.06</v>
      </c>
      <c r="F60" s="98">
        <v>460225.58</v>
      </c>
      <c r="G60" s="98">
        <v>540013.63</v>
      </c>
      <c r="H60" s="98">
        <v>450034.56</v>
      </c>
      <c r="I60" s="98">
        <v>485890.32</v>
      </c>
      <c r="J60" s="98">
        <v>459225.37</v>
      </c>
      <c r="K60" s="98">
        <v>438615.97</v>
      </c>
      <c r="L60" s="98">
        <v>433025.85</v>
      </c>
      <c r="M60" s="98">
        <v>397412.3</v>
      </c>
      <c r="N60" s="98">
        <v>27199.45</v>
      </c>
      <c r="O60" s="98">
        <v>2408.15</v>
      </c>
      <c r="P60" s="98">
        <v>11775.6</v>
      </c>
      <c r="Q60" s="98">
        <v>24054.2</v>
      </c>
      <c r="R60" s="98">
        <v>4173.8999999999996</v>
      </c>
      <c r="S60" s="98">
        <v>85.9</v>
      </c>
      <c r="T60" s="98">
        <v>11148.2</v>
      </c>
      <c r="U60" s="98">
        <v>27183.35</v>
      </c>
      <c r="V60" s="98">
        <v>7413.25</v>
      </c>
      <c r="W60" s="98">
        <v>10244.15</v>
      </c>
    </row>
    <row r="61" spans="1:23" x14ac:dyDescent="0.25">
      <c r="A61" s="111" t="s">
        <v>357</v>
      </c>
      <c r="B61" s="111">
        <v>5904</v>
      </c>
      <c r="C61" s="111"/>
      <c r="D61" s="98">
        <v>1351720.56</v>
      </c>
      <c r="E61" s="98">
        <v>1540479.36</v>
      </c>
      <c r="F61" s="98">
        <v>1533014.31</v>
      </c>
      <c r="G61" s="98">
        <v>1550261.31</v>
      </c>
      <c r="H61" s="98">
        <v>1407914.01</v>
      </c>
      <c r="I61" s="98">
        <v>1573236.43</v>
      </c>
      <c r="J61" s="98">
        <v>1592596.31</v>
      </c>
      <c r="K61" s="98">
        <v>1500470.15</v>
      </c>
      <c r="L61" s="98">
        <v>1509495.75</v>
      </c>
      <c r="M61" s="98">
        <v>1316735.21</v>
      </c>
      <c r="N61" s="98">
        <v>63330.25</v>
      </c>
      <c r="O61" s="98">
        <v>12514</v>
      </c>
      <c r="P61" s="98">
        <v>21469.3</v>
      </c>
      <c r="Q61" s="98">
        <v>5738.35</v>
      </c>
      <c r="R61" s="98">
        <v>23246.1</v>
      </c>
      <c r="S61" s="98">
        <v>7540.6</v>
      </c>
      <c r="T61" s="98">
        <v>23912.9</v>
      </c>
      <c r="U61" s="98">
        <v>36470.699999999997</v>
      </c>
      <c r="V61" s="98">
        <v>9066.6</v>
      </c>
      <c r="W61" s="98">
        <v>19630.05</v>
      </c>
    </row>
    <row r="62" spans="1:23" x14ac:dyDescent="0.25">
      <c r="A62" s="111" t="s">
        <v>356</v>
      </c>
      <c r="B62" s="111">
        <v>5553</v>
      </c>
      <c r="C62" s="111"/>
      <c r="D62" s="98">
        <v>2798737.14</v>
      </c>
      <c r="E62" s="98">
        <v>2910977.07</v>
      </c>
      <c r="F62" s="98">
        <v>2873076.98</v>
      </c>
      <c r="G62" s="98">
        <v>2697539.32</v>
      </c>
      <c r="H62" s="98">
        <v>2769062.9</v>
      </c>
      <c r="I62" s="98">
        <v>2516070.16</v>
      </c>
      <c r="J62" s="98">
        <v>2353427.16</v>
      </c>
      <c r="K62" s="98">
        <v>3802018.52</v>
      </c>
      <c r="L62" s="98">
        <v>2343291.2599999998</v>
      </c>
      <c r="M62" s="98">
        <v>2437947.89</v>
      </c>
      <c r="N62" s="98">
        <v>26907.75</v>
      </c>
      <c r="O62" s="98">
        <v>19619.150000000001</v>
      </c>
      <c r="P62" s="98">
        <v>19222.55</v>
      </c>
      <c r="Q62" s="98">
        <v>53813.15</v>
      </c>
      <c r="R62" s="98">
        <v>78534.600000000006</v>
      </c>
      <c r="S62" s="98">
        <v>19076.55</v>
      </c>
      <c r="T62" s="98">
        <v>129448.05</v>
      </c>
      <c r="U62" s="98">
        <v>51351.15</v>
      </c>
      <c r="V62" s="98">
        <v>50257.95</v>
      </c>
      <c r="W62" s="98">
        <v>0</v>
      </c>
    </row>
    <row r="63" spans="1:23" x14ac:dyDescent="0.25">
      <c r="A63" s="111" t="s">
        <v>355</v>
      </c>
      <c r="B63" s="111">
        <v>5812</v>
      </c>
      <c r="C63" s="111"/>
      <c r="D63" s="98">
        <v>293225.32</v>
      </c>
      <c r="E63" s="98">
        <v>276223.88</v>
      </c>
      <c r="F63" s="98">
        <v>210686.25</v>
      </c>
      <c r="G63" s="98">
        <v>333006.02</v>
      </c>
      <c r="H63" s="98">
        <v>214209.37</v>
      </c>
      <c r="I63" s="98">
        <v>197124.98</v>
      </c>
      <c r="J63" s="98">
        <v>194132.73</v>
      </c>
      <c r="K63" s="98">
        <v>203694.86</v>
      </c>
      <c r="L63" s="98">
        <v>210015.44</v>
      </c>
      <c r="M63" s="98">
        <v>202834.68</v>
      </c>
      <c r="N63" s="98">
        <v>30753.7</v>
      </c>
      <c r="O63" s="98">
        <v>525</v>
      </c>
      <c r="P63" s="98">
        <v>15795.2</v>
      </c>
      <c r="Q63" s="98">
        <v>18737.3</v>
      </c>
      <c r="R63" s="98">
        <v>4469.2</v>
      </c>
      <c r="S63" s="98">
        <v>20000.8</v>
      </c>
      <c r="T63" s="98">
        <v>7317.2</v>
      </c>
      <c r="U63" s="98">
        <v>19161.75</v>
      </c>
      <c r="V63" s="98">
        <v>14083.35</v>
      </c>
      <c r="W63" s="98">
        <v>3332.95</v>
      </c>
    </row>
    <row r="64" spans="1:23" x14ac:dyDescent="0.25">
      <c r="A64" s="111" t="s">
        <v>354</v>
      </c>
      <c r="B64" s="111">
        <v>5905</v>
      </c>
      <c r="C64" s="111"/>
      <c r="D64" s="98">
        <v>1775504.77</v>
      </c>
      <c r="E64" s="98">
        <v>1874926.28</v>
      </c>
      <c r="F64" s="98">
        <v>1702872.98</v>
      </c>
      <c r="G64" s="98">
        <v>2096894.55</v>
      </c>
      <c r="H64" s="98">
        <v>1857998.55</v>
      </c>
      <c r="I64" s="98">
        <v>1805358.11</v>
      </c>
      <c r="J64" s="98">
        <v>1721899.52</v>
      </c>
      <c r="K64" s="98">
        <v>1428901.89</v>
      </c>
      <c r="L64" s="98">
        <v>1575881.58</v>
      </c>
      <c r="M64" s="98">
        <v>1730467.06</v>
      </c>
      <c r="N64" s="98">
        <v>0</v>
      </c>
      <c r="O64" s="98">
        <v>118583.65</v>
      </c>
      <c r="P64" s="98">
        <v>87319.85</v>
      </c>
      <c r="Q64" s="98">
        <v>8637.4</v>
      </c>
      <c r="R64" s="98">
        <v>5468.75</v>
      </c>
      <c r="S64" s="98">
        <v>12873.75</v>
      </c>
      <c r="T64" s="98">
        <v>102915.85</v>
      </c>
      <c r="U64" s="98">
        <v>8176.4</v>
      </c>
      <c r="V64" s="98">
        <v>35319.599999999999</v>
      </c>
      <c r="W64" s="98">
        <v>0</v>
      </c>
    </row>
    <row r="65" spans="1:23" x14ac:dyDescent="0.25">
      <c r="A65" s="111" t="s">
        <v>353</v>
      </c>
      <c r="B65" s="111">
        <v>5882</v>
      </c>
      <c r="C65" s="111"/>
      <c r="D65" s="98">
        <v>16319505.57</v>
      </c>
      <c r="E65" s="98">
        <v>13847874.050000001</v>
      </c>
      <c r="F65" s="98">
        <v>13042681.77</v>
      </c>
      <c r="G65" s="98">
        <v>14864519.66</v>
      </c>
      <c r="H65" s="98">
        <v>12669476.1</v>
      </c>
      <c r="I65" s="98">
        <v>12764456.41</v>
      </c>
      <c r="J65" s="98">
        <v>11294123.560000001</v>
      </c>
      <c r="K65" s="98">
        <v>12035791.789999999</v>
      </c>
      <c r="L65" s="98">
        <v>13542163.300000001</v>
      </c>
      <c r="M65" s="98">
        <v>10684255.34</v>
      </c>
      <c r="N65" s="98">
        <v>620938</v>
      </c>
      <c r="O65" s="98">
        <v>422374.6</v>
      </c>
      <c r="P65" s="98">
        <v>519450.65</v>
      </c>
      <c r="Q65" s="98">
        <v>438242.85</v>
      </c>
      <c r="R65" s="98">
        <v>336572.7</v>
      </c>
      <c r="S65" s="98">
        <v>786894.65</v>
      </c>
      <c r="T65" s="98">
        <v>296494.09999999998</v>
      </c>
      <c r="U65" s="98">
        <v>266673.15000000002</v>
      </c>
      <c r="V65" s="98">
        <v>214812.79999999999</v>
      </c>
      <c r="W65" s="98">
        <v>450490.75</v>
      </c>
    </row>
    <row r="66" spans="1:23" x14ac:dyDescent="0.25">
      <c r="A66" s="111" t="s">
        <v>352</v>
      </c>
      <c r="B66" s="111">
        <v>5841</v>
      </c>
      <c r="C66" s="111"/>
      <c r="D66" s="98">
        <v>13087177.49</v>
      </c>
      <c r="E66" s="98">
        <v>11886727.630000001</v>
      </c>
      <c r="F66" s="98">
        <v>11603761.18</v>
      </c>
      <c r="G66" s="98">
        <v>11693934.74</v>
      </c>
      <c r="H66" s="98">
        <v>11774262.220000001</v>
      </c>
      <c r="I66" s="98">
        <v>11474359.23</v>
      </c>
      <c r="J66" s="98">
        <v>10771731.359999999</v>
      </c>
      <c r="K66" s="98">
        <v>10841585.529999999</v>
      </c>
      <c r="L66" s="98">
        <v>10615766.74</v>
      </c>
      <c r="M66" s="98">
        <v>10360973.99</v>
      </c>
      <c r="N66" s="98">
        <v>692643.5</v>
      </c>
      <c r="O66" s="98">
        <v>550784.80000000005</v>
      </c>
      <c r="P66" s="98">
        <v>261623.7</v>
      </c>
      <c r="Q66" s="98">
        <v>154175.04999999999</v>
      </c>
      <c r="R66" s="98">
        <v>243611.4</v>
      </c>
      <c r="S66" s="98">
        <v>220671.65</v>
      </c>
      <c r="T66" s="98">
        <v>407513.85</v>
      </c>
      <c r="U66" s="98">
        <v>359305.95</v>
      </c>
      <c r="V66" s="98">
        <v>337042.35</v>
      </c>
      <c r="W66" s="98">
        <v>309732.7</v>
      </c>
    </row>
    <row r="67" spans="1:23" x14ac:dyDescent="0.25">
      <c r="A67" s="111" t="s">
        <v>351</v>
      </c>
      <c r="B67" s="111">
        <v>5707</v>
      </c>
      <c r="C67" s="111"/>
      <c r="D67" s="98">
        <v>5720435.6900000004</v>
      </c>
      <c r="E67" s="98">
        <v>5988569.8499999996</v>
      </c>
      <c r="F67" s="98">
        <v>5353158.72</v>
      </c>
      <c r="G67" s="98">
        <v>5348508.05</v>
      </c>
      <c r="H67" s="98">
        <v>5270232.66</v>
      </c>
      <c r="I67" s="98">
        <v>5589494.7599999998</v>
      </c>
      <c r="J67" s="98">
        <v>6653447.3799999999</v>
      </c>
      <c r="K67" s="98">
        <v>5800029.3300000001</v>
      </c>
      <c r="L67" s="98">
        <v>6403356.7400000002</v>
      </c>
      <c r="M67" s="98">
        <v>5574265.0899999999</v>
      </c>
      <c r="N67" s="98">
        <v>319335.5</v>
      </c>
      <c r="O67" s="98">
        <v>331529.5</v>
      </c>
      <c r="P67" s="98">
        <v>93291.5</v>
      </c>
      <c r="Q67" s="98">
        <v>149086.04999999999</v>
      </c>
      <c r="R67" s="98">
        <v>186449.3</v>
      </c>
      <c r="S67" s="98">
        <v>152294.35</v>
      </c>
      <c r="T67" s="98">
        <v>196420.35</v>
      </c>
      <c r="U67" s="98">
        <v>37715.800000000003</v>
      </c>
      <c r="V67" s="98">
        <v>105888</v>
      </c>
      <c r="W67" s="98">
        <v>93695.95</v>
      </c>
    </row>
    <row r="68" spans="1:23" x14ac:dyDescent="0.25">
      <c r="A68" s="111" t="s">
        <v>350</v>
      </c>
      <c r="B68" s="111">
        <v>5708</v>
      </c>
      <c r="C68" s="111"/>
      <c r="D68" s="98">
        <v>5141790.53</v>
      </c>
      <c r="E68" s="98">
        <v>4844592.07</v>
      </c>
      <c r="F68" s="98">
        <v>4963806.72</v>
      </c>
      <c r="G68" s="98">
        <v>4906600.7</v>
      </c>
      <c r="H68" s="98">
        <v>3963770.29</v>
      </c>
      <c r="I68" s="98">
        <v>3614402.76</v>
      </c>
      <c r="J68" s="98">
        <v>4367367.7300000004</v>
      </c>
      <c r="K68" s="98">
        <v>4245180.47</v>
      </c>
      <c r="L68" s="98">
        <v>3909626.57</v>
      </c>
      <c r="M68" s="98">
        <v>4150108.64</v>
      </c>
      <c r="N68" s="98">
        <v>81339.45</v>
      </c>
      <c r="O68" s="98">
        <v>144911.25</v>
      </c>
      <c r="P68" s="98">
        <v>79852.850000000006</v>
      </c>
      <c r="Q68" s="98">
        <v>132598.15</v>
      </c>
      <c r="R68" s="98">
        <v>117040.4</v>
      </c>
      <c r="S68" s="98">
        <v>0</v>
      </c>
      <c r="T68" s="98">
        <v>93619.35</v>
      </c>
      <c r="U68" s="98">
        <v>105345.9</v>
      </c>
      <c r="V68" s="98">
        <v>184761.65</v>
      </c>
      <c r="W68" s="98">
        <v>16680.8</v>
      </c>
    </row>
    <row r="69" spans="1:23" x14ac:dyDescent="0.25">
      <c r="A69" s="111" t="s">
        <v>349</v>
      </c>
      <c r="B69" s="111">
        <v>5907</v>
      </c>
      <c r="C69" s="111"/>
      <c r="D69" s="98">
        <v>709909.91</v>
      </c>
      <c r="E69" s="98">
        <v>621273.22</v>
      </c>
      <c r="F69" s="98">
        <v>793551.73</v>
      </c>
      <c r="G69" s="98">
        <v>758991.44</v>
      </c>
      <c r="H69" s="98">
        <v>667682.52</v>
      </c>
      <c r="I69" s="98">
        <v>703235.04</v>
      </c>
      <c r="J69" s="98">
        <v>751818.68</v>
      </c>
      <c r="K69" s="98">
        <v>581228.28</v>
      </c>
      <c r="L69" s="98">
        <v>561554.81000000006</v>
      </c>
      <c r="M69" s="98">
        <v>603299.37</v>
      </c>
      <c r="N69" s="98">
        <v>0</v>
      </c>
      <c r="O69" s="98">
        <v>0</v>
      </c>
      <c r="P69" s="98">
        <v>0</v>
      </c>
      <c r="Q69" s="98">
        <v>393.8</v>
      </c>
      <c r="R69" s="98">
        <v>0</v>
      </c>
      <c r="S69" s="98">
        <v>0</v>
      </c>
      <c r="T69" s="98">
        <v>11156.85</v>
      </c>
      <c r="U69" s="98">
        <v>17479.82</v>
      </c>
      <c r="V69" s="98">
        <v>5762.23</v>
      </c>
      <c r="W69" s="98">
        <v>4237.87</v>
      </c>
    </row>
    <row r="70" spans="1:23" x14ac:dyDescent="0.25">
      <c r="A70" s="111" t="s">
        <v>348</v>
      </c>
      <c r="B70" s="111">
        <v>5475</v>
      </c>
      <c r="C70" s="111"/>
      <c r="D70" s="98">
        <v>346430.35</v>
      </c>
      <c r="E70" s="98">
        <v>326591.21999999997</v>
      </c>
      <c r="F70" s="98">
        <v>335626.43</v>
      </c>
      <c r="G70" s="98">
        <v>260572.41</v>
      </c>
      <c r="H70" s="98">
        <v>402708.87</v>
      </c>
      <c r="I70" s="98">
        <v>299194.26</v>
      </c>
      <c r="J70" s="98">
        <v>254903</v>
      </c>
      <c r="K70" s="98">
        <v>221689.2</v>
      </c>
      <c r="L70" s="98">
        <v>256289.22</v>
      </c>
      <c r="M70" s="98">
        <v>290452.78000000003</v>
      </c>
      <c r="N70" s="98">
        <v>0</v>
      </c>
      <c r="O70" s="98">
        <v>8489.85</v>
      </c>
      <c r="P70" s="98">
        <v>1096.75</v>
      </c>
      <c r="Q70" s="98">
        <v>4993.8999999999996</v>
      </c>
      <c r="R70" s="98">
        <v>52362.2</v>
      </c>
      <c r="S70" s="98">
        <v>0</v>
      </c>
      <c r="T70" s="98">
        <v>21188.1</v>
      </c>
      <c r="U70" s="98">
        <v>0</v>
      </c>
      <c r="V70" s="98">
        <v>0</v>
      </c>
      <c r="W70" s="98">
        <v>0</v>
      </c>
    </row>
    <row r="71" spans="1:23" x14ac:dyDescent="0.25">
      <c r="A71" s="111" t="s">
        <v>347</v>
      </c>
      <c r="B71" s="111">
        <v>5627</v>
      </c>
      <c r="C71" s="111"/>
      <c r="D71" s="98">
        <v>16938228.77</v>
      </c>
      <c r="E71" s="98">
        <v>17140967.170000002</v>
      </c>
      <c r="F71" s="98">
        <v>14251579.24</v>
      </c>
      <c r="G71" s="98">
        <v>19688704.260000002</v>
      </c>
      <c r="H71" s="98">
        <v>16297330.07</v>
      </c>
      <c r="I71" s="98">
        <v>15633268.460000001</v>
      </c>
      <c r="J71" s="98">
        <v>14756215.42</v>
      </c>
      <c r="K71" s="98">
        <v>14032398.699999999</v>
      </c>
      <c r="L71" s="98">
        <v>14679251.449999999</v>
      </c>
      <c r="M71" s="98">
        <v>14154832.07</v>
      </c>
      <c r="N71" s="98">
        <v>798735.85</v>
      </c>
      <c r="O71" s="98">
        <v>1213429.8500000001</v>
      </c>
      <c r="P71" s="98">
        <v>484171.9</v>
      </c>
      <c r="Q71" s="98">
        <v>828702.15</v>
      </c>
      <c r="R71" s="98">
        <v>503134.3</v>
      </c>
      <c r="S71" s="98">
        <v>1986036.75</v>
      </c>
      <c r="T71" s="98">
        <v>602381.69999999995</v>
      </c>
      <c r="U71" s="98">
        <v>519303.05</v>
      </c>
      <c r="V71" s="98">
        <v>497761.8</v>
      </c>
      <c r="W71" s="98">
        <v>675648.05</v>
      </c>
    </row>
    <row r="72" spans="1:23" x14ac:dyDescent="0.25">
      <c r="A72" s="111" t="s">
        <v>346</v>
      </c>
      <c r="B72" s="111">
        <v>5665</v>
      </c>
      <c r="C72" s="111"/>
      <c r="D72" s="98">
        <v>425202.59</v>
      </c>
      <c r="E72" s="98">
        <v>378998.93</v>
      </c>
      <c r="F72" s="98">
        <v>514631.91</v>
      </c>
      <c r="G72" s="98">
        <v>351989.36</v>
      </c>
      <c r="H72" s="98">
        <v>369338.83</v>
      </c>
      <c r="I72" s="98">
        <v>389869.44</v>
      </c>
      <c r="J72" s="98">
        <v>360017.7</v>
      </c>
      <c r="K72" s="98">
        <v>332382.45</v>
      </c>
      <c r="L72" s="98">
        <v>332656.92</v>
      </c>
      <c r="M72" s="98">
        <v>328660.01</v>
      </c>
      <c r="N72" s="98">
        <v>31269.8</v>
      </c>
      <c r="O72" s="98">
        <v>2791.65</v>
      </c>
      <c r="P72" s="98">
        <v>26239.25</v>
      </c>
      <c r="Q72" s="98">
        <v>16966.8</v>
      </c>
      <c r="R72" s="98">
        <v>13002.65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</row>
    <row r="73" spans="1:23" x14ac:dyDescent="0.25">
      <c r="A73" s="111" t="s">
        <v>345</v>
      </c>
      <c r="B73" s="111">
        <v>5749</v>
      </c>
      <c r="C73" s="111"/>
      <c r="D73" s="98">
        <v>11457809.33</v>
      </c>
      <c r="E73" s="98">
        <v>12166380.68</v>
      </c>
      <c r="F73" s="98">
        <v>11448429.66</v>
      </c>
      <c r="G73" s="98">
        <v>11050828.130000001</v>
      </c>
      <c r="H73" s="98">
        <v>11300484.42</v>
      </c>
      <c r="I73" s="98">
        <v>11054000.949999999</v>
      </c>
      <c r="J73" s="98">
        <v>10928149.83</v>
      </c>
      <c r="K73" s="98">
        <v>9968980.3399999999</v>
      </c>
      <c r="L73" s="98">
        <v>11110374.01</v>
      </c>
      <c r="M73" s="98">
        <v>8985287.3699999992</v>
      </c>
      <c r="N73" s="98">
        <v>92954.9</v>
      </c>
      <c r="O73" s="98">
        <v>190079.4</v>
      </c>
      <c r="P73" s="98">
        <v>233621.9</v>
      </c>
      <c r="Q73" s="98">
        <v>229734.9</v>
      </c>
      <c r="R73" s="98">
        <v>143623.95000000001</v>
      </c>
      <c r="S73" s="98">
        <v>171819.05</v>
      </c>
      <c r="T73" s="98">
        <v>325033.75</v>
      </c>
      <c r="U73" s="98">
        <v>176018.75</v>
      </c>
      <c r="V73" s="98">
        <v>282070.45</v>
      </c>
      <c r="W73" s="98">
        <v>180116.05</v>
      </c>
    </row>
    <row r="74" spans="1:23" x14ac:dyDescent="0.25">
      <c r="A74" s="111" t="s">
        <v>344</v>
      </c>
      <c r="B74" s="111">
        <v>5908</v>
      </c>
      <c r="C74" s="111"/>
      <c r="D74" s="98">
        <v>394625.68</v>
      </c>
      <c r="E74" s="98">
        <v>372362.25</v>
      </c>
      <c r="F74" s="98">
        <v>529706.31000000006</v>
      </c>
      <c r="G74" s="98">
        <v>279482.7</v>
      </c>
      <c r="H74" s="98">
        <v>330930.23</v>
      </c>
      <c r="I74" s="98">
        <v>222193.45</v>
      </c>
      <c r="J74" s="98">
        <v>243614.24</v>
      </c>
      <c r="K74" s="98">
        <v>268559.92</v>
      </c>
      <c r="L74" s="98">
        <v>285463.2</v>
      </c>
      <c r="M74" s="98">
        <v>343101.68</v>
      </c>
      <c r="N74" s="98">
        <v>0</v>
      </c>
      <c r="O74" s="98">
        <v>0</v>
      </c>
      <c r="P74" s="98">
        <v>0</v>
      </c>
      <c r="Q74" s="98">
        <v>4578.45</v>
      </c>
      <c r="R74" s="98">
        <v>10508.95</v>
      </c>
      <c r="S74" s="98">
        <v>830.4</v>
      </c>
      <c r="T74" s="98">
        <v>11889.2</v>
      </c>
      <c r="U74" s="98">
        <v>28.7</v>
      </c>
      <c r="V74" s="98">
        <v>21194</v>
      </c>
      <c r="W74" s="98">
        <v>9916.2000000000007</v>
      </c>
    </row>
    <row r="75" spans="1:23" x14ac:dyDescent="0.25">
      <c r="A75" s="111" t="s">
        <v>343</v>
      </c>
      <c r="B75" s="111">
        <v>5909</v>
      </c>
      <c r="C75" s="111"/>
      <c r="D75" s="98">
        <v>2504660.3199999998</v>
      </c>
      <c r="E75" s="98">
        <v>2668033.1</v>
      </c>
      <c r="F75" s="98">
        <v>2756992.11</v>
      </c>
      <c r="G75" s="98">
        <v>2522179.63</v>
      </c>
      <c r="H75" s="98">
        <v>2495467.87</v>
      </c>
      <c r="I75" s="98">
        <v>2257747.91</v>
      </c>
      <c r="J75" s="98">
        <v>1926779.22</v>
      </c>
      <c r="K75" s="98">
        <v>1720861.28</v>
      </c>
      <c r="L75" s="98">
        <v>2242940.41</v>
      </c>
      <c r="M75" s="98">
        <v>2085681.64</v>
      </c>
      <c r="N75" s="98">
        <v>90933.2</v>
      </c>
      <c r="O75" s="98">
        <v>144626.65</v>
      </c>
      <c r="P75" s="98">
        <v>51764.4</v>
      </c>
      <c r="Q75" s="98">
        <v>40049.199999999997</v>
      </c>
      <c r="R75" s="98">
        <v>90055.65</v>
      </c>
      <c r="S75" s="98">
        <v>86252.65</v>
      </c>
      <c r="T75" s="98">
        <v>35157.75</v>
      </c>
      <c r="U75" s="98">
        <v>66433.899999999994</v>
      </c>
      <c r="V75" s="98">
        <v>125376</v>
      </c>
      <c r="W75" s="98">
        <v>31553.45</v>
      </c>
    </row>
    <row r="76" spans="1:23" x14ac:dyDescent="0.25">
      <c r="A76" s="111" t="s">
        <v>342</v>
      </c>
      <c r="B76" s="111">
        <v>5582</v>
      </c>
      <c r="C76" s="111"/>
      <c r="D76" s="98">
        <v>12914021.189999999</v>
      </c>
      <c r="E76" s="98">
        <v>13366872.98</v>
      </c>
      <c r="F76" s="98">
        <v>12440513.710000001</v>
      </c>
      <c r="G76" s="98">
        <v>12923617.02</v>
      </c>
      <c r="H76" s="98">
        <v>13792458.060000001</v>
      </c>
      <c r="I76" s="98">
        <v>13809449.84</v>
      </c>
      <c r="J76" s="98">
        <v>15732658.34</v>
      </c>
      <c r="K76" s="98">
        <v>12965612.82</v>
      </c>
      <c r="L76" s="98">
        <v>11184637.220000001</v>
      </c>
      <c r="M76" s="98">
        <v>11610932.449999999</v>
      </c>
      <c r="N76" s="98">
        <v>660499</v>
      </c>
      <c r="O76" s="98">
        <v>1224401.8999999999</v>
      </c>
      <c r="P76" s="98">
        <v>671200.35</v>
      </c>
      <c r="Q76" s="98">
        <v>937695.25</v>
      </c>
      <c r="R76" s="98">
        <v>715712.7</v>
      </c>
      <c r="S76" s="98">
        <v>498459.95</v>
      </c>
      <c r="T76" s="98">
        <v>776384</v>
      </c>
      <c r="U76" s="98">
        <v>842178.95</v>
      </c>
      <c r="V76" s="98">
        <v>703380.75</v>
      </c>
      <c r="W76" s="98">
        <v>579083.6</v>
      </c>
    </row>
    <row r="77" spans="1:23" x14ac:dyDescent="0.25">
      <c r="A77" s="111" t="s">
        <v>341</v>
      </c>
      <c r="B77" s="111">
        <v>5709</v>
      </c>
      <c r="C77" s="111"/>
      <c r="D77" s="98">
        <v>5591983.3499999996</v>
      </c>
      <c r="E77" s="98">
        <v>5296840</v>
      </c>
      <c r="F77" s="98">
        <v>5877395.4199999999</v>
      </c>
      <c r="G77" s="98">
        <v>6012943.5700000003</v>
      </c>
      <c r="H77" s="98">
        <v>6469617.25</v>
      </c>
      <c r="I77" s="98">
        <v>5808057.2800000003</v>
      </c>
      <c r="J77" s="98">
        <v>8830148.9299999997</v>
      </c>
      <c r="K77" s="98">
        <v>7340079.46</v>
      </c>
      <c r="L77" s="98">
        <v>7743493.6299999999</v>
      </c>
      <c r="M77" s="98">
        <v>9282822.6199999992</v>
      </c>
      <c r="N77" s="98">
        <v>207669.15</v>
      </c>
      <c r="O77" s="98">
        <v>1665970.35</v>
      </c>
      <c r="P77" s="98">
        <v>221765</v>
      </c>
      <c r="Q77" s="98">
        <v>178548.8</v>
      </c>
      <c r="R77" s="98">
        <v>238286.9</v>
      </c>
      <c r="S77" s="98">
        <v>25088.9</v>
      </c>
      <c r="T77" s="98">
        <v>16503.650000000001</v>
      </c>
      <c r="U77" s="98">
        <v>72545.3</v>
      </c>
      <c r="V77" s="98">
        <v>190672.3</v>
      </c>
      <c r="W77" s="98">
        <v>131112.70000000001</v>
      </c>
    </row>
    <row r="78" spans="1:23" x14ac:dyDescent="0.25">
      <c r="A78" s="111" t="s">
        <v>340</v>
      </c>
      <c r="B78" s="111">
        <v>5403</v>
      </c>
      <c r="C78" s="111"/>
      <c r="D78" s="98">
        <v>971460.23</v>
      </c>
      <c r="E78" s="98">
        <v>1030220.43</v>
      </c>
      <c r="F78" s="98">
        <v>1006147.79</v>
      </c>
      <c r="G78" s="98">
        <v>948120.26</v>
      </c>
      <c r="H78" s="98">
        <v>873056.58</v>
      </c>
      <c r="I78" s="98">
        <v>863830.24</v>
      </c>
      <c r="J78" s="98">
        <v>744709.31</v>
      </c>
      <c r="K78" s="98">
        <v>726040.45</v>
      </c>
      <c r="L78" s="98">
        <v>708975.68</v>
      </c>
      <c r="M78" s="98">
        <v>702759.35</v>
      </c>
      <c r="N78" s="98">
        <v>13392.25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10848.4</v>
      </c>
      <c r="V78" s="98">
        <v>23590.6</v>
      </c>
      <c r="W78" s="98">
        <v>24713.45</v>
      </c>
    </row>
    <row r="79" spans="1:23" x14ac:dyDescent="0.25">
      <c r="A79" s="111" t="s">
        <v>339</v>
      </c>
      <c r="B79" s="111">
        <v>5476</v>
      </c>
      <c r="C79" s="111"/>
      <c r="D79" s="98">
        <v>1030345.65</v>
      </c>
      <c r="E79" s="98">
        <v>934617.27</v>
      </c>
      <c r="F79" s="98">
        <v>911652.95</v>
      </c>
      <c r="G79" s="98">
        <v>943718.63</v>
      </c>
      <c r="H79" s="98">
        <v>806395.42</v>
      </c>
      <c r="I79" s="98">
        <v>786116.72</v>
      </c>
      <c r="J79" s="98">
        <v>803128.65</v>
      </c>
      <c r="K79" s="98">
        <v>710099.43</v>
      </c>
      <c r="L79" s="98">
        <v>650635.73</v>
      </c>
      <c r="M79" s="98">
        <v>588422.63</v>
      </c>
      <c r="N79" s="98">
        <v>20128.7</v>
      </c>
      <c r="O79" s="98">
        <v>41817.9</v>
      </c>
      <c r="P79" s="98">
        <v>713.5</v>
      </c>
      <c r="Q79" s="98">
        <v>0</v>
      </c>
      <c r="R79" s="98">
        <v>0</v>
      </c>
      <c r="S79" s="98">
        <v>0</v>
      </c>
      <c r="T79" s="98">
        <v>36331.1</v>
      </c>
      <c r="U79" s="98">
        <v>2996.05</v>
      </c>
      <c r="V79" s="98">
        <v>35610.5</v>
      </c>
      <c r="W79" s="98">
        <v>0</v>
      </c>
    </row>
    <row r="80" spans="1:23" x14ac:dyDescent="0.25">
      <c r="A80" s="111" t="s">
        <v>338</v>
      </c>
      <c r="B80" s="111">
        <v>5813</v>
      </c>
      <c r="C80" s="111"/>
      <c r="D80" s="98">
        <v>1410342.84</v>
      </c>
      <c r="E80" s="98">
        <v>1264276.8700000001</v>
      </c>
      <c r="F80" s="98">
        <v>1194355.57</v>
      </c>
      <c r="G80" s="98">
        <v>1180739.6299999999</v>
      </c>
      <c r="H80" s="98">
        <v>1167914.78</v>
      </c>
      <c r="I80" s="98">
        <v>1166221.1499999999</v>
      </c>
      <c r="J80" s="98">
        <v>950747.44</v>
      </c>
      <c r="K80" s="98">
        <v>965557.69</v>
      </c>
      <c r="L80" s="98">
        <v>938250.1</v>
      </c>
      <c r="M80" s="98">
        <v>830755.09</v>
      </c>
      <c r="N80" s="98">
        <v>87520.05</v>
      </c>
      <c r="O80" s="98">
        <v>70066.399999999994</v>
      </c>
      <c r="P80" s="98">
        <v>21245.65</v>
      </c>
      <c r="Q80" s="98">
        <v>3259.3</v>
      </c>
      <c r="R80" s="98">
        <v>33904.85</v>
      </c>
      <c r="S80" s="98">
        <v>52335.45</v>
      </c>
      <c r="T80" s="98">
        <v>34091.35</v>
      </c>
      <c r="U80" s="98">
        <v>20744.099999999999</v>
      </c>
      <c r="V80" s="98">
        <v>36318.449999999997</v>
      </c>
      <c r="W80" s="98">
        <v>40163.949999999997</v>
      </c>
    </row>
    <row r="81" spans="1:23" x14ac:dyDescent="0.25">
      <c r="A81" s="111" t="s">
        <v>337</v>
      </c>
      <c r="B81" s="111">
        <v>5601</v>
      </c>
      <c r="C81" s="111"/>
      <c r="D81" s="98">
        <v>7770564.6900000004</v>
      </c>
      <c r="E81" s="98">
        <v>7469341.8200000003</v>
      </c>
      <c r="F81" s="98">
        <v>7536712.6799999997</v>
      </c>
      <c r="G81" s="98">
        <v>7747489.7800000003</v>
      </c>
      <c r="H81" s="98">
        <v>7647284.79</v>
      </c>
      <c r="I81" s="98">
        <v>8418538.9299999997</v>
      </c>
      <c r="J81" s="98">
        <v>6753327.0199999996</v>
      </c>
      <c r="K81" s="98">
        <v>7201287.1200000001</v>
      </c>
      <c r="L81" s="98">
        <v>7119473.0899999999</v>
      </c>
      <c r="M81" s="98">
        <v>7364429.8399999999</v>
      </c>
      <c r="N81" s="98">
        <v>401864.95</v>
      </c>
      <c r="O81" s="98">
        <v>293681</v>
      </c>
      <c r="P81" s="98">
        <v>812015.1</v>
      </c>
      <c r="Q81" s="98">
        <v>306820.59999999998</v>
      </c>
      <c r="R81" s="98">
        <v>303911.15000000002</v>
      </c>
      <c r="S81" s="98">
        <v>400664.75</v>
      </c>
      <c r="T81" s="98">
        <v>250621.2</v>
      </c>
      <c r="U81" s="98">
        <v>261591.8</v>
      </c>
      <c r="V81" s="98">
        <v>233917.35</v>
      </c>
      <c r="W81" s="98">
        <v>272598.15000000002</v>
      </c>
    </row>
    <row r="82" spans="1:23" x14ac:dyDescent="0.25">
      <c r="A82" s="111" t="s">
        <v>336</v>
      </c>
      <c r="B82" s="111">
        <v>5628</v>
      </c>
      <c r="C82" s="111"/>
      <c r="D82" s="98">
        <v>1769221.41</v>
      </c>
      <c r="E82" s="98">
        <v>1623367.48</v>
      </c>
      <c r="F82" s="98">
        <v>1608001.71</v>
      </c>
      <c r="G82" s="98">
        <v>1490515.66</v>
      </c>
      <c r="H82" s="98">
        <v>1757503.66</v>
      </c>
      <c r="I82" s="98">
        <v>1274957.05</v>
      </c>
      <c r="J82" s="98">
        <v>1279439.71</v>
      </c>
      <c r="K82" s="98">
        <v>1175763.6200000001</v>
      </c>
      <c r="L82" s="98">
        <v>1186891.94</v>
      </c>
      <c r="M82" s="98">
        <v>1217903.17</v>
      </c>
      <c r="N82" s="98">
        <v>146560.5</v>
      </c>
      <c r="O82" s="98">
        <v>32439.95</v>
      </c>
      <c r="P82" s="98">
        <v>62570.9</v>
      </c>
      <c r="Q82" s="98">
        <v>64963.1</v>
      </c>
      <c r="R82" s="98">
        <v>109828.3</v>
      </c>
      <c r="S82" s="98">
        <v>58184.75</v>
      </c>
      <c r="T82" s="98">
        <v>0</v>
      </c>
      <c r="U82" s="98">
        <v>0</v>
      </c>
      <c r="V82" s="98">
        <v>16548.3</v>
      </c>
      <c r="W82" s="98">
        <v>70967.350000000006</v>
      </c>
    </row>
    <row r="83" spans="1:23" x14ac:dyDescent="0.25">
      <c r="A83" s="111" t="s">
        <v>335</v>
      </c>
      <c r="B83" s="111">
        <v>5629</v>
      </c>
      <c r="C83" s="111"/>
      <c r="D83" s="98">
        <v>742485.24</v>
      </c>
      <c r="E83" s="98">
        <v>749882.62</v>
      </c>
      <c r="F83" s="98">
        <v>645415.62</v>
      </c>
      <c r="G83" s="98">
        <v>549064.09</v>
      </c>
      <c r="H83" s="98">
        <v>571875.18000000005</v>
      </c>
      <c r="I83" s="98">
        <v>605361.9</v>
      </c>
      <c r="J83" s="98">
        <v>636716.14</v>
      </c>
      <c r="K83" s="98">
        <v>570093.30000000005</v>
      </c>
      <c r="L83" s="98">
        <v>618314.05000000005</v>
      </c>
      <c r="M83" s="98">
        <v>550741.91</v>
      </c>
      <c r="N83" s="98">
        <v>9757</v>
      </c>
      <c r="O83" s="98">
        <v>14642.05</v>
      </c>
      <c r="P83" s="98">
        <v>1541.25</v>
      </c>
      <c r="Q83" s="98">
        <v>65056.2</v>
      </c>
      <c r="R83" s="98">
        <v>11741.35</v>
      </c>
      <c r="S83" s="98">
        <v>49.85</v>
      </c>
      <c r="T83" s="98">
        <v>11201.95</v>
      </c>
      <c r="U83" s="98">
        <v>20287.650000000001</v>
      </c>
      <c r="V83" s="98">
        <v>32.950000000000003</v>
      </c>
      <c r="W83" s="98">
        <v>17897.8</v>
      </c>
    </row>
    <row r="84" spans="1:23" x14ac:dyDescent="0.25">
      <c r="A84" s="111" t="s">
        <v>334</v>
      </c>
      <c r="B84" s="111">
        <v>5710</v>
      </c>
      <c r="C84" s="111"/>
      <c r="D84" s="98">
        <v>1902295.74</v>
      </c>
      <c r="E84" s="98">
        <v>2445376.87</v>
      </c>
      <c r="F84" s="98">
        <v>2229242.44</v>
      </c>
      <c r="G84" s="98">
        <v>5634793.5999999996</v>
      </c>
      <c r="H84" s="98">
        <v>6552162.3300000001</v>
      </c>
      <c r="I84" s="98">
        <v>4378552.8600000003</v>
      </c>
      <c r="J84" s="98">
        <v>3296371.8</v>
      </c>
      <c r="K84" s="98">
        <v>4729110.62</v>
      </c>
      <c r="L84" s="98">
        <v>4206904.54</v>
      </c>
      <c r="M84" s="98">
        <v>5077234.6399999997</v>
      </c>
      <c r="N84" s="98">
        <v>54907.55</v>
      </c>
      <c r="O84" s="98">
        <v>55699.25</v>
      </c>
      <c r="P84" s="98">
        <v>2291.65</v>
      </c>
      <c r="Q84" s="98">
        <v>58607.4</v>
      </c>
      <c r="R84" s="98">
        <v>0</v>
      </c>
      <c r="S84" s="98">
        <v>38670.65</v>
      </c>
      <c r="T84" s="98">
        <v>30537.5</v>
      </c>
      <c r="U84" s="98">
        <v>198955.85</v>
      </c>
      <c r="V84" s="98">
        <v>14150.6</v>
      </c>
      <c r="W84" s="98">
        <v>0</v>
      </c>
    </row>
    <row r="85" spans="1:23" x14ac:dyDescent="0.25">
      <c r="A85" s="111" t="s">
        <v>333</v>
      </c>
      <c r="B85" s="111">
        <v>5711</v>
      </c>
      <c r="C85" s="111"/>
      <c r="D85" s="98">
        <v>18903420.140000001</v>
      </c>
      <c r="E85" s="98">
        <v>17371680.75</v>
      </c>
      <c r="F85" s="98">
        <v>15265106.98</v>
      </c>
      <c r="G85" s="98">
        <v>15946399.4</v>
      </c>
      <c r="H85" s="98">
        <v>17009868.739999998</v>
      </c>
      <c r="I85" s="98">
        <v>15314236.52</v>
      </c>
      <c r="J85" s="98">
        <v>15145261.99</v>
      </c>
      <c r="K85" s="98">
        <v>14635863.310000001</v>
      </c>
      <c r="L85" s="98">
        <v>14404837.539999999</v>
      </c>
      <c r="M85" s="98">
        <v>12788311.140000001</v>
      </c>
      <c r="N85" s="98">
        <v>1267552.8</v>
      </c>
      <c r="O85" s="98">
        <v>1065361.95</v>
      </c>
      <c r="P85" s="98">
        <v>566548.30000000005</v>
      </c>
      <c r="Q85" s="98">
        <v>682711.3</v>
      </c>
      <c r="R85" s="98">
        <v>537405.9</v>
      </c>
      <c r="S85" s="98">
        <v>563013.85</v>
      </c>
      <c r="T85" s="98">
        <v>632681.69999999995</v>
      </c>
      <c r="U85" s="98">
        <v>490852.7</v>
      </c>
      <c r="V85" s="98">
        <v>645912.19999999995</v>
      </c>
      <c r="W85" s="98">
        <v>375053.3</v>
      </c>
    </row>
    <row r="86" spans="1:23" x14ac:dyDescent="0.25">
      <c r="A86" s="111" t="s">
        <v>332</v>
      </c>
      <c r="B86" s="111">
        <v>5554</v>
      </c>
      <c r="C86" s="111"/>
      <c r="D86" s="98">
        <v>2736561.15</v>
      </c>
      <c r="E86" s="98">
        <v>3727736.62</v>
      </c>
      <c r="F86" s="98">
        <v>2686532.68</v>
      </c>
      <c r="G86" s="98">
        <v>2790199.61</v>
      </c>
      <c r="H86" s="98">
        <v>2476972.79</v>
      </c>
      <c r="I86" s="98">
        <v>2537040.52</v>
      </c>
      <c r="J86" s="98">
        <v>2434649.38</v>
      </c>
      <c r="K86" s="98">
        <v>2454902.83</v>
      </c>
      <c r="L86" s="98">
        <v>2265369.87</v>
      </c>
      <c r="M86" s="98">
        <v>2322038.41</v>
      </c>
      <c r="N86" s="98">
        <v>140474.04</v>
      </c>
      <c r="O86" s="98">
        <v>70177.899999999994</v>
      </c>
      <c r="P86" s="98">
        <v>57725</v>
      </c>
      <c r="Q86" s="98">
        <v>132346.5</v>
      </c>
      <c r="R86" s="98">
        <v>124485.4</v>
      </c>
      <c r="S86" s="98">
        <v>41600.400000000001</v>
      </c>
      <c r="T86" s="98">
        <v>34268.5</v>
      </c>
      <c r="U86" s="98">
        <v>65468.5</v>
      </c>
      <c r="V86" s="98">
        <v>99919.6</v>
      </c>
      <c r="W86" s="98">
        <v>54988.15</v>
      </c>
    </row>
    <row r="87" spans="1:23" x14ac:dyDescent="0.25">
      <c r="A87" s="111" t="s">
        <v>331</v>
      </c>
      <c r="B87" s="111">
        <v>5712</v>
      </c>
      <c r="C87" s="111"/>
      <c r="D87" s="98">
        <v>25183978.850000001</v>
      </c>
      <c r="E87" s="98">
        <v>19831884.43</v>
      </c>
      <c r="F87" s="98">
        <v>21559950.960000001</v>
      </c>
      <c r="G87" s="98">
        <v>22432102.43</v>
      </c>
      <c r="H87" s="98">
        <v>21975302.07</v>
      </c>
      <c r="I87" s="98">
        <v>19428835.879999999</v>
      </c>
      <c r="J87" s="98">
        <v>18989882.670000002</v>
      </c>
      <c r="K87" s="98">
        <v>17458015.579999998</v>
      </c>
      <c r="L87" s="98">
        <v>17230081.899999999</v>
      </c>
      <c r="M87" s="98">
        <v>18226100.32</v>
      </c>
      <c r="N87" s="98">
        <v>958528.25</v>
      </c>
      <c r="O87" s="98">
        <v>708363.15</v>
      </c>
      <c r="P87" s="98">
        <v>1051646.2</v>
      </c>
      <c r="Q87" s="98">
        <v>1170183.1499999999</v>
      </c>
      <c r="R87" s="98">
        <v>682690.6</v>
      </c>
      <c r="S87" s="98">
        <v>752988.4</v>
      </c>
      <c r="T87" s="98">
        <v>1012835.95</v>
      </c>
      <c r="U87" s="98">
        <v>1969020.3</v>
      </c>
      <c r="V87" s="98">
        <v>1133047.25</v>
      </c>
      <c r="W87" s="98">
        <v>705474.85</v>
      </c>
    </row>
    <row r="88" spans="1:23" x14ac:dyDescent="0.25">
      <c r="A88" s="111" t="s">
        <v>330</v>
      </c>
      <c r="B88" s="111">
        <v>5404</v>
      </c>
      <c r="C88" s="111"/>
      <c r="D88" s="98">
        <v>1051232.3899999999</v>
      </c>
      <c r="E88" s="98">
        <v>987542.99</v>
      </c>
      <c r="F88" s="98">
        <v>1020751.59</v>
      </c>
      <c r="G88" s="98">
        <v>1285991.5900000001</v>
      </c>
      <c r="H88" s="98">
        <v>927751.56</v>
      </c>
      <c r="I88" s="98">
        <v>1197517.81</v>
      </c>
      <c r="J88" s="98">
        <v>2918704.12</v>
      </c>
      <c r="K88" s="98">
        <v>822586.67</v>
      </c>
      <c r="L88" s="98">
        <v>1017283.38</v>
      </c>
      <c r="M88" s="98">
        <v>1084188.1299999999</v>
      </c>
      <c r="N88" s="98">
        <v>100153.3</v>
      </c>
      <c r="O88" s="98">
        <v>45610.6</v>
      </c>
      <c r="P88" s="98">
        <v>58753.8</v>
      </c>
      <c r="Q88" s="98">
        <v>53039.8</v>
      </c>
      <c r="R88" s="98">
        <v>57488.25</v>
      </c>
      <c r="S88" s="98">
        <v>30647.85</v>
      </c>
      <c r="T88" s="98">
        <v>33822.050000000003</v>
      </c>
      <c r="U88" s="98">
        <v>31154.7</v>
      </c>
      <c r="V88" s="98">
        <v>113031.95</v>
      </c>
      <c r="W88" s="98">
        <v>32331.599999999999</v>
      </c>
    </row>
    <row r="89" spans="1:23" x14ac:dyDescent="0.25">
      <c r="A89" s="111" t="s">
        <v>329</v>
      </c>
      <c r="B89" s="111">
        <v>5785</v>
      </c>
      <c r="C89" s="111"/>
      <c r="D89" s="98">
        <v>1230878.6299999999</v>
      </c>
      <c r="E89" s="98">
        <v>1183523.8999999999</v>
      </c>
      <c r="F89" s="98">
        <v>1463599.38</v>
      </c>
      <c r="G89" s="98">
        <v>1376318.6</v>
      </c>
      <c r="H89" s="98">
        <v>1245442.8799999999</v>
      </c>
      <c r="I89" s="98">
        <v>1226125.07</v>
      </c>
      <c r="J89" s="98">
        <v>979824.28</v>
      </c>
      <c r="K89" s="98">
        <v>1005267.24</v>
      </c>
      <c r="L89" s="98">
        <v>1266396.57</v>
      </c>
      <c r="M89" s="98">
        <v>1044493.3</v>
      </c>
      <c r="N89" s="98">
        <v>7116.65</v>
      </c>
      <c r="O89" s="98">
        <v>39085.1</v>
      </c>
      <c r="P89" s="98">
        <v>32452.7</v>
      </c>
      <c r="Q89" s="98">
        <v>36564.15</v>
      </c>
      <c r="R89" s="98">
        <v>16880</v>
      </c>
      <c r="S89" s="98">
        <v>23683.35</v>
      </c>
      <c r="T89" s="98">
        <v>15446.45</v>
      </c>
      <c r="U89" s="98">
        <v>14777.4</v>
      </c>
      <c r="V89" s="98">
        <v>24687</v>
      </c>
      <c r="W89" s="98">
        <v>58265.1</v>
      </c>
    </row>
    <row r="90" spans="1:23" x14ac:dyDescent="0.25">
      <c r="A90" s="111" t="s">
        <v>328</v>
      </c>
      <c r="B90" s="111">
        <v>5555</v>
      </c>
      <c r="C90" s="111"/>
      <c r="D90" s="98">
        <v>976002.24</v>
      </c>
      <c r="E90" s="98">
        <v>1071228.3799999999</v>
      </c>
      <c r="F90" s="98">
        <v>1096747.67</v>
      </c>
      <c r="G90" s="98">
        <v>1042151</v>
      </c>
      <c r="H90" s="98">
        <v>1007664.94</v>
      </c>
      <c r="I90" s="98">
        <v>1049637.57</v>
      </c>
      <c r="J90" s="98">
        <v>851074.65</v>
      </c>
      <c r="K90" s="98">
        <v>744165.33</v>
      </c>
      <c r="L90" s="98">
        <v>724812.71</v>
      </c>
      <c r="M90" s="98">
        <v>743963.01</v>
      </c>
      <c r="N90" s="98">
        <v>11032.25</v>
      </c>
      <c r="O90" s="98">
        <v>3845.4</v>
      </c>
      <c r="P90" s="98">
        <v>29391.599999999999</v>
      </c>
      <c r="Q90" s="98">
        <v>21330.5</v>
      </c>
      <c r="R90" s="98">
        <v>26118.2</v>
      </c>
      <c r="S90" s="98">
        <v>56927.35</v>
      </c>
      <c r="T90" s="98">
        <v>28789.85</v>
      </c>
      <c r="U90" s="98">
        <v>34194.800000000003</v>
      </c>
      <c r="V90" s="98">
        <v>70006.899999999994</v>
      </c>
      <c r="W90" s="98">
        <v>23272.1</v>
      </c>
    </row>
    <row r="91" spans="1:23" x14ac:dyDescent="0.25">
      <c r="A91" s="111" t="s">
        <v>327</v>
      </c>
      <c r="B91" s="111">
        <v>5816</v>
      </c>
      <c r="C91" s="111"/>
      <c r="D91" s="98">
        <v>4842359.18</v>
      </c>
      <c r="E91" s="98">
        <v>4677501.46</v>
      </c>
      <c r="F91" s="98">
        <v>4430419.1100000003</v>
      </c>
      <c r="G91" s="98">
        <v>4998455.51</v>
      </c>
      <c r="H91" s="98">
        <v>4254394.95</v>
      </c>
      <c r="I91" s="98">
        <v>4389651.42</v>
      </c>
      <c r="J91" s="98">
        <v>4195161.3899999997</v>
      </c>
      <c r="K91" s="98">
        <v>4276633.58</v>
      </c>
      <c r="L91" s="98">
        <v>4220357.22</v>
      </c>
      <c r="M91" s="98">
        <v>3887358.77</v>
      </c>
      <c r="N91" s="98">
        <v>84484.15</v>
      </c>
      <c r="O91" s="98">
        <v>97115.6</v>
      </c>
      <c r="P91" s="98">
        <v>67023.05</v>
      </c>
      <c r="Q91" s="98">
        <v>88414.35</v>
      </c>
      <c r="R91" s="98">
        <v>103041.5</v>
      </c>
      <c r="S91" s="98">
        <v>102424.35</v>
      </c>
      <c r="T91" s="98">
        <v>125900</v>
      </c>
      <c r="U91" s="98">
        <v>145447.04999999999</v>
      </c>
      <c r="V91" s="98">
        <v>73384.649999999994</v>
      </c>
      <c r="W91" s="98">
        <v>101597.25</v>
      </c>
    </row>
    <row r="92" spans="1:23" x14ac:dyDescent="0.25">
      <c r="A92" s="111" t="s">
        <v>326</v>
      </c>
      <c r="B92" s="111">
        <v>5883</v>
      </c>
      <c r="C92" s="111"/>
      <c r="D92" s="98">
        <v>13366492.57</v>
      </c>
      <c r="E92" s="98">
        <v>15765113.210000001</v>
      </c>
      <c r="F92" s="98">
        <v>11934322.630000001</v>
      </c>
      <c r="G92" s="98">
        <v>11751132.039999999</v>
      </c>
      <c r="H92" s="98">
        <v>14158985.48</v>
      </c>
      <c r="I92" s="98">
        <v>11121551.65</v>
      </c>
      <c r="J92" s="98">
        <v>10494761.279999999</v>
      </c>
      <c r="K92" s="98">
        <v>10213979.35</v>
      </c>
      <c r="L92" s="98">
        <v>10766828.49</v>
      </c>
      <c r="M92" s="98">
        <v>10686294.85</v>
      </c>
      <c r="N92" s="98">
        <v>371747.15</v>
      </c>
      <c r="O92" s="98">
        <v>413980.2</v>
      </c>
      <c r="P92" s="98">
        <v>346407.15</v>
      </c>
      <c r="Q92" s="98">
        <v>313200.34999999998</v>
      </c>
      <c r="R92" s="98">
        <v>181089.75</v>
      </c>
      <c r="S92" s="98">
        <v>235156.7</v>
      </c>
      <c r="T92" s="98">
        <v>400764.15</v>
      </c>
      <c r="U92" s="98">
        <v>375029.3</v>
      </c>
      <c r="V92" s="98">
        <v>424324.05</v>
      </c>
      <c r="W92" s="98">
        <v>395778.45</v>
      </c>
    </row>
    <row r="93" spans="1:23" x14ac:dyDescent="0.25">
      <c r="A93" s="111" t="s">
        <v>325</v>
      </c>
      <c r="B93" s="111">
        <v>5884</v>
      </c>
      <c r="C93" s="111"/>
      <c r="D93" s="98">
        <v>9732749.8900000006</v>
      </c>
      <c r="E93" s="98">
        <v>10329475.289999999</v>
      </c>
      <c r="F93" s="98">
        <v>9056776.5500000007</v>
      </c>
      <c r="G93" s="98">
        <v>9224179.4399999995</v>
      </c>
      <c r="H93" s="98">
        <v>9897148.1400000006</v>
      </c>
      <c r="I93" s="98">
        <v>9499106.3200000003</v>
      </c>
      <c r="J93" s="98">
        <v>9286584.9399999995</v>
      </c>
      <c r="K93" s="98">
        <v>10601774.32</v>
      </c>
      <c r="L93" s="98">
        <v>10462502.689999999</v>
      </c>
      <c r="M93" s="98">
        <v>8512749.6099999994</v>
      </c>
      <c r="N93" s="98">
        <v>531535.44999999995</v>
      </c>
      <c r="O93" s="98">
        <v>243783.1</v>
      </c>
      <c r="P93" s="98">
        <v>214673.65</v>
      </c>
      <c r="Q93" s="98">
        <v>147434</v>
      </c>
      <c r="R93" s="98">
        <v>0</v>
      </c>
      <c r="S93" s="98">
        <v>234602.75</v>
      </c>
      <c r="T93" s="98">
        <v>191471.6</v>
      </c>
      <c r="U93" s="98">
        <v>140627.29999999999</v>
      </c>
      <c r="V93" s="98">
        <v>129074.15</v>
      </c>
      <c r="W93" s="98">
        <v>695205.8</v>
      </c>
    </row>
    <row r="94" spans="1:23" x14ac:dyDescent="0.25">
      <c r="A94" s="111" t="s">
        <v>324</v>
      </c>
      <c r="B94" s="111">
        <v>5477</v>
      </c>
      <c r="C94" s="111"/>
      <c r="D94" s="98">
        <v>11628388.27</v>
      </c>
      <c r="E94" s="98">
        <v>11022547.25</v>
      </c>
      <c r="F94" s="98">
        <v>11387725.68</v>
      </c>
      <c r="G94" s="98">
        <v>10737917.470000001</v>
      </c>
      <c r="H94" s="98">
        <v>10035891.310000001</v>
      </c>
      <c r="I94" s="98">
        <v>10099102.32</v>
      </c>
      <c r="J94" s="98">
        <v>9340143.8699999992</v>
      </c>
      <c r="K94" s="98">
        <v>9046813.5899999999</v>
      </c>
      <c r="L94" s="98">
        <v>9102050.2699999996</v>
      </c>
      <c r="M94" s="98">
        <v>9572193.75</v>
      </c>
      <c r="N94" s="98">
        <v>364819.4</v>
      </c>
      <c r="O94" s="98">
        <v>484768.3</v>
      </c>
      <c r="P94" s="98">
        <v>235090.45</v>
      </c>
      <c r="Q94" s="98">
        <v>159368.29999999999</v>
      </c>
      <c r="R94" s="98">
        <v>356733.8</v>
      </c>
      <c r="S94" s="98">
        <v>212901.8</v>
      </c>
      <c r="T94" s="98">
        <v>202591.65</v>
      </c>
      <c r="U94" s="98">
        <v>216158.6</v>
      </c>
      <c r="V94" s="98">
        <v>169001.85</v>
      </c>
      <c r="W94" s="98">
        <v>381922.3</v>
      </c>
    </row>
    <row r="95" spans="1:23" x14ac:dyDescent="0.25">
      <c r="A95" s="111" t="s">
        <v>323</v>
      </c>
      <c r="B95" s="111">
        <v>5713</v>
      </c>
      <c r="C95" s="111"/>
      <c r="D95" s="98">
        <v>17856791.739999998</v>
      </c>
      <c r="E95" s="98">
        <v>19284807.98</v>
      </c>
      <c r="F95" s="98">
        <v>18900482.48</v>
      </c>
      <c r="G95" s="98">
        <v>16718159.4</v>
      </c>
      <c r="H95" s="98">
        <v>15307765.720000001</v>
      </c>
      <c r="I95" s="98">
        <v>13299330.949999999</v>
      </c>
      <c r="J95" s="98">
        <v>13559810.17</v>
      </c>
      <c r="K95" s="98">
        <v>14622078.710000001</v>
      </c>
      <c r="L95" s="98">
        <v>18354645.84</v>
      </c>
      <c r="M95" s="98">
        <v>16678340.65</v>
      </c>
      <c r="N95" s="98">
        <v>731442.85</v>
      </c>
      <c r="O95" s="98">
        <v>1134337.6000000001</v>
      </c>
      <c r="P95" s="98">
        <v>446422.15</v>
      </c>
      <c r="Q95" s="98">
        <v>500656.8</v>
      </c>
      <c r="R95" s="98">
        <v>730021.3</v>
      </c>
      <c r="S95" s="98">
        <v>505588.75</v>
      </c>
      <c r="T95" s="98">
        <v>260627</v>
      </c>
      <c r="U95" s="98">
        <v>507739.55</v>
      </c>
      <c r="V95" s="98">
        <v>1401192.05</v>
      </c>
      <c r="W95" s="98">
        <v>378111.65</v>
      </c>
    </row>
    <row r="96" spans="1:23" x14ac:dyDescent="0.25">
      <c r="A96" s="111" t="s">
        <v>322</v>
      </c>
      <c r="B96" s="111">
        <v>5714</v>
      </c>
      <c r="C96" s="111"/>
      <c r="D96" s="98">
        <v>4599247.05</v>
      </c>
      <c r="E96" s="98">
        <v>4795988.9400000004</v>
      </c>
      <c r="F96" s="98">
        <v>4009140.92</v>
      </c>
      <c r="G96" s="98">
        <v>4994583.54</v>
      </c>
      <c r="H96" s="98">
        <v>5177756.13</v>
      </c>
      <c r="I96" s="98">
        <v>5744670.7599999998</v>
      </c>
      <c r="J96" s="98">
        <v>5563875.6900000004</v>
      </c>
      <c r="K96" s="98">
        <v>5154385.6500000004</v>
      </c>
      <c r="L96" s="98">
        <v>4635104.93</v>
      </c>
      <c r="M96" s="98">
        <v>4152356.48</v>
      </c>
      <c r="N96" s="98">
        <v>201471.4</v>
      </c>
      <c r="O96" s="98">
        <v>201509.55</v>
      </c>
      <c r="P96" s="98">
        <v>73329.75</v>
      </c>
      <c r="Q96" s="98">
        <v>163179.95000000001</v>
      </c>
      <c r="R96" s="98">
        <v>124154.05</v>
      </c>
      <c r="S96" s="98">
        <v>60117.41</v>
      </c>
      <c r="T96" s="98">
        <v>106444.65</v>
      </c>
      <c r="U96" s="98">
        <v>68170.7</v>
      </c>
      <c r="V96" s="98">
        <v>121137</v>
      </c>
      <c r="W96" s="98">
        <v>179926.6</v>
      </c>
    </row>
    <row r="97" spans="1:23" x14ac:dyDescent="0.25">
      <c r="A97" s="111" t="s">
        <v>321</v>
      </c>
      <c r="B97" s="111">
        <v>5583</v>
      </c>
      <c r="C97" s="111"/>
      <c r="D97" s="98">
        <v>26722296.789999999</v>
      </c>
      <c r="E97" s="98">
        <v>26070495.789999999</v>
      </c>
      <c r="F97" s="98">
        <v>26394278.210000001</v>
      </c>
      <c r="G97" s="98">
        <v>23843135.449999999</v>
      </c>
      <c r="H97" s="98">
        <v>27130031.23</v>
      </c>
      <c r="I97" s="98">
        <v>23520836.800000001</v>
      </c>
      <c r="J97" s="98">
        <v>22720239.800000001</v>
      </c>
      <c r="K97" s="98">
        <v>24214774.670000002</v>
      </c>
      <c r="L97" s="98">
        <v>22234987.75</v>
      </c>
      <c r="M97" s="98">
        <v>24215275.030000001</v>
      </c>
      <c r="N97" s="98">
        <v>697560.75</v>
      </c>
      <c r="O97" s="98">
        <v>1167165.8</v>
      </c>
      <c r="P97" s="98">
        <v>411874.15</v>
      </c>
      <c r="Q97" s="98">
        <v>403940.65</v>
      </c>
      <c r="R97" s="98">
        <v>832633.5</v>
      </c>
      <c r="S97" s="98">
        <v>271191.45</v>
      </c>
      <c r="T97" s="98">
        <v>327002.95</v>
      </c>
      <c r="U97" s="98">
        <v>480709.45</v>
      </c>
      <c r="V97" s="98">
        <v>873973.55</v>
      </c>
      <c r="W97" s="98">
        <v>276602.65000000002</v>
      </c>
    </row>
    <row r="98" spans="1:23" x14ac:dyDescent="0.25">
      <c r="A98" s="111" t="s">
        <v>320</v>
      </c>
      <c r="B98" s="111">
        <v>5910</v>
      </c>
      <c r="C98" s="111"/>
      <c r="D98" s="98">
        <v>925867.11</v>
      </c>
      <c r="E98" s="98">
        <v>882119.85</v>
      </c>
      <c r="F98" s="98">
        <v>802972.66</v>
      </c>
      <c r="G98" s="98">
        <v>877710.65</v>
      </c>
      <c r="H98" s="98">
        <v>804693.15</v>
      </c>
      <c r="I98" s="98">
        <v>822727.12</v>
      </c>
      <c r="J98" s="98">
        <v>844803.79</v>
      </c>
      <c r="K98" s="98">
        <v>895097.37</v>
      </c>
      <c r="L98" s="98">
        <v>778913.05</v>
      </c>
      <c r="M98" s="98">
        <v>705068.02</v>
      </c>
      <c r="N98" s="98">
        <v>53300.7</v>
      </c>
      <c r="O98" s="98">
        <v>121149.65</v>
      </c>
      <c r="P98" s="98">
        <v>88712.63</v>
      </c>
      <c r="Q98" s="98">
        <v>154746.65</v>
      </c>
      <c r="R98" s="98">
        <v>8458.35</v>
      </c>
      <c r="S98" s="98">
        <v>47766.85</v>
      </c>
      <c r="T98" s="98">
        <v>215412.3</v>
      </c>
      <c r="U98" s="98">
        <v>56372.2</v>
      </c>
      <c r="V98" s="98">
        <v>35920.050000000003</v>
      </c>
      <c r="W98" s="98">
        <v>52743.4</v>
      </c>
    </row>
    <row r="99" spans="1:23" x14ac:dyDescent="0.25">
      <c r="A99" s="111" t="s">
        <v>319</v>
      </c>
      <c r="B99" s="111">
        <v>5752</v>
      </c>
      <c r="C99" s="111"/>
      <c r="D99" s="98">
        <v>804068.3</v>
      </c>
      <c r="E99" s="98">
        <v>773913.74</v>
      </c>
      <c r="F99" s="98">
        <v>761655.36</v>
      </c>
      <c r="G99" s="98">
        <v>772073.98</v>
      </c>
      <c r="H99" s="98">
        <v>882180.53</v>
      </c>
      <c r="I99" s="98">
        <v>859525.9</v>
      </c>
      <c r="J99" s="98">
        <v>706863.11</v>
      </c>
      <c r="K99" s="98">
        <v>1103457.55</v>
      </c>
      <c r="L99" s="98">
        <v>629958.68999999994</v>
      </c>
      <c r="M99" s="98">
        <v>612942.16</v>
      </c>
      <c r="N99" s="98">
        <v>15773.55</v>
      </c>
      <c r="O99" s="98">
        <v>189421.6</v>
      </c>
      <c r="P99" s="98">
        <v>25704</v>
      </c>
      <c r="Q99" s="98">
        <v>17454.099999999999</v>
      </c>
      <c r="R99" s="98">
        <v>13412.15</v>
      </c>
      <c r="S99" s="98">
        <v>19979.400000000001</v>
      </c>
      <c r="T99" s="98">
        <v>20133.3</v>
      </c>
      <c r="U99" s="98">
        <v>44389.15</v>
      </c>
      <c r="V99" s="98">
        <v>8797.7999999999993</v>
      </c>
      <c r="W99" s="98">
        <v>12236.45</v>
      </c>
    </row>
    <row r="100" spans="1:23" x14ac:dyDescent="0.25">
      <c r="A100" s="111" t="s">
        <v>318</v>
      </c>
      <c r="B100" s="111">
        <v>5479</v>
      </c>
      <c r="C100" s="111"/>
      <c r="D100" s="98">
        <v>1195247.1000000001</v>
      </c>
      <c r="E100" s="98">
        <v>1552916.31</v>
      </c>
      <c r="F100" s="98">
        <v>1493162.2</v>
      </c>
      <c r="G100" s="98">
        <v>1423097.11</v>
      </c>
      <c r="H100" s="98">
        <v>1343357.43</v>
      </c>
      <c r="I100" s="98">
        <v>1603834.75</v>
      </c>
      <c r="J100" s="98">
        <v>1009998.18</v>
      </c>
      <c r="K100" s="98">
        <v>947088.45</v>
      </c>
      <c r="L100" s="98">
        <v>1089342.48</v>
      </c>
      <c r="M100" s="98">
        <v>1023086.64</v>
      </c>
      <c r="N100" s="98">
        <v>63518.05</v>
      </c>
      <c r="O100" s="98">
        <v>15959</v>
      </c>
      <c r="P100" s="98">
        <v>73453.350000000006</v>
      </c>
      <c r="Q100" s="98">
        <v>0</v>
      </c>
      <c r="R100" s="98">
        <v>29029.599999999999</v>
      </c>
      <c r="S100" s="98">
        <v>50899.7</v>
      </c>
      <c r="T100" s="98">
        <v>30983.65</v>
      </c>
      <c r="U100" s="98">
        <v>0</v>
      </c>
      <c r="V100" s="98">
        <v>60575.85</v>
      </c>
      <c r="W100" s="98">
        <v>23767.5</v>
      </c>
    </row>
    <row r="101" spans="1:23" x14ac:dyDescent="0.25">
      <c r="A101" s="111" t="s">
        <v>317</v>
      </c>
      <c r="B101" s="111">
        <v>5911</v>
      </c>
      <c r="C101" s="111"/>
      <c r="D101" s="98">
        <v>602727.18000000005</v>
      </c>
      <c r="E101" s="98">
        <v>601820.47</v>
      </c>
      <c r="F101" s="98">
        <v>539490.29</v>
      </c>
      <c r="G101" s="98">
        <v>622295.23</v>
      </c>
      <c r="H101" s="98">
        <v>580844.61</v>
      </c>
      <c r="I101" s="98">
        <v>566289.48</v>
      </c>
      <c r="J101" s="98">
        <v>614745.22</v>
      </c>
      <c r="K101" s="98">
        <v>554465.31000000006</v>
      </c>
      <c r="L101" s="98">
        <v>560878.93000000005</v>
      </c>
      <c r="M101" s="98">
        <v>460912.5</v>
      </c>
      <c r="N101" s="98">
        <v>18457.7</v>
      </c>
      <c r="O101" s="98">
        <v>28123.95</v>
      </c>
      <c r="P101" s="98">
        <v>0</v>
      </c>
      <c r="Q101" s="98">
        <v>0</v>
      </c>
      <c r="R101" s="98">
        <v>24878</v>
      </c>
      <c r="S101" s="98">
        <v>6901.1</v>
      </c>
      <c r="T101" s="98">
        <v>0</v>
      </c>
      <c r="U101" s="98">
        <v>0</v>
      </c>
      <c r="V101" s="98">
        <v>21188.3</v>
      </c>
      <c r="W101" s="98">
        <v>24425.85</v>
      </c>
    </row>
    <row r="102" spans="1:23" x14ac:dyDescent="0.25">
      <c r="A102" s="111" t="s">
        <v>316</v>
      </c>
      <c r="B102" s="111">
        <v>5456</v>
      </c>
      <c r="C102" s="111"/>
      <c r="D102" s="98">
        <v>4580428.04</v>
      </c>
      <c r="E102" s="98">
        <v>4600882.1100000003</v>
      </c>
      <c r="F102" s="98">
        <v>4392065.99</v>
      </c>
      <c r="G102" s="98">
        <v>4785620.99</v>
      </c>
      <c r="H102" s="98">
        <v>4193163.18</v>
      </c>
      <c r="I102" s="98">
        <v>3854489.53</v>
      </c>
      <c r="J102" s="98">
        <v>3498373.67</v>
      </c>
      <c r="K102" s="98">
        <v>3690322.38</v>
      </c>
      <c r="L102" s="98">
        <v>3064452.27</v>
      </c>
      <c r="M102" s="98">
        <v>2926184.97</v>
      </c>
      <c r="N102" s="98">
        <v>197299.95</v>
      </c>
      <c r="O102" s="98">
        <v>5267</v>
      </c>
      <c r="P102" s="98">
        <v>91272.75</v>
      </c>
      <c r="Q102" s="98">
        <v>174382.75</v>
      </c>
      <c r="R102" s="98">
        <v>170536.95</v>
      </c>
      <c r="S102" s="98">
        <v>128094.2</v>
      </c>
      <c r="T102" s="98">
        <v>47623.75</v>
      </c>
      <c r="U102" s="98">
        <v>38369.85</v>
      </c>
      <c r="V102" s="98">
        <v>351812.55</v>
      </c>
      <c r="W102" s="98">
        <v>86659.199999999997</v>
      </c>
    </row>
    <row r="103" spans="1:23" x14ac:dyDescent="0.25">
      <c r="A103" s="111" t="s">
        <v>315</v>
      </c>
      <c r="B103" s="111">
        <v>5516</v>
      </c>
      <c r="C103" s="111"/>
      <c r="D103" s="98">
        <v>8994941.5600000005</v>
      </c>
      <c r="E103" s="98">
        <v>9208503.6699999999</v>
      </c>
      <c r="F103" s="98">
        <v>9107262.9000000004</v>
      </c>
      <c r="G103" s="98">
        <v>9076709.1600000001</v>
      </c>
      <c r="H103" s="98">
        <v>9141920.4900000002</v>
      </c>
      <c r="I103" s="98">
        <v>8199942.3600000003</v>
      </c>
      <c r="J103" s="98">
        <v>8078229.9400000004</v>
      </c>
      <c r="K103" s="98">
        <v>7681849.6900000004</v>
      </c>
      <c r="L103" s="98">
        <v>8316310.5300000003</v>
      </c>
      <c r="M103" s="98">
        <v>7353068.9900000002</v>
      </c>
      <c r="N103" s="98">
        <v>389465.2</v>
      </c>
      <c r="O103" s="98">
        <v>368277.2</v>
      </c>
      <c r="P103" s="98">
        <v>351665.4</v>
      </c>
      <c r="Q103" s="98">
        <v>163767.75</v>
      </c>
      <c r="R103" s="98">
        <v>311964.84999999998</v>
      </c>
      <c r="S103" s="98">
        <v>354357</v>
      </c>
      <c r="T103" s="98">
        <v>146981.65</v>
      </c>
      <c r="U103" s="98">
        <v>178706.05</v>
      </c>
      <c r="V103" s="98">
        <v>102792.4</v>
      </c>
      <c r="W103" s="98">
        <v>230841.5</v>
      </c>
    </row>
    <row r="104" spans="1:23" x14ac:dyDescent="0.25">
      <c r="A104" s="111" t="s">
        <v>314</v>
      </c>
      <c r="B104" s="111">
        <v>5669</v>
      </c>
      <c r="C104" s="111"/>
      <c r="D104" s="98">
        <v>602754.12</v>
      </c>
      <c r="E104" s="98">
        <v>744565.88</v>
      </c>
      <c r="F104" s="98">
        <v>748127.8</v>
      </c>
      <c r="G104" s="98">
        <v>760817.68</v>
      </c>
      <c r="H104" s="98">
        <v>634966.39</v>
      </c>
      <c r="I104" s="98">
        <v>699164.72</v>
      </c>
      <c r="J104" s="98">
        <v>598798.23</v>
      </c>
      <c r="K104" s="98">
        <v>661549.53</v>
      </c>
      <c r="L104" s="98">
        <v>596507.29</v>
      </c>
      <c r="M104" s="98">
        <v>560165.39</v>
      </c>
      <c r="N104" s="98">
        <v>9874.4</v>
      </c>
      <c r="O104" s="98">
        <v>15426.35</v>
      </c>
      <c r="P104" s="98">
        <v>23453.599999999999</v>
      </c>
      <c r="Q104" s="98">
        <v>2904.75</v>
      </c>
      <c r="R104" s="98">
        <v>12577.1</v>
      </c>
      <c r="S104" s="98">
        <v>31227.200000000001</v>
      </c>
      <c r="T104" s="98">
        <v>54.8</v>
      </c>
      <c r="U104" s="98">
        <v>40520.65</v>
      </c>
      <c r="V104" s="98">
        <v>46401.65</v>
      </c>
      <c r="W104" s="98">
        <v>3455.4</v>
      </c>
    </row>
    <row r="105" spans="1:23" x14ac:dyDescent="0.25">
      <c r="A105" s="111" t="s">
        <v>313</v>
      </c>
      <c r="B105" s="111">
        <v>5480</v>
      </c>
      <c r="C105" s="111"/>
      <c r="D105" s="98">
        <v>3798076.07</v>
      </c>
      <c r="E105" s="98">
        <v>3280000.79</v>
      </c>
      <c r="F105" s="98">
        <v>3173225.31</v>
      </c>
      <c r="G105" s="98">
        <v>2924497.06</v>
      </c>
      <c r="H105" s="98">
        <v>3347813.12</v>
      </c>
      <c r="I105" s="98">
        <v>3213780.14</v>
      </c>
      <c r="J105" s="98">
        <v>2770247.2</v>
      </c>
      <c r="K105" s="98">
        <v>3425340.69</v>
      </c>
      <c r="L105" s="98">
        <v>3096364.42</v>
      </c>
      <c r="M105" s="98">
        <v>2802727.8</v>
      </c>
      <c r="N105" s="98">
        <v>116838.65</v>
      </c>
      <c r="O105" s="98">
        <v>118166.55</v>
      </c>
      <c r="P105" s="98">
        <v>54282.8</v>
      </c>
      <c r="Q105" s="98">
        <v>83477.55</v>
      </c>
      <c r="R105" s="98">
        <v>52275.25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</row>
    <row r="106" spans="1:23" x14ac:dyDescent="0.25">
      <c r="A106" s="111" t="s">
        <v>312</v>
      </c>
      <c r="B106" s="111">
        <v>5912</v>
      </c>
      <c r="C106" s="111"/>
      <c r="D106" s="98">
        <v>289381.59000000003</v>
      </c>
      <c r="E106" s="98">
        <v>410884.2</v>
      </c>
      <c r="F106" s="98">
        <v>347843.69</v>
      </c>
      <c r="G106" s="98">
        <v>325499.78999999998</v>
      </c>
      <c r="H106" s="98">
        <v>258542.27</v>
      </c>
      <c r="I106" s="98">
        <v>268905.28999999998</v>
      </c>
      <c r="J106" s="98">
        <v>229042.44</v>
      </c>
      <c r="K106" s="98">
        <v>356523.81</v>
      </c>
      <c r="L106" s="98">
        <v>258176.31</v>
      </c>
      <c r="M106" s="98">
        <v>258584.83</v>
      </c>
      <c r="N106" s="98">
        <v>392</v>
      </c>
      <c r="O106" s="98">
        <v>11314.3</v>
      </c>
      <c r="P106" s="98">
        <v>6755.3</v>
      </c>
      <c r="Q106" s="98">
        <v>0</v>
      </c>
      <c r="R106" s="98">
        <v>0</v>
      </c>
      <c r="S106" s="98">
        <v>8210.35</v>
      </c>
      <c r="T106" s="98">
        <v>5833.35</v>
      </c>
      <c r="U106" s="98">
        <v>0</v>
      </c>
      <c r="V106" s="98">
        <v>0</v>
      </c>
      <c r="W106" s="98">
        <v>514.6</v>
      </c>
    </row>
    <row r="107" spans="1:23" x14ac:dyDescent="0.25">
      <c r="A107" s="111" t="s">
        <v>311</v>
      </c>
      <c r="B107" s="111">
        <v>5631</v>
      </c>
      <c r="C107" s="111"/>
      <c r="D107" s="98">
        <v>3011461.44</v>
      </c>
      <c r="E107" s="98">
        <v>3349690.09</v>
      </c>
      <c r="F107" s="98">
        <v>3317625.28</v>
      </c>
      <c r="G107" s="98">
        <v>3721411.86</v>
      </c>
      <c r="H107" s="98">
        <v>3318112.26</v>
      </c>
      <c r="I107" s="98">
        <v>3274648.89</v>
      </c>
      <c r="J107" s="98">
        <v>3408965.74</v>
      </c>
      <c r="K107" s="98">
        <v>2615949.21</v>
      </c>
      <c r="L107" s="98">
        <v>5426590.1299999999</v>
      </c>
      <c r="M107" s="98">
        <v>2421988.9700000002</v>
      </c>
      <c r="N107" s="98">
        <v>127600.45</v>
      </c>
      <c r="O107" s="98">
        <v>147775.5</v>
      </c>
      <c r="P107" s="98">
        <v>67109.7</v>
      </c>
      <c r="Q107" s="98">
        <v>27378.55</v>
      </c>
      <c r="R107" s="98">
        <v>381.25</v>
      </c>
      <c r="S107" s="98">
        <v>131896.75</v>
      </c>
      <c r="T107" s="98">
        <v>84104.85</v>
      </c>
      <c r="U107" s="98">
        <v>289136.15000000002</v>
      </c>
      <c r="V107" s="98">
        <v>152657.54999999999</v>
      </c>
      <c r="W107" s="98">
        <v>9192.9500000000007</v>
      </c>
    </row>
    <row r="108" spans="1:23" x14ac:dyDescent="0.25">
      <c r="A108" s="111" t="s">
        <v>310</v>
      </c>
      <c r="B108" s="111">
        <v>5632</v>
      </c>
      <c r="C108" s="111"/>
      <c r="D108" s="98">
        <v>5602458.7000000002</v>
      </c>
      <c r="E108" s="98">
        <v>5415679.4900000002</v>
      </c>
      <c r="F108" s="98">
        <v>5122683.78</v>
      </c>
      <c r="G108" s="98">
        <v>4851822.09</v>
      </c>
      <c r="H108" s="98">
        <v>4806344.2699999996</v>
      </c>
      <c r="I108" s="98">
        <v>4460919.2300000004</v>
      </c>
      <c r="J108" s="98">
        <v>4655593.62</v>
      </c>
      <c r="K108" s="98">
        <v>4711891.93</v>
      </c>
      <c r="L108" s="98">
        <v>4218199.5</v>
      </c>
      <c r="M108" s="98">
        <v>4069436.86</v>
      </c>
      <c r="N108" s="98">
        <v>202065.4</v>
      </c>
      <c r="O108" s="98">
        <v>115486.6</v>
      </c>
      <c r="P108" s="98">
        <v>95379.75</v>
      </c>
      <c r="Q108" s="98">
        <v>89569.7</v>
      </c>
      <c r="R108" s="98">
        <v>63782.7</v>
      </c>
      <c r="S108" s="98">
        <v>95476.05</v>
      </c>
      <c r="T108" s="98">
        <v>5809.15</v>
      </c>
      <c r="U108" s="98">
        <v>89737.65</v>
      </c>
      <c r="V108" s="98">
        <v>114824.85</v>
      </c>
      <c r="W108" s="98">
        <v>22286.65</v>
      </c>
    </row>
    <row r="109" spans="1:23" x14ac:dyDescent="0.25">
      <c r="A109" s="111" t="s">
        <v>309</v>
      </c>
      <c r="B109" s="111">
        <v>5481</v>
      </c>
      <c r="C109" s="111"/>
      <c r="D109" s="98">
        <v>658628.81000000006</v>
      </c>
      <c r="E109" s="98">
        <v>624317.14</v>
      </c>
      <c r="F109" s="98">
        <v>610957.37</v>
      </c>
      <c r="G109" s="98">
        <v>764834.87</v>
      </c>
      <c r="H109" s="98">
        <v>898607.12</v>
      </c>
      <c r="I109" s="98">
        <v>682646.13</v>
      </c>
      <c r="J109" s="98">
        <v>725777.6</v>
      </c>
      <c r="K109" s="98">
        <v>622573.68000000005</v>
      </c>
      <c r="L109" s="98">
        <v>620850.34</v>
      </c>
      <c r="M109" s="98">
        <v>532103.71</v>
      </c>
      <c r="N109" s="98">
        <v>21690.799999999999</v>
      </c>
      <c r="O109" s="98">
        <v>1853.3</v>
      </c>
      <c r="P109" s="98">
        <v>1182</v>
      </c>
      <c r="Q109" s="98">
        <v>0</v>
      </c>
      <c r="R109" s="98">
        <v>17433.5</v>
      </c>
      <c r="S109" s="98">
        <v>8556.85</v>
      </c>
      <c r="T109" s="98">
        <v>2916.65</v>
      </c>
      <c r="U109" s="98">
        <v>13950.9</v>
      </c>
      <c r="V109" s="98">
        <v>27126.1</v>
      </c>
      <c r="W109" s="98">
        <v>58.35</v>
      </c>
    </row>
    <row r="110" spans="1:23" x14ac:dyDescent="0.25">
      <c r="A110" s="111" t="s">
        <v>308</v>
      </c>
      <c r="B110" s="111">
        <v>5671</v>
      </c>
      <c r="C110" s="111"/>
      <c r="D110" s="98">
        <v>547477.98</v>
      </c>
      <c r="E110" s="98">
        <v>568159.93999999994</v>
      </c>
      <c r="F110" s="98">
        <v>513147.1</v>
      </c>
      <c r="G110" s="98">
        <v>561070.96</v>
      </c>
      <c r="H110" s="98">
        <v>533417.71</v>
      </c>
      <c r="I110" s="98">
        <v>516872.91</v>
      </c>
      <c r="J110" s="98">
        <v>541527.07999999996</v>
      </c>
      <c r="K110" s="98">
        <v>527951.6</v>
      </c>
      <c r="L110" s="98">
        <v>494080.63</v>
      </c>
      <c r="M110" s="98">
        <v>482162.7</v>
      </c>
      <c r="N110" s="98">
        <v>6653.05</v>
      </c>
      <c r="O110" s="98">
        <v>47604.1</v>
      </c>
      <c r="P110" s="98">
        <v>36555.199999999997</v>
      </c>
      <c r="Q110" s="98">
        <v>28361.1</v>
      </c>
      <c r="R110" s="98">
        <v>16544.95</v>
      </c>
      <c r="S110" s="98">
        <v>54.5</v>
      </c>
      <c r="T110" s="98">
        <v>47.25</v>
      </c>
      <c r="U110" s="98">
        <v>37046.9</v>
      </c>
      <c r="V110" s="98">
        <v>35.35</v>
      </c>
      <c r="W110" s="98">
        <v>15352.05</v>
      </c>
    </row>
    <row r="111" spans="1:23" x14ac:dyDescent="0.25">
      <c r="A111" s="111" t="s">
        <v>307</v>
      </c>
      <c r="B111" s="111">
        <v>5913</v>
      </c>
      <c r="C111" s="111"/>
      <c r="D111" s="98">
        <v>1712920.99</v>
      </c>
      <c r="E111" s="98">
        <v>1911832.91</v>
      </c>
      <c r="F111" s="98">
        <v>1551526.6</v>
      </c>
      <c r="G111" s="98">
        <v>1678350.7</v>
      </c>
      <c r="H111" s="98">
        <v>1630765.17</v>
      </c>
      <c r="I111" s="98">
        <v>1570159.72</v>
      </c>
      <c r="J111" s="98">
        <v>1620312.93</v>
      </c>
      <c r="K111" s="98">
        <v>1775750.59</v>
      </c>
      <c r="L111" s="98">
        <v>1776112.19</v>
      </c>
      <c r="M111" s="98">
        <v>1619905.9</v>
      </c>
      <c r="N111" s="98">
        <v>100684.8</v>
      </c>
      <c r="O111" s="98">
        <v>29277.45</v>
      </c>
      <c r="P111" s="98">
        <v>30586.9</v>
      </c>
      <c r="Q111" s="98">
        <v>84557.1</v>
      </c>
      <c r="R111" s="98">
        <v>51418.8</v>
      </c>
      <c r="S111" s="98">
        <v>19462.25</v>
      </c>
      <c r="T111" s="98">
        <v>79671.5</v>
      </c>
      <c r="U111" s="98">
        <v>59792.6</v>
      </c>
      <c r="V111" s="98">
        <v>28204.75</v>
      </c>
      <c r="W111" s="98">
        <v>26097.15</v>
      </c>
    </row>
    <row r="112" spans="1:23" x14ac:dyDescent="0.25">
      <c r="A112" s="111" t="s">
        <v>306</v>
      </c>
      <c r="B112" s="111">
        <v>5715</v>
      </c>
      <c r="C112" s="111"/>
      <c r="D112" s="98">
        <v>4276055.26</v>
      </c>
      <c r="E112" s="98">
        <v>5109572.87</v>
      </c>
      <c r="F112" s="98">
        <v>4427843.7699999996</v>
      </c>
      <c r="G112" s="98">
        <v>4965850.4400000004</v>
      </c>
      <c r="H112" s="98">
        <v>5551474.7699999996</v>
      </c>
      <c r="I112" s="98">
        <v>4063988.48</v>
      </c>
      <c r="J112" s="98">
        <v>4466083.2300000004</v>
      </c>
      <c r="K112" s="98">
        <v>4346435.5999999996</v>
      </c>
      <c r="L112" s="98">
        <v>4106081.11</v>
      </c>
      <c r="M112" s="98">
        <v>4522310.47</v>
      </c>
      <c r="N112" s="98">
        <v>131393.79999999999</v>
      </c>
      <c r="O112" s="98">
        <v>431528.05</v>
      </c>
      <c r="P112" s="98">
        <v>180000.6</v>
      </c>
      <c r="Q112" s="98">
        <v>154757.35</v>
      </c>
      <c r="R112" s="98">
        <v>214314.8</v>
      </c>
      <c r="S112" s="98">
        <v>43048.9</v>
      </c>
      <c r="T112" s="98">
        <v>172267.4</v>
      </c>
      <c r="U112" s="98">
        <v>149350.39999999999</v>
      </c>
      <c r="V112" s="98">
        <v>2178.6</v>
      </c>
      <c r="W112" s="98">
        <v>178865.9</v>
      </c>
    </row>
    <row r="113" spans="1:23" x14ac:dyDescent="0.25">
      <c r="A113" s="111" t="s">
        <v>305</v>
      </c>
      <c r="B113" s="111">
        <v>5855</v>
      </c>
      <c r="C113" s="111"/>
      <c r="D113" s="98">
        <v>4859161.8600000003</v>
      </c>
      <c r="E113" s="98">
        <v>5099769.25</v>
      </c>
      <c r="F113" s="98">
        <v>4597481.28</v>
      </c>
      <c r="G113" s="98">
        <v>4122612.21</v>
      </c>
      <c r="H113" s="98">
        <v>4587898.1399999997</v>
      </c>
      <c r="I113" s="98">
        <v>3781534.5</v>
      </c>
      <c r="J113" s="98">
        <v>4186941.75</v>
      </c>
      <c r="K113" s="98">
        <v>3847774.43</v>
      </c>
      <c r="L113" s="98">
        <v>3970960.45</v>
      </c>
      <c r="M113" s="98">
        <v>4144516.72</v>
      </c>
      <c r="N113" s="98">
        <v>903080.05</v>
      </c>
      <c r="O113" s="98">
        <v>186622.65</v>
      </c>
      <c r="P113" s="98">
        <v>259119.6</v>
      </c>
      <c r="Q113" s="98">
        <v>232703.5</v>
      </c>
      <c r="R113" s="98">
        <v>330249.75</v>
      </c>
      <c r="S113" s="98">
        <v>87104.85</v>
      </c>
      <c r="T113" s="98">
        <v>481664.6</v>
      </c>
      <c r="U113" s="98">
        <v>133343.04999999999</v>
      </c>
      <c r="V113" s="98">
        <v>465216.5</v>
      </c>
      <c r="W113" s="98">
        <v>112653.4</v>
      </c>
    </row>
    <row r="114" spans="1:23" x14ac:dyDescent="0.25">
      <c r="A114" s="111" t="s">
        <v>304</v>
      </c>
      <c r="B114" s="111">
        <v>5518</v>
      </c>
      <c r="C114" s="111"/>
      <c r="D114" s="98">
        <v>14856032.609999999</v>
      </c>
      <c r="E114" s="98">
        <v>13961617.24</v>
      </c>
      <c r="F114" s="98">
        <v>14232647.460000001</v>
      </c>
      <c r="G114" s="98">
        <v>15452901.859999999</v>
      </c>
      <c r="H114" s="98">
        <v>14621460.960000001</v>
      </c>
      <c r="I114" s="98">
        <v>15230461.289999999</v>
      </c>
      <c r="J114" s="98">
        <v>14616572.07</v>
      </c>
      <c r="K114" s="98">
        <v>14189209.76</v>
      </c>
      <c r="L114" s="98">
        <v>13870221.4</v>
      </c>
      <c r="M114" s="98">
        <v>13217481.84</v>
      </c>
      <c r="N114" s="98">
        <v>746697.3</v>
      </c>
      <c r="O114" s="98">
        <v>660212.1</v>
      </c>
      <c r="P114" s="98">
        <v>511272.75</v>
      </c>
      <c r="Q114" s="98">
        <v>388994.4</v>
      </c>
      <c r="R114" s="98">
        <v>400164.25</v>
      </c>
      <c r="S114" s="98">
        <v>22812.05</v>
      </c>
      <c r="T114" s="98">
        <v>928886.45</v>
      </c>
      <c r="U114" s="98">
        <v>285907.59999999998</v>
      </c>
      <c r="V114" s="98">
        <v>604418.25</v>
      </c>
      <c r="W114" s="98">
        <v>193491.6</v>
      </c>
    </row>
    <row r="115" spans="1:23" x14ac:dyDescent="0.25">
      <c r="A115" s="111" t="s">
        <v>303</v>
      </c>
      <c r="B115" s="111">
        <v>5633</v>
      </c>
      <c r="C115" s="111"/>
      <c r="D115" s="98">
        <v>9961001.9700000007</v>
      </c>
      <c r="E115" s="98">
        <v>10788443.85</v>
      </c>
      <c r="F115" s="98">
        <v>10142866.09</v>
      </c>
      <c r="G115" s="98">
        <v>10464882.630000001</v>
      </c>
      <c r="H115" s="98">
        <v>9163979.3200000003</v>
      </c>
      <c r="I115" s="98">
        <v>8822959.6899999995</v>
      </c>
      <c r="J115" s="98">
        <v>9303685.4299999997</v>
      </c>
      <c r="K115" s="98">
        <v>9316813.1999999993</v>
      </c>
      <c r="L115" s="98">
        <v>9194324.1400000006</v>
      </c>
      <c r="M115" s="98">
        <v>7616988.6399999997</v>
      </c>
      <c r="N115" s="98">
        <v>253119.25</v>
      </c>
      <c r="O115" s="98">
        <v>191791.4</v>
      </c>
      <c r="P115" s="98">
        <v>477716.85</v>
      </c>
      <c r="Q115" s="98">
        <v>229587.53</v>
      </c>
      <c r="R115" s="98">
        <v>51986.44</v>
      </c>
      <c r="S115" s="98">
        <v>250956.99</v>
      </c>
      <c r="T115" s="98">
        <v>185862.6</v>
      </c>
      <c r="U115" s="98">
        <v>153567.75</v>
      </c>
      <c r="V115" s="98">
        <v>137565.35999999999</v>
      </c>
      <c r="W115" s="98">
        <v>470423.42</v>
      </c>
    </row>
    <row r="116" spans="1:23" x14ac:dyDescent="0.25">
      <c r="A116" s="111" t="s">
        <v>302</v>
      </c>
      <c r="B116" s="111">
        <v>5634</v>
      </c>
      <c r="C116" s="111"/>
      <c r="D116" s="98">
        <v>13545252.800000001</v>
      </c>
      <c r="E116" s="98">
        <v>10845890</v>
      </c>
      <c r="F116" s="98">
        <v>11330195.92</v>
      </c>
      <c r="G116" s="98">
        <v>12898987.24</v>
      </c>
      <c r="H116" s="98">
        <v>12515843.08</v>
      </c>
      <c r="I116" s="98">
        <v>9416783.2400000002</v>
      </c>
      <c r="J116" s="98">
        <v>9398886.6799999997</v>
      </c>
      <c r="K116" s="98">
        <v>8644458.3200000003</v>
      </c>
      <c r="L116" s="98">
        <v>9159398.7799999993</v>
      </c>
      <c r="M116" s="98">
        <v>8947053.3399999999</v>
      </c>
      <c r="N116" s="98">
        <v>510680.8</v>
      </c>
      <c r="O116" s="98">
        <v>331784.2</v>
      </c>
      <c r="P116" s="98">
        <v>336203.45</v>
      </c>
      <c r="Q116" s="98">
        <v>247357.9</v>
      </c>
      <c r="R116" s="98">
        <v>320400.45</v>
      </c>
      <c r="S116" s="98">
        <v>352699.55</v>
      </c>
      <c r="T116" s="98">
        <v>296636.09999999998</v>
      </c>
      <c r="U116" s="98">
        <v>176791.65</v>
      </c>
      <c r="V116" s="98">
        <v>230759.4</v>
      </c>
      <c r="W116" s="98">
        <v>202782.5</v>
      </c>
    </row>
    <row r="117" spans="1:23" x14ac:dyDescent="0.25">
      <c r="A117" s="111" t="s">
        <v>301</v>
      </c>
      <c r="B117" s="111">
        <v>5482</v>
      </c>
      <c r="C117" s="111"/>
      <c r="D117" s="98">
        <v>2797726.14</v>
      </c>
      <c r="E117" s="98">
        <v>2980814.44</v>
      </c>
      <c r="F117" s="98">
        <v>3597316.46</v>
      </c>
      <c r="G117" s="98">
        <v>3151830.28</v>
      </c>
      <c r="H117" s="98">
        <v>2675300.6800000002</v>
      </c>
      <c r="I117" s="98">
        <v>3004497.17</v>
      </c>
      <c r="J117" s="98">
        <v>1526169.38</v>
      </c>
      <c r="K117" s="98">
        <v>3290128.03</v>
      </c>
      <c r="L117" s="98">
        <v>3523056.27</v>
      </c>
      <c r="M117" s="98">
        <v>2813822.99</v>
      </c>
      <c r="N117" s="98">
        <v>80624.149999999994</v>
      </c>
      <c r="O117" s="98">
        <v>26755.1</v>
      </c>
      <c r="P117" s="98">
        <v>36138.75</v>
      </c>
      <c r="Q117" s="98">
        <v>29554.45</v>
      </c>
      <c r="R117" s="98">
        <v>4366.55</v>
      </c>
      <c r="S117" s="98">
        <v>54367.55</v>
      </c>
      <c r="T117" s="98">
        <v>203725.2</v>
      </c>
      <c r="U117" s="98">
        <v>26328.5</v>
      </c>
      <c r="V117" s="98">
        <v>83417.95</v>
      </c>
      <c r="W117" s="98">
        <v>50129</v>
      </c>
    </row>
    <row r="118" spans="1:23" x14ac:dyDescent="0.25">
      <c r="A118" s="111" t="s">
        <v>300</v>
      </c>
      <c r="B118" s="111">
        <v>5635</v>
      </c>
      <c r="C118" s="111"/>
      <c r="D118" s="98">
        <v>35929133.030000001</v>
      </c>
      <c r="E118" s="98">
        <v>56113169.450000003</v>
      </c>
      <c r="F118" s="98">
        <v>44133875.609999999</v>
      </c>
      <c r="G118" s="98">
        <v>33998267.390000001</v>
      </c>
      <c r="H118" s="98">
        <v>31601950.989999998</v>
      </c>
      <c r="I118" s="98">
        <v>31797958.780000001</v>
      </c>
      <c r="J118" s="98">
        <v>30178646.899999999</v>
      </c>
      <c r="K118" s="98">
        <v>30203449.379999999</v>
      </c>
      <c r="L118" s="98">
        <v>30613154.59</v>
      </c>
      <c r="M118" s="98">
        <v>29921898.370000001</v>
      </c>
      <c r="N118" s="98">
        <v>2541947.75</v>
      </c>
      <c r="O118" s="98">
        <v>2537358.5</v>
      </c>
      <c r="P118" s="98">
        <v>3170694.1</v>
      </c>
      <c r="Q118" s="98">
        <v>3422326.15</v>
      </c>
      <c r="R118" s="98">
        <v>2945430.15</v>
      </c>
      <c r="S118" s="98">
        <v>2770369.55</v>
      </c>
      <c r="T118" s="98">
        <v>2215632.9500000002</v>
      </c>
      <c r="U118" s="98">
        <v>2324122</v>
      </c>
      <c r="V118" s="98">
        <v>2115118.1</v>
      </c>
      <c r="W118" s="98">
        <v>1820400.15</v>
      </c>
    </row>
    <row r="119" spans="1:23" x14ac:dyDescent="0.25">
      <c r="A119" s="111" t="s">
        <v>299</v>
      </c>
      <c r="B119" s="111">
        <v>5584</v>
      </c>
      <c r="C119" s="111"/>
      <c r="D119" s="98">
        <v>35382744.969999999</v>
      </c>
      <c r="E119" s="98">
        <v>36280305.240000002</v>
      </c>
      <c r="F119" s="98">
        <v>33942243.479999997</v>
      </c>
      <c r="G119" s="98">
        <v>33459064.940000001</v>
      </c>
      <c r="H119" s="98">
        <v>37915062.619999997</v>
      </c>
      <c r="I119" s="98">
        <v>30687525.670000002</v>
      </c>
      <c r="J119" s="98">
        <v>34046779.840000004</v>
      </c>
      <c r="K119" s="98">
        <v>33096429.460000001</v>
      </c>
      <c r="L119" s="98">
        <v>31983482.079999998</v>
      </c>
      <c r="M119" s="98">
        <v>30162575.66</v>
      </c>
      <c r="N119" s="98">
        <v>1569337.6</v>
      </c>
      <c r="O119" s="98">
        <v>1195321.8999999999</v>
      </c>
      <c r="P119" s="98">
        <v>1320386.7</v>
      </c>
      <c r="Q119" s="98">
        <v>704285.6</v>
      </c>
      <c r="R119" s="98">
        <v>1124198</v>
      </c>
      <c r="S119" s="98">
        <v>584342.6</v>
      </c>
      <c r="T119" s="98">
        <v>869387.95</v>
      </c>
      <c r="U119" s="98">
        <v>676045.75</v>
      </c>
      <c r="V119" s="98">
        <v>831087.3</v>
      </c>
      <c r="W119" s="98">
        <v>1007110.75</v>
      </c>
    </row>
    <row r="120" spans="1:23" x14ac:dyDescent="0.25">
      <c r="A120" s="111" t="s">
        <v>298</v>
      </c>
      <c r="B120" s="111">
        <v>5914</v>
      </c>
      <c r="C120" s="111"/>
      <c r="D120" s="98">
        <v>773417.66</v>
      </c>
      <c r="E120" s="98">
        <v>834862.02</v>
      </c>
      <c r="F120" s="98">
        <v>830272.72</v>
      </c>
      <c r="G120" s="98">
        <v>791878.35</v>
      </c>
      <c r="H120" s="98">
        <v>755627.18</v>
      </c>
      <c r="I120" s="98">
        <v>779199.7</v>
      </c>
      <c r="J120" s="98">
        <v>676412.66</v>
      </c>
      <c r="K120" s="98">
        <v>664211.21</v>
      </c>
      <c r="L120" s="98">
        <v>675861.33</v>
      </c>
      <c r="M120" s="98">
        <v>670269.79</v>
      </c>
      <c r="N120" s="98">
        <v>13164.3</v>
      </c>
      <c r="O120" s="98">
        <v>33599.1</v>
      </c>
      <c r="P120" s="98">
        <v>14806.6</v>
      </c>
      <c r="Q120" s="98">
        <v>4520.8500000000004</v>
      </c>
      <c r="R120" s="98">
        <v>8560.2999999999993</v>
      </c>
      <c r="S120" s="98">
        <v>12129.45</v>
      </c>
      <c r="T120" s="98">
        <v>3033.35</v>
      </c>
      <c r="U120" s="98">
        <v>7594.5</v>
      </c>
      <c r="V120" s="98">
        <v>3430</v>
      </c>
      <c r="W120" s="98">
        <v>13573.35</v>
      </c>
    </row>
    <row r="121" spans="1:23" x14ac:dyDescent="0.25">
      <c r="A121" s="111" t="s">
        <v>297</v>
      </c>
      <c r="B121" s="111">
        <v>5856</v>
      </c>
      <c r="C121" s="111"/>
      <c r="D121" s="98">
        <v>2639349.2599999998</v>
      </c>
      <c r="E121" s="98">
        <v>3100030.66</v>
      </c>
      <c r="F121" s="98">
        <v>2637736.61</v>
      </c>
      <c r="G121" s="98">
        <v>2632813.5</v>
      </c>
      <c r="H121" s="98">
        <v>2870419.9</v>
      </c>
      <c r="I121" s="98">
        <v>2677269.81</v>
      </c>
      <c r="J121" s="98">
        <v>2303305.11</v>
      </c>
      <c r="K121" s="98">
        <v>2028488.36</v>
      </c>
      <c r="L121" s="98">
        <v>2655950.71</v>
      </c>
      <c r="M121" s="98">
        <v>1915589.2</v>
      </c>
      <c r="N121" s="98">
        <v>72234.600000000006</v>
      </c>
      <c r="O121" s="98">
        <v>239416.85</v>
      </c>
      <c r="P121" s="98">
        <v>98051.85</v>
      </c>
      <c r="Q121" s="98">
        <v>57373.35</v>
      </c>
      <c r="R121" s="98">
        <v>102942.95</v>
      </c>
      <c r="S121" s="98">
        <v>39422.949999999997</v>
      </c>
      <c r="T121" s="98">
        <v>41026.050000000003</v>
      </c>
      <c r="U121" s="98">
        <v>25890.05</v>
      </c>
      <c r="V121" s="98">
        <v>36809.449999999997</v>
      </c>
      <c r="W121" s="98">
        <v>10806.85</v>
      </c>
    </row>
    <row r="122" spans="1:23" x14ac:dyDescent="0.25">
      <c r="A122" s="111" t="s">
        <v>296</v>
      </c>
      <c r="B122" s="111">
        <v>5520</v>
      </c>
      <c r="C122" s="111"/>
      <c r="D122" s="98">
        <v>2484469.42</v>
      </c>
      <c r="E122" s="98">
        <v>2447543.9</v>
      </c>
      <c r="F122" s="98">
        <v>2372525.39</v>
      </c>
      <c r="G122" s="98">
        <v>2296009.35</v>
      </c>
      <c r="H122" s="98">
        <v>2500592.14</v>
      </c>
      <c r="I122" s="98">
        <v>2536705.29</v>
      </c>
      <c r="J122" s="98">
        <v>2167102.15</v>
      </c>
      <c r="K122" s="98">
        <v>2150383.86</v>
      </c>
      <c r="L122" s="98">
        <v>2214816.2999999998</v>
      </c>
      <c r="M122" s="98">
        <v>2027777.03</v>
      </c>
      <c r="N122" s="98">
        <v>135235.9</v>
      </c>
      <c r="O122" s="98">
        <v>44806</v>
      </c>
      <c r="P122" s="98">
        <v>123909.5</v>
      </c>
      <c r="Q122" s="98">
        <v>40313.949999999997</v>
      </c>
      <c r="R122" s="98">
        <v>80390.5</v>
      </c>
      <c r="S122" s="98">
        <v>37727.85</v>
      </c>
      <c r="T122" s="98">
        <v>36387.85</v>
      </c>
      <c r="U122" s="98">
        <v>36067.75</v>
      </c>
      <c r="V122" s="98">
        <v>64216</v>
      </c>
      <c r="W122" s="98">
        <v>42069.5</v>
      </c>
    </row>
    <row r="123" spans="1:23" x14ac:dyDescent="0.25">
      <c r="A123" s="111" t="s">
        <v>295</v>
      </c>
      <c r="B123" s="111">
        <v>5521</v>
      </c>
      <c r="C123" s="111"/>
      <c r="D123" s="98">
        <v>4129648.21</v>
      </c>
      <c r="E123" s="98">
        <v>3204243.74</v>
      </c>
      <c r="F123" s="98">
        <v>3544888.58</v>
      </c>
      <c r="G123" s="98">
        <v>3675951.76</v>
      </c>
      <c r="H123" s="98">
        <v>3315129.27</v>
      </c>
      <c r="I123" s="98">
        <v>3192041.86</v>
      </c>
      <c r="J123" s="98">
        <v>3064404.18</v>
      </c>
      <c r="K123" s="98">
        <v>3176327.57</v>
      </c>
      <c r="L123" s="98">
        <v>2848752.22</v>
      </c>
      <c r="M123" s="98">
        <v>2686083.15</v>
      </c>
      <c r="N123" s="98">
        <v>124191.9</v>
      </c>
      <c r="O123" s="98">
        <v>207404.5</v>
      </c>
      <c r="P123" s="98">
        <v>94914.55</v>
      </c>
      <c r="Q123" s="98">
        <v>135885.54999999999</v>
      </c>
      <c r="R123" s="98">
        <v>79055.45</v>
      </c>
      <c r="S123" s="98">
        <v>78803.5</v>
      </c>
      <c r="T123" s="98">
        <v>75838.05</v>
      </c>
      <c r="U123" s="98">
        <v>65673.3</v>
      </c>
      <c r="V123" s="98">
        <v>115869.3</v>
      </c>
      <c r="W123" s="98">
        <v>107715.5</v>
      </c>
    </row>
    <row r="124" spans="1:23" x14ac:dyDescent="0.25">
      <c r="A124" s="111" t="s">
        <v>294</v>
      </c>
      <c r="B124" s="111">
        <v>5636</v>
      </c>
      <c r="C124" s="111"/>
      <c r="D124" s="98">
        <v>13196549.49</v>
      </c>
      <c r="E124" s="98">
        <v>13136377.49</v>
      </c>
      <c r="F124" s="98">
        <v>11391508.4</v>
      </c>
      <c r="G124" s="98">
        <v>12051474.27</v>
      </c>
      <c r="H124" s="98">
        <v>13486932.33</v>
      </c>
      <c r="I124" s="98">
        <v>11187140.699999999</v>
      </c>
      <c r="J124" s="98">
        <v>14740159.02</v>
      </c>
      <c r="K124" s="98">
        <v>10769720.08</v>
      </c>
      <c r="L124" s="98">
        <v>10093586.539999999</v>
      </c>
      <c r="M124" s="98">
        <v>10348985.73</v>
      </c>
      <c r="N124" s="98">
        <v>219608.25</v>
      </c>
      <c r="O124" s="98">
        <v>388089.35</v>
      </c>
      <c r="P124" s="98">
        <v>366986.2</v>
      </c>
      <c r="Q124" s="98">
        <v>126086.8</v>
      </c>
      <c r="R124" s="98">
        <v>416754.9</v>
      </c>
      <c r="S124" s="98">
        <v>150335.15</v>
      </c>
      <c r="T124" s="98">
        <v>167571.25</v>
      </c>
      <c r="U124" s="98">
        <v>113621.1</v>
      </c>
      <c r="V124" s="98">
        <v>86407.15</v>
      </c>
      <c r="W124" s="98">
        <v>190030.1</v>
      </c>
    </row>
    <row r="125" spans="1:23" x14ac:dyDescent="0.25">
      <c r="A125" s="111" t="s">
        <v>293</v>
      </c>
      <c r="B125" s="111">
        <v>5716</v>
      </c>
      <c r="C125" s="111"/>
      <c r="D125" s="98">
        <v>13527262.35</v>
      </c>
      <c r="E125" s="98">
        <v>13454982.470000001</v>
      </c>
      <c r="F125" s="98">
        <v>18530724.890000001</v>
      </c>
      <c r="G125" s="98">
        <v>12966184.51</v>
      </c>
      <c r="H125" s="98">
        <v>11194798.119999999</v>
      </c>
      <c r="I125" s="98">
        <v>8675214.4600000009</v>
      </c>
      <c r="J125" s="98">
        <v>6699208.4400000004</v>
      </c>
      <c r="K125" s="98">
        <v>8077772.6500000004</v>
      </c>
      <c r="L125" s="98">
        <v>9513626.5500000007</v>
      </c>
      <c r="M125" s="98">
        <v>9368377.5700000003</v>
      </c>
      <c r="N125" s="98">
        <v>209483.3</v>
      </c>
      <c r="O125" s="98">
        <v>92114.3</v>
      </c>
      <c r="P125" s="98">
        <v>146645.9</v>
      </c>
      <c r="Q125" s="98">
        <v>171660.35</v>
      </c>
      <c r="R125" s="98">
        <v>60343</v>
      </c>
      <c r="S125" s="98">
        <v>235926.8</v>
      </c>
      <c r="T125" s="98">
        <v>364130.4</v>
      </c>
      <c r="U125" s="98">
        <v>89688.9</v>
      </c>
      <c r="V125" s="98">
        <v>214631.4</v>
      </c>
      <c r="W125" s="98">
        <v>847353</v>
      </c>
    </row>
    <row r="126" spans="1:23" x14ac:dyDescent="0.25">
      <c r="A126" s="111" t="s">
        <v>292</v>
      </c>
      <c r="B126" s="111">
        <v>5458</v>
      </c>
      <c r="C126" s="111"/>
      <c r="D126" s="98">
        <v>2383447.23</v>
      </c>
      <c r="E126" s="98">
        <v>2581860.19</v>
      </c>
      <c r="F126" s="98">
        <v>2430362.71</v>
      </c>
      <c r="G126" s="98">
        <v>2716539.06</v>
      </c>
      <c r="H126" s="98">
        <v>2186630.4900000002</v>
      </c>
      <c r="I126" s="98">
        <v>2508682.7999999998</v>
      </c>
      <c r="J126" s="98">
        <v>2181540.2000000002</v>
      </c>
      <c r="K126" s="98">
        <v>1904519.51</v>
      </c>
      <c r="L126" s="98">
        <v>1801071.61</v>
      </c>
      <c r="M126" s="98">
        <v>2071711.55</v>
      </c>
      <c r="N126" s="98">
        <v>62069.1</v>
      </c>
      <c r="O126" s="98">
        <v>71087.399999999994</v>
      </c>
      <c r="P126" s="98">
        <v>60517.3</v>
      </c>
      <c r="Q126" s="98">
        <v>64511.4</v>
      </c>
      <c r="R126" s="98">
        <v>122359.35</v>
      </c>
      <c r="S126" s="98">
        <v>74247.100000000006</v>
      </c>
      <c r="T126" s="98">
        <v>58119.8</v>
      </c>
      <c r="U126" s="98">
        <v>65912.149999999994</v>
      </c>
      <c r="V126" s="98">
        <v>241983.55</v>
      </c>
      <c r="W126" s="98">
        <v>39542.400000000001</v>
      </c>
    </row>
    <row r="127" spans="1:23" x14ac:dyDescent="0.25">
      <c r="A127" s="111" t="s">
        <v>291</v>
      </c>
      <c r="B127" s="111">
        <v>5427</v>
      </c>
      <c r="C127" s="111"/>
      <c r="D127" s="98">
        <v>5909396.2400000002</v>
      </c>
      <c r="E127" s="98">
        <v>6011925.4900000002</v>
      </c>
      <c r="F127" s="98">
        <v>5253646.28</v>
      </c>
      <c r="G127" s="98">
        <v>5973057.3499999996</v>
      </c>
      <c r="H127" s="98">
        <v>5152330.84</v>
      </c>
      <c r="I127" s="98">
        <v>5473267.1799999997</v>
      </c>
      <c r="J127" s="98">
        <v>5224610.05</v>
      </c>
      <c r="K127" s="98">
        <v>4376499.67</v>
      </c>
      <c r="L127" s="98">
        <v>5148670.95</v>
      </c>
      <c r="M127" s="98">
        <v>5411044.0899999999</v>
      </c>
      <c r="N127" s="98">
        <v>325661.05</v>
      </c>
      <c r="O127" s="98">
        <v>209003.35</v>
      </c>
      <c r="P127" s="98">
        <v>89987.1</v>
      </c>
      <c r="Q127" s="98">
        <v>157349.5</v>
      </c>
      <c r="R127" s="98">
        <v>145752.25</v>
      </c>
      <c r="S127" s="98">
        <v>232513.3</v>
      </c>
      <c r="T127" s="98">
        <v>191382.85</v>
      </c>
      <c r="U127" s="98">
        <v>106802.35</v>
      </c>
      <c r="V127" s="98">
        <v>154545.15</v>
      </c>
      <c r="W127" s="98">
        <v>340378.65</v>
      </c>
    </row>
    <row r="128" spans="1:23" x14ac:dyDescent="0.25">
      <c r="A128" s="111" t="s">
        <v>290</v>
      </c>
      <c r="B128" s="111">
        <v>5483</v>
      </c>
      <c r="C128" s="111"/>
      <c r="D128" s="98">
        <v>790807.18</v>
      </c>
      <c r="E128" s="98">
        <v>820169.83</v>
      </c>
      <c r="F128" s="98">
        <v>840876.72</v>
      </c>
      <c r="G128" s="98">
        <v>843735.8</v>
      </c>
      <c r="H128" s="98">
        <v>717322.2</v>
      </c>
      <c r="I128" s="98">
        <v>960053.06</v>
      </c>
      <c r="J128" s="98">
        <v>754454.05</v>
      </c>
      <c r="K128" s="98">
        <v>715293.03</v>
      </c>
      <c r="L128" s="98">
        <v>776375.26</v>
      </c>
      <c r="M128" s="98">
        <v>691907.02</v>
      </c>
      <c r="N128" s="98">
        <v>7380.3</v>
      </c>
      <c r="O128" s="98">
        <v>5726.6</v>
      </c>
      <c r="P128" s="98">
        <v>2916.7</v>
      </c>
      <c r="Q128" s="98">
        <v>63917.7</v>
      </c>
      <c r="R128" s="98">
        <v>6115.25</v>
      </c>
      <c r="S128" s="98">
        <v>5474.8</v>
      </c>
      <c r="T128" s="98">
        <v>93.15</v>
      </c>
      <c r="U128" s="98">
        <v>11739.45</v>
      </c>
      <c r="V128" s="98">
        <v>6487.45</v>
      </c>
      <c r="W128" s="98">
        <v>8744.4500000000007</v>
      </c>
    </row>
    <row r="129" spans="1:23" x14ac:dyDescent="0.25">
      <c r="A129" s="111" t="s">
        <v>289</v>
      </c>
      <c r="B129" s="111">
        <v>5522</v>
      </c>
      <c r="C129" s="111"/>
      <c r="D129" s="98">
        <v>1926340</v>
      </c>
      <c r="E129" s="98">
        <v>1858215.73</v>
      </c>
      <c r="F129" s="98">
        <v>1844325.63</v>
      </c>
      <c r="G129" s="98">
        <v>1847319.98</v>
      </c>
      <c r="H129" s="98">
        <v>1740335.19</v>
      </c>
      <c r="I129" s="98">
        <v>1598208.41</v>
      </c>
      <c r="J129" s="98">
        <v>1524804.99</v>
      </c>
      <c r="K129" s="98">
        <v>1477646.48</v>
      </c>
      <c r="L129" s="98">
        <v>1460499.26</v>
      </c>
      <c r="M129" s="98">
        <v>1427628.95</v>
      </c>
      <c r="N129" s="98">
        <v>49763.6</v>
      </c>
      <c r="O129" s="98">
        <v>37571.1</v>
      </c>
      <c r="P129" s="98">
        <v>5523.45</v>
      </c>
      <c r="Q129" s="98">
        <v>3417.45</v>
      </c>
      <c r="R129" s="98">
        <v>44424.9</v>
      </c>
      <c r="S129" s="98">
        <v>91475.45</v>
      </c>
      <c r="T129" s="98">
        <v>84927.25</v>
      </c>
      <c r="U129" s="98">
        <v>12615.65</v>
      </c>
      <c r="V129" s="98">
        <v>16298.95</v>
      </c>
      <c r="W129" s="98">
        <v>30800.400000000001</v>
      </c>
    </row>
    <row r="130" spans="1:23" x14ac:dyDescent="0.25">
      <c r="A130" s="111" t="s">
        <v>288</v>
      </c>
      <c r="B130" s="111">
        <v>5556</v>
      </c>
      <c r="C130" s="111"/>
      <c r="D130" s="98">
        <v>1038797.38</v>
      </c>
      <c r="E130" s="98">
        <v>1066085.27</v>
      </c>
      <c r="F130" s="98">
        <v>1067715.74</v>
      </c>
      <c r="G130" s="98">
        <v>938350.88</v>
      </c>
      <c r="H130" s="98">
        <v>948801.2</v>
      </c>
      <c r="I130" s="98">
        <v>1365590.92</v>
      </c>
      <c r="J130" s="98">
        <v>902259.29</v>
      </c>
      <c r="K130" s="98">
        <v>804345.53</v>
      </c>
      <c r="L130" s="98">
        <v>852398.18</v>
      </c>
      <c r="M130" s="98">
        <v>723535.96</v>
      </c>
      <c r="N130" s="98">
        <v>22794.15</v>
      </c>
      <c r="O130" s="98">
        <v>17690.349999999999</v>
      </c>
      <c r="P130" s="98">
        <v>32653.45</v>
      </c>
      <c r="Q130" s="98">
        <v>10345.700000000001</v>
      </c>
      <c r="R130" s="98">
        <v>43780.85</v>
      </c>
      <c r="S130" s="98">
        <v>18132.75</v>
      </c>
      <c r="T130" s="98">
        <v>27381.7</v>
      </c>
      <c r="U130" s="98">
        <v>13254.3</v>
      </c>
      <c r="V130" s="98">
        <v>10782.25</v>
      </c>
      <c r="W130" s="98">
        <v>10446.549999999999</v>
      </c>
    </row>
    <row r="131" spans="1:23" x14ac:dyDescent="0.25">
      <c r="A131" s="111" t="s">
        <v>287</v>
      </c>
      <c r="B131" s="111">
        <v>5557</v>
      </c>
      <c r="C131" s="111"/>
      <c r="D131" s="98">
        <v>371007.93</v>
      </c>
      <c r="E131" s="98">
        <v>330176.76</v>
      </c>
      <c r="F131" s="98">
        <v>480837.44</v>
      </c>
      <c r="G131" s="98">
        <v>467601.74</v>
      </c>
      <c r="H131" s="98">
        <v>430438.78</v>
      </c>
      <c r="I131" s="98">
        <v>337133.07</v>
      </c>
      <c r="J131" s="98">
        <v>304615.36</v>
      </c>
      <c r="K131" s="98">
        <v>308095.45</v>
      </c>
      <c r="L131" s="98">
        <v>369698.44</v>
      </c>
      <c r="M131" s="98">
        <v>308039.42</v>
      </c>
      <c r="N131" s="98">
        <v>0</v>
      </c>
      <c r="O131" s="98">
        <v>2611</v>
      </c>
      <c r="P131" s="98">
        <v>170.15</v>
      </c>
      <c r="Q131" s="98">
        <v>0</v>
      </c>
      <c r="R131" s="98">
        <v>0</v>
      </c>
      <c r="S131" s="98">
        <v>7943.8</v>
      </c>
      <c r="T131" s="98">
        <v>15455.4</v>
      </c>
      <c r="U131" s="98">
        <v>4736.3</v>
      </c>
      <c r="V131" s="98">
        <v>23679.55</v>
      </c>
      <c r="W131" s="98">
        <v>34730.25</v>
      </c>
    </row>
    <row r="132" spans="1:23" x14ac:dyDescent="0.25">
      <c r="A132" s="111" t="s">
        <v>286</v>
      </c>
      <c r="B132" s="111">
        <v>5604</v>
      </c>
      <c r="C132" s="111"/>
      <c r="D132" s="98">
        <v>5278157.4800000004</v>
      </c>
      <c r="E132" s="98">
        <v>5625427.5099999998</v>
      </c>
      <c r="F132" s="98">
        <v>5288087.28</v>
      </c>
      <c r="G132" s="98">
        <v>5454961.4299999997</v>
      </c>
      <c r="H132" s="98">
        <v>5779798.96</v>
      </c>
      <c r="I132" s="98">
        <v>5209434.22</v>
      </c>
      <c r="J132" s="98">
        <v>5122791.82</v>
      </c>
      <c r="K132" s="98">
        <v>4754910.08</v>
      </c>
      <c r="L132" s="98">
        <v>5212283.6399999997</v>
      </c>
      <c r="M132" s="98">
        <v>5000837.3600000003</v>
      </c>
      <c r="N132" s="98">
        <v>227848.5</v>
      </c>
      <c r="O132" s="98">
        <v>140547.75</v>
      </c>
      <c r="P132" s="98">
        <v>104503.9</v>
      </c>
      <c r="Q132" s="98">
        <v>161809.60000000001</v>
      </c>
      <c r="R132" s="98">
        <v>105819.5</v>
      </c>
      <c r="S132" s="98">
        <v>162598.15</v>
      </c>
      <c r="T132" s="98">
        <v>128444.95</v>
      </c>
      <c r="U132" s="98">
        <v>113264.15</v>
      </c>
      <c r="V132" s="98">
        <v>170931.20000000001</v>
      </c>
      <c r="W132" s="98">
        <v>162275.1</v>
      </c>
    </row>
    <row r="133" spans="1:23" x14ac:dyDescent="0.25">
      <c r="A133" s="111" t="s">
        <v>285</v>
      </c>
      <c r="B133" s="111">
        <v>5717</v>
      </c>
      <c r="C133" s="111"/>
      <c r="D133" s="98">
        <v>22435896.789999999</v>
      </c>
      <c r="E133" s="98">
        <v>23494233.050000001</v>
      </c>
      <c r="F133" s="98">
        <v>23517383.75</v>
      </c>
      <c r="G133" s="98">
        <v>21441692.870000001</v>
      </c>
      <c r="H133" s="98">
        <v>22400488.949999999</v>
      </c>
      <c r="I133" s="98">
        <v>20880201.539999999</v>
      </c>
      <c r="J133" s="98">
        <v>21528468.73</v>
      </c>
      <c r="K133" s="98">
        <v>20933238.100000001</v>
      </c>
      <c r="L133" s="98">
        <v>20676793.890000001</v>
      </c>
      <c r="M133" s="98">
        <v>23826155.420000002</v>
      </c>
      <c r="N133" s="98">
        <v>2165289.7000000002</v>
      </c>
      <c r="O133" s="98">
        <v>798686.1</v>
      </c>
      <c r="P133" s="98">
        <v>1157313.1499999999</v>
      </c>
      <c r="Q133" s="98">
        <v>1149724.5</v>
      </c>
      <c r="R133" s="98">
        <v>579406.44999999995</v>
      </c>
      <c r="S133" s="98">
        <v>1130906.05</v>
      </c>
      <c r="T133" s="98">
        <v>767367.1</v>
      </c>
      <c r="U133" s="98">
        <v>1343617.25</v>
      </c>
      <c r="V133" s="98">
        <v>1307991.2</v>
      </c>
      <c r="W133" s="98">
        <v>2120186.5499999998</v>
      </c>
    </row>
    <row r="134" spans="1:23" x14ac:dyDescent="0.25">
      <c r="A134" s="111" t="s">
        <v>284</v>
      </c>
      <c r="B134" s="111">
        <v>5523</v>
      </c>
      <c r="C134" s="111"/>
      <c r="D134" s="98">
        <v>7338780.1500000004</v>
      </c>
      <c r="E134" s="98">
        <v>7129707.2000000002</v>
      </c>
      <c r="F134" s="98">
        <v>6611759.54</v>
      </c>
      <c r="G134" s="98">
        <v>7181798.8399999999</v>
      </c>
      <c r="H134" s="98">
        <v>6725834.9500000002</v>
      </c>
      <c r="I134" s="98">
        <v>6787346.9500000002</v>
      </c>
      <c r="J134" s="98">
        <v>6450144.46</v>
      </c>
      <c r="K134" s="98">
        <v>6484456.4000000004</v>
      </c>
      <c r="L134" s="98">
        <v>6015687.2999999998</v>
      </c>
      <c r="M134" s="98">
        <v>4821770.66</v>
      </c>
      <c r="N134" s="98">
        <v>407753.95</v>
      </c>
      <c r="O134" s="98">
        <v>875349.64</v>
      </c>
      <c r="P134" s="98">
        <v>165883.5</v>
      </c>
      <c r="Q134" s="98">
        <v>128623.8</v>
      </c>
      <c r="R134" s="98">
        <v>179636</v>
      </c>
      <c r="S134" s="98">
        <v>151210.04999999999</v>
      </c>
      <c r="T134" s="98">
        <v>233661.2</v>
      </c>
      <c r="U134" s="98">
        <v>204769.9</v>
      </c>
      <c r="V134" s="98">
        <v>190069.9</v>
      </c>
      <c r="W134" s="98">
        <v>410216.39</v>
      </c>
    </row>
    <row r="135" spans="1:23" x14ac:dyDescent="0.25">
      <c r="A135" s="111" t="s">
        <v>283</v>
      </c>
      <c r="B135" s="111">
        <v>5718</v>
      </c>
      <c r="C135" s="111"/>
      <c r="D135" s="98">
        <v>12346139.82</v>
      </c>
      <c r="E135" s="98">
        <v>11308442.24</v>
      </c>
      <c r="F135" s="98">
        <v>13949337.15</v>
      </c>
      <c r="G135" s="98">
        <v>10649551.1</v>
      </c>
      <c r="H135" s="98">
        <v>10569186.890000001</v>
      </c>
      <c r="I135" s="98">
        <v>10440484.800000001</v>
      </c>
      <c r="J135" s="98">
        <v>11481860.470000001</v>
      </c>
      <c r="K135" s="98">
        <v>8796987.0500000007</v>
      </c>
      <c r="L135" s="98">
        <v>10236821.5</v>
      </c>
      <c r="M135" s="98">
        <v>8502213.6899999995</v>
      </c>
      <c r="N135" s="98">
        <v>819829.25</v>
      </c>
      <c r="O135" s="98">
        <v>765206.1</v>
      </c>
      <c r="P135" s="98">
        <v>654214.19999999995</v>
      </c>
      <c r="Q135" s="98">
        <v>574760.94999999995</v>
      </c>
      <c r="R135" s="98">
        <v>548809.19999999995</v>
      </c>
      <c r="S135" s="98">
        <v>686056.5</v>
      </c>
      <c r="T135" s="98">
        <v>736581.25</v>
      </c>
      <c r="U135" s="98">
        <v>806459.8</v>
      </c>
      <c r="V135" s="98">
        <v>998864.15</v>
      </c>
      <c r="W135" s="98">
        <v>524453.5</v>
      </c>
    </row>
    <row r="136" spans="1:23" x14ac:dyDescent="0.25">
      <c r="A136" s="111" t="s">
        <v>282</v>
      </c>
      <c r="B136" s="111">
        <v>5559</v>
      </c>
      <c r="C136" s="111"/>
      <c r="D136" s="98">
        <v>1489692.75</v>
      </c>
      <c r="E136" s="98">
        <v>1703846.46</v>
      </c>
      <c r="F136" s="98">
        <v>1224199.6799999999</v>
      </c>
      <c r="G136" s="98">
        <v>1453836.53</v>
      </c>
      <c r="H136" s="98">
        <v>1519163.33</v>
      </c>
      <c r="I136" s="98">
        <v>1016803.6</v>
      </c>
      <c r="J136" s="98">
        <v>1526941.95</v>
      </c>
      <c r="K136" s="98">
        <v>1230921.28</v>
      </c>
      <c r="L136" s="98">
        <v>1136481.08</v>
      </c>
      <c r="M136" s="98">
        <v>1167723.08</v>
      </c>
      <c r="N136" s="98">
        <v>59051.05</v>
      </c>
      <c r="O136" s="98">
        <v>53242</v>
      </c>
      <c r="P136" s="98">
        <v>68485</v>
      </c>
      <c r="Q136" s="98">
        <v>22926.65</v>
      </c>
      <c r="R136" s="98">
        <v>110942.35</v>
      </c>
      <c r="S136" s="98">
        <v>31663.7</v>
      </c>
      <c r="T136" s="98">
        <v>30207.55</v>
      </c>
      <c r="U136" s="98">
        <v>137.05000000000001</v>
      </c>
      <c r="V136" s="98">
        <v>133681.25</v>
      </c>
      <c r="W136" s="98">
        <v>9786.7999999999993</v>
      </c>
    </row>
    <row r="137" spans="1:23" x14ac:dyDescent="0.25">
      <c r="A137" s="111" t="s">
        <v>281</v>
      </c>
      <c r="B137" s="111">
        <v>5857</v>
      </c>
      <c r="C137" s="111"/>
      <c r="D137" s="98">
        <v>5991890.8099999996</v>
      </c>
      <c r="E137" s="98">
        <v>6114274.79</v>
      </c>
      <c r="F137" s="98">
        <v>5593766.0700000003</v>
      </c>
      <c r="G137" s="98">
        <v>5950743.2300000004</v>
      </c>
      <c r="H137" s="98">
        <v>6377696.2000000002</v>
      </c>
      <c r="I137" s="98">
        <v>5538051.21</v>
      </c>
      <c r="J137" s="98">
        <v>5058563.4400000004</v>
      </c>
      <c r="K137" s="98">
        <v>4251971.28</v>
      </c>
      <c r="L137" s="98">
        <v>4659779.18</v>
      </c>
      <c r="M137" s="98">
        <v>4285668.9000000004</v>
      </c>
      <c r="N137" s="98">
        <v>205066.1</v>
      </c>
      <c r="O137" s="98">
        <v>190447.25</v>
      </c>
      <c r="P137" s="98">
        <v>55705.35</v>
      </c>
      <c r="Q137" s="98">
        <v>232056.2</v>
      </c>
      <c r="R137" s="98">
        <v>40470.35</v>
      </c>
      <c r="S137" s="98">
        <v>170907.05</v>
      </c>
      <c r="T137" s="98">
        <v>174154.2</v>
      </c>
      <c r="U137" s="98">
        <v>264322.25</v>
      </c>
      <c r="V137" s="98">
        <v>439873.8</v>
      </c>
      <c r="W137" s="98">
        <v>150425.5</v>
      </c>
    </row>
    <row r="138" spans="1:23" x14ac:dyDescent="0.25">
      <c r="A138" s="111" t="s">
        <v>280</v>
      </c>
      <c r="B138" s="111">
        <v>5428</v>
      </c>
      <c r="C138" s="111"/>
      <c r="D138" s="98">
        <v>6282446.5199999996</v>
      </c>
      <c r="E138" s="98">
        <v>6196192.8899999997</v>
      </c>
      <c r="F138" s="98">
        <v>6429861.0199999996</v>
      </c>
      <c r="G138" s="98">
        <v>5592993.1200000001</v>
      </c>
      <c r="H138" s="98">
        <v>5212930.45</v>
      </c>
      <c r="I138" s="98">
        <v>5414692.1799999997</v>
      </c>
      <c r="J138" s="98">
        <v>4862776.87</v>
      </c>
      <c r="K138" s="98">
        <v>4862189.78</v>
      </c>
      <c r="L138" s="98">
        <v>4410782.79</v>
      </c>
      <c r="M138" s="98">
        <v>4720452.17</v>
      </c>
      <c r="N138" s="98">
        <v>283286.55</v>
      </c>
      <c r="O138" s="98">
        <v>242105.65</v>
      </c>
      <c r="P138" s="98">
        <v>68445.399999999994</v>
      </c>
      <c r="Q138" s="98">
        <v>120076.25</v>
      </c>
      <c r="R138" s="98">
        <v>194064.55</v>
      </c>
      <c r="S138" s="98">
        <v>154451</v>
      </c>
      <c r="T138" s="98">
        <v>144497.04999999999</v>
      </c>
      <c r="U138" s="98">
        <v>47357.4</v>
      </c>
      <c r="V138" s="98">
        <v>106511.8</v>
      </c>
      <c r="W138" s="98">
        <v>87216.85</v>
      </c>
    </row>
    <row r="139" spans="1:23" x14ac:dyDescent="0.25">
      <c r="A139" s="111" t="s">
        <v>279</v>
      </c>
      <c r="B139" s="111">
        <v>5719</v>
      </c>
      <c r="C139" s="111"/>
      <c r="D139" s="98">
        <v>7915981.5700000003</v>
      </c>
      <c r="E139" s="98">
        <v>9398485.0800000001</v>
      </c>
      <c r="F139" s="98">
        <v>8449012.6099999994</v>
      </c>
      <c r="G139" s="98">
        <v>8223445.0700000003</v>
      </c>
      <c r="H139" s="98">
        <v>6915741.9199999999</v>
      </c>
      <c r="I139" s="98">
        <v>7699390.04</v>
      </c>
      <c r="J139" s="98">
        <v>5438887.5499999998</v>
      </c>
      <c r="K139" s="98">
        <v>5842233.8200000003</v>
      </c>
      <c r="L139" s="98">
        <v>5051967.59</v>
      </c>
      <c r="M139" s="98">
        <v>4654025.05</v>
      </c>
      <c r="N139" s="98">
        <v>387260.85</v>
      </c>
      <c r="O139" s="98">
        <v>362441.4</v>
      </c>
      <c r="P139" s="98">
        <v>160659.6</v>
      </c>
      <c r="Q139" s="98">
        <v>202906.75</v>
      </c>
      <c r="R139" s="98">
        <v>252547.8</v>
      </c>
      <c r="S139" s="98">
        <v>481405.05</v>
      </c>
      <c r="T139" s="98">
        <v>650579.30000000005</v>
      </c>
      <c r="U139" s="98">
        <v>280133.59999999998</v>
      </c>
      <c r="V139" s="98">
        <v>269265.05</v>
      </c>
      <c r="W139" s="98">
        <v>502907.45</v>
      </c>
    </row>
    <row r="140" spans="1:23" x14ac:dyDescent="0.25">
      <c r="A140" s="111" t="s">
        <v>278</v>
      </c>
      <c r="B140" s="111">
        <v>5720</v>
      </c>
      <c r="C140" s="111"/>
      <c r="D140" s="98">
        <v>6000536.3700000001</v>
      </c>
      <c r="E140" s="98">
        <v>5320637.0199999996</v>
      </c>
      <c r="F140" s="98">
        <v>5873770.7300000004</v>
      </c>
      <c r="G140" s="98">
        <v>5896703.3399999999</v>
      </c>
      <c r="H140" s="98">
        <v>4795045.45</v>
      </c>
      <c r="I140" s="98">
        <v>4520424.18</v>
      </c>
      <c r="J140" s="98">
        <v>4759504.87</v>
      </c>
      <c r="K140" s="98">
        <v>5237225.05</v>
      </c>
      <c r="L140" s="98">
        <v>4722607.05</v>
      </c>
      <c r="M140" s="98">
        <v>5001648.28</v>
      </c>
      <c r="N140" s="98">
        <v>117698.83</v>
      </c>
      <c r="O140" s="98">
        <v>245665.55</v>
      </c>
      <c r="P140" s="98">
        <v>346930.35</v>
      </c>
      <c r="Q140" s="98">
        <v>260596.5</v>
      </c>
      <c r="R140" s="98">
        <v>72585</v>
      </c>
      <c r="S140" s="98">
        <v>59670.95</v>
      </c>
      <c r="T140" s="98">
        <v>39996.5</v>
      </c>
      <c r="U140" s="98">
        <v>529746.44999999995</v>
      </c>
      <c r="V140" s="98">
        <v>165059.04999999999</v>
      </c>
      <c r="W140" s="98">
        <v>100761.60000000001</v>
      </c>
    </row>
    <row r="141" spans="1:23" x14ac:dyDescent="0.25">
      <c r="A141" s="111" t="s">
        <v>277</v>
      </c>
      <c r="B141" s="111">
        <v>5721</v>
      </c>
      <c r="C141" s="111"/>
      <c r="D141" s="98">
        <v>47364255.609999999</v>
      </c>
      <c r="E141" s="98">
        <v>48737821.979999997</v>
      </c>
      <c r="F141" s="98">
        <v>45059011.619999997</v>
      </c>
      <c r="G141" s="98">
        <v>56689428.530000001</v>
      </c>
      <c r="H141" s="98">
        <v>46165945.18</v>
      </c>
      <c r="I141" s="98">
        <v>44682898.369999997</v>
      </c>
      <c r="J141" s="98">
        <v>38044448.869999997</v>
      </c>
      <c r="K141" s="98">
        <v>40796853.890000001</v>
      </c>
      <c r="L141" s="98">
        <v>38047445.579999998</v>
      </c>
      <c r="M141" s="98">
        <v>39433361.990000002</v>
      </c>
      <c r="N141" s="98">
        <v>1045941.05</v>
      </c>
      <c r="O141" s="98">
        <v>1486068.75</v>
      </c>
      <c r="P141" s="98">
        <v>771965.95</v>
      </c>
      <c r="Q141" s="98">
        <v>789210.6</v>
      </c>
      <c r="R141" s="98">
        <v>965036.15</v>
      </c>
      <c r="S141" s="98">
        <v>2171514.9</v>
      </c>
      <c r="T141" s="98">
        <v>0</v>
      </c>
      <c r="U141" s="98">
        <v>4976875.3</v>
      </c>
      <c r="V141" s="98">
        <v>931817.85</v>
      </c>
      <c r="W141" s="98">
        <v>746543.9</v>
      </c>
    </row>
    <row r="142" spans="1:23" x14ac:dyDescent="0.25">
      <c r="A142" s="111" t="s">
        <v>276</v>
      </c>
      <c r="B142" s="111">
        <v>5484</v>
      </c>
      <c r="C142" s="111"/>
      <c r="D142" s="98">
        <v>2575155.65</v>
      </c>
      <c r="E142" s="98">
        <v>2829276.09</v>
      </c>
      <c r="F142" s="98">
        <v>2776176.03</v>
      </c>
      <c r="G142" s="98">
        <v>2709755.63</v>
      </c>
      <c r="H142" s="98">
        <v>2672619.09</v>
      </c>
      <c r="I142" s="98">
        <v>2783284.5</v>
      </c>
      <c r="J142" s="98">
        <v>2368498.75</v>
      </c>
      <c r="K142" s="98">
        <v>1975108.29</v>
      </c>
      <c r="L142" s="98">
        <v>1908997.35</v>
      </c>
      <c r="M142" s="98">
        <v>2073567.45</v>
      </c>
      <c r="N142" s="98">
        <v>95782.35</v>
      </c>
      <c r="O142" s="98">
        <v>121312.8</v>
      </c>
      <c r="P142" s="98">
        <v>54801.599999999999</v>
      </c>
      <c r="Q142" s="98">
        <v>131380.1</v>
      </c>
      <c r="R142" s="98">
        <v>86420.9</v>
      </c>
      <c r="S142" s="98">
        <v>165638.70000000001</v>
      </c>
      <c r="T142" s="98">
        <v>42601.599999999999</v>
      </c>
      <c r="U142" s="98">
        <v>51253.55</v>
      </c>
      <c r="V142" s="98">
        <v>116294.95</v>
      </c>
      <c r="W142" s="98">
        <v>124336.1</v>
      </c>
    </row>
    <row r="143" spans="1:23" x14ac:dyDescent="0.25">
      <c r="A143" s="111" t="s">
        <v>275</v>
      </c>
      <c r="B143" s="111">
        <v>5541</v>
      </c>
      <c r="C143" s="111"/>
      <c r="D143" s="98">
        <v>3362088.93</v>
      </c>
      <c r="E143" s="98">
        <v>3216730.77</v>
      </c>
      <c r="F143" s="98">
        <v>3071404.04</v>
      </c>
      <c r="G143" s="98">
        <v>3098770.07</v>
      </c>
      <c r="H143" s="98">
        <v>3427682.96</v>
      </c>
      <c r="I143" s="98">
        <v>3117007.85</v>
      </c>
      <c r="J143" s="98">
        <v>2872716.68</v>
      </c>
      <c r="K143" s="98">
        <v>2903187.23</v>
      </c>
      <c r="L143" s="98">
        <v>2505535.06</v>
      </c>
      <c r="M143" s="98">
        <v>2497005.0299999998</v>
      </c>
      <c r="N143" s="98">
        <v>85316.6</v>
      </c>
      <c r="O143" s="98">
        <v>84422.55</v>
      </c>
      <c r="P143" s="98">
        <v>55776.1</v>
      </c>
      <c r="Q143" s="98">
        <v>30950.25</v>
      </c>
      <c r="R143" s="98">
        <v>50602.6</v>
      </c>
      <c r="S143" s="98">
        <v>55220.45</v>
      </c>
      <c r="T143" s="98">
        <v>58093.55</v>
      </c>
      <c r="U143" s="98">
        <v>44294.400000000001</v>
      </c>
      <c r="V143" s="98">
        <v>40640.449999999997</v>
      </c>
      <c r="W143" s="98">
        <v>151632.45000000001</v>
      </c>
    </row>
    <row r="144" spans="1:23" x14ac:dyDescent="0.25">
      <c r="A144" s="111" t="s">
        <v>274</v>
      </c>
      <c r="B144" s="111">
        <v>5485</v>
      </c>
      <c r="C144" s="111"/>
      <c r="D144" s="98">
        <v>1398422.48</v>
      </c>
      <c r="E144" s="98">
        <v>1806578.87</v>
      </c>
      <c r="F144" s="98">
        <v>1156995.8700000001</v>
      </c>
      <c r="G144" s="98">
        <v>1267005.73</v>
      </c>
      <c r="H144" s="98">
        <v>1338793.21</v>
      </c>
      <c r="I144" s="98">
        <v>1286027.3999999999</v>
      </c>
      <c r="J144" s="98">
        <v>1125391.83</v>
      </c>
      <c r="K144" s="98">
        <v>1247853.1100000001</v>
      </c>
      <c r="L144" s="98">
        <v>1314728.02</v>
      </c>
      <c r="M144" s="98">
        <v>1520556.64</v>
      </c>
      <c r="N144" s="98">
        <v>17614.75</v>
      </c>
      <c r="O144" s="98">
        <v>69365</v>
      </c>
      <c r="P144" s="98">
        <v>66438.45</v>
      </c>
      <c r="Q144" s="98">
        <v>19354.75</v>
      </c>
      <c r="R144" s="98">
        <v>17309.75</v>
      </c>
      <c r="S144" s="98">
        <v>63864.3</v>
      </c>
      <c r="T144" s="98">
        <v>13753.25</v>
      </c>
      <c r="U144" s="98">
        <v>40036.449999999997</v>
      </c>
      <c r="V144" s="98">
        <v>49519.15</v>
      </c>
      <c r="W144" s="98">
        <v>23513.25</v>
      </c>
    </row>
    <row r="145" spans="1:23" x14ac:dyDescent="0.25">
      <c r="A145" s="111" t="s">
        <v>273</v>
      </c>
      <c r="B145" s="111">
        <v>5817</v>
      </c>
      <c r="C145" s="111"/>
      <c r="D145" s="98">
        <v>2050926.26</v>
      </c>
      <c r="E145" s="98">
        <v>1880664.17</v>
      </c>
      <c r="F145" s="98">
        <v>1687808.02</v>
      </c>
      <c r="G145" s="98">
        <v>1751172.14</v>
      </c>
      <c r="H145" s="98">
        <v>2093377.69</v>
      </c>
      <c r="I145" s="98">
        <v>1932995.33</v>
      </c>
      <c r="J145" s="98">
        <v>1749401.03</v>
      </c>
      <c r="K145" s="98">
        <v>1731403.27</v>
      </c>
      <c r="L145" s="98">
        <v>1681956.34</v>
      </c>
      <c r="M145" s="98">
        <v>1588794.61</v>
      </c>
      <c r="N145" s="98">
        <v>124331.05</v>
      </c>
      <c r="O145" s="98">
        <v>17851.900000000001</v>
      </c>
      <c r="P145" s="98">
        <v>12637.45</v>
      </c>
      <c r="Q145" s="98">
        <v>23031.45</v>
      </c>
      <c r="R145" s="98">
        <v>44099.6</v>
      </c>
      <c r="S145" s="98">
        <v>71785.75</v>
      </c>
      <c r="T145" s="98">
        <v>26270.45</v>
      </c>
      <c r="U145" s="98">
        <v>28386.3</v>
      </c>
      <c r="V145" s="98">
        <v>33293.949999999997</v>
      </c>
      <c r="W145" s="98">
        <v>17695.900000000001</v>
      </c>
    </row>
    <row r="146" spans="1:23" x14ac:dyDescent="0.25">
      <c r="A146" s="111" t="s">
        <v>272</v>
      </c>
      <c r="B146" s="111">
        <v>5560</v>
      </c>
      <c r="C146" s="111"/>
      <c r="D146" s="98">
        <v>695254.31</v>
      </c>
      <c r="E146" s="98">
        <v>566232.96</v>
      </c>
      <c r="F146" s="98">
        <v>450630.40000000002</v>
      </c>
      <c r="G146" s="98">
        <v>534994.54</v>
      </c>
      <c r="H146" s="98">
        <v>565237.77</v>
      </c>
      <c r="I146" s="98">
        <v>476366</v>
      </c>
      <c r="J146" s="98">
        <v>461243.94</v>
      </c>
      <c r="K146" s="98">
        <v>475854.5</v>
      </c>
      <c r="L146" s="98">
        <v>498784.19</v>
      </c>
      <c r="M146" s="98">
        <v>443526.13</v>
      </c>
      <c r="N146" s="98">
        <v>0</v>
      </c>
      <c r="O146" s="98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98">
        <v>0</v>
      </c>
    </row>
    <row r="147" spans="1:23" x14ac:dyDescent="0.25">
      <c r="A147" s="111" t="s">
        <v>271</v>
      </c>
      <c r="B147" s="111">
        <v>5561</v>
      </c>
      <c r="C147" s="111"/>
      <c r="D147" s="98">
        <v>10177534.83</v>
      </c>
      <c r="E147" s="98">
        <v>9326342.8499999996</v>
      </c>
      <c r="F147" s="98">
        <v>8843898.1799999997</v>
      </c>
      <c r="G147" s="98">
        <v>10266327.75</v>
      </c>
      <c r="H147" s="98">
        <v>9673419.0099999998</v>
      </c>
      <c r="I147" s="98">
        <v>8864560.1600000001</v>
      </c>
      <c r="J147" s="98">
        <v>8898635.3100000005</v>
      </c>
      <c r="K147" s="98">
        <v>8425979.0199999996</v>
      </c>
      <c r="L147" s="98">
        <v>8313336.3300000001</v>
      </c>
      <c r="M147" s="98">
        <v>8014197.8399999999</v>
      </c>
      <c r="N147" s="98">
        <v>215102.45</v>
      </c>
      <c r="O147" s="98">
        <v>196905.4</v>
      </c>
      <c r="P147" s="98">
        <v>334329.65000000002</v>
      </c>
      <c r="Q147" s="98">
        <v>485761.9</v>
      </c>
      <c r="R147" s="98">
        <v>188114.4</v>
      </c>
      <c r="S147" s="98">
        <v>77179.55</v>
      </c>
      <c r="T147" s="98">
        <v>246652.95</v>
      </c>
      <c r="U147" s="98">
        <v>3445668.56</v>
      </c>
      <c r="V147" s="98">
        <v>182851.5</v>
      </c>
      <c r="W147" s="98">
        <v>174970.7</v>
      </c>
    </row>
    <row r="148" spans="1:23" x14ac:dyDescent="0.25">
      <c r="A148" s="111" t="s">
        <v>270</v>
      </c>
      <c r="B148" s="111">
        <v>5722</v>
      </c>
      <c r="C148" s="111"/>
      <c r="D148" s="98">
        <v>1518013.97</v>
      </c>
      <c r="E148" s="98">
        <v>1413267.51</v>
      </c>
      <c r="F148" s="98">
        <v>1620295.21</v>
      </c>
      <c r="G148" s="98">
        <v>1318557.31</v>
      </c>
      <c r="H148" s="98">
        <v>1430601.76</v>
      </c>
      <c r="I148" s="98">
        <v>1633570.84</v>
      </c>
      <c r="J148" s="98">
        <v>1601408.22</v>
      </c>
      <c r="K148" s="98">
        <v>1469893.31</v>
      </c>
      <c r="L148" s="98">
        <v>1093436.73</v>
      </c>
      <c r="M148" s="98">
        <v>1129159.3999999999</v>
      </c>
      <c r="N148" s="98">
        <v>27075.3</v>
      </c>
      <c r="O148" s="98">
        <v>12177.1</v>
      </c>
      <c r="P148" s="98">
        <v>4657.2</v>
      </c>
      <c r="Q148" s="98">
        <v>90937.05</v>
      </c>
      <c r="R148" s="98">
        <v>93.1</v>
      </c>
      <c r="S148" s="98">
        <v>10434.5</v>
      </c>
      <c r="T148" s="98">
        <v>63076.55</v>
      </c>
      <c r="U148" s="98">
        <v>16617.8</v>
      </c>
      <c r="V148" s="98">
        <v>8071.6</v>
      </c>
      <c r="W148" s="98">
        <v>29005.3</v>
      </c>
    </row>
    <row r="149" spans="1:23" x14ac:dyDescent="0.25">
      <c r="A149" s="111" t="s">
        <v>269</v>
      </c>
      <c r="B149" s="111">
        <v>5405</v>
      </c>
      <c r="C149" s="111"/>
      <c r="D149" s="98">
        <v>8158548.71</v>
      </c>
      <c r="E149" s="98">
        <v>8253552.2199999997</v>
      </c>
      <c r="F149" s="98">
        <v>7494618.6500000004</v>
      </c>
      <c r="G149" s="98">
        <v>7295283.9199999999</v>
      </c>
      <c r="H149" s="98">
        <v>8332039.4800000004</v>
      </c>
      <c r="I149" s="98">
        <v>7261682.0800000001</v>
      </c>
      <c r="J149" s="98">
        <v>7155429.4000000004</v>
      </c>
      <c r="K149" s="98">
        <v>7693197.0599999996</v>
      </c>
      <c r="L149" s="98">
        <v>6899639.6100000003</v>
      </c>
      <c r="M149" s="98">
        <v>6943491.0599999996</v>
      </c>
      <c r="N149" s="98">
        <v>405427.85</v>
      </c>
      <c r="O149" s="98">
        <v>645085.5</v>
      </c>
      <c r="P149" s="98">
        <v>285741.75</v>
      </c>
      <c r="Q149" s="98">
        <v>189588</v>
      </c>
      <c r="R149" s="98">
        <v>288698.25</v>
      </c>
      <c r="S149" s="98">
        <v>270969.5</v>
      </c>
      <c r="T149" s="98">
        <v>176792.45</v>
      </c>
      <c r="U149" s="98">
        <v>240426.45</v>
      </c>
      <c r="V149" s="98">
        <v>393324.7</v>
      </c>
      <c r="W149" s="98">
        <v>489296.6</v>
      </c>
    </row>
    <row r="150" spans="1:23" x14ac:dyDescent="0.25">
      <c r="A150" s="111" t="s">
        <v>419</v>
      </c>
      <c r="B150" s="111">
        <v>5656</v>
      </c>
      <c r="C150" s="111"/>
      <c r="D150" s="98">
        <v>13185638.18</v>
      </c>
      <c r="E150" s="98">
        <v>13974224.4</v>
      </c>
      <c r="F150" s="98">
        <v>12636553.25</v>
      </c>
      <c r="G150" s="98">
        <v>13339620.439999999</v>
      </c>
      <c r="H150" s="98">
        <v>12473771.189999999</v>
      </c>
      <c r="I150" s="98">
        <v>12030855.43</v>
      </c>
      <c r="J150" s="98">
        <v>11600382.17</v>
      </c>
      <c r="K150" s="98">
        <v>11468439.460000001</v>
      </c>
      <c r="L150" s="98">
        <v>10325536.029999999</v>
      </c>
      <c r="M150" s="98">
        <v>10395361.869999999</v>
      </c>
      <c r="N150" s="98">
        <v>462013.8</v>
      </c>
      <c r="O150" s="98">
        <v>453809.55</v>
      </c>
      <c r="P150" s="98">
        <v>194820</v>
      </c>
      <c r="Q150" s="98">
        <v>296587.95</v>
      </c>
      <c r="R150" s="98">
        <v>353950.25</v>
      </c>
      <c r="S150" s="98">
        <v>253605.5</v>
      </c>
      <c r="T150" s="98">
        <v>145564.1</v>
      </c>
      <c r="U150" s="98">
        <v>455809.3</v>
      </c>
      <c r="V150" s="98">
        <v>240690.9</v>
      </c>
      <c r="W150" s="98">
        <v>229281.65</v>
      </c>
    </row>
    <row r="151" spans="1:23" x14ac:dyDescent="0.25">
      <c r="A151" s="111" t="s">
        <v>268</v>
      </c>
      <c r="B151" s="111">
        <v>5819</v>
      </c>
      <c r="C151" s="111"/>
      <c r="D151" s="98">
        <v>806093.6</v>
      </c>
      <c r="E151" s="98">
        <v>810203.28</v>
      </c>
      <c r="F151" s="98">
        <v>957650.68</v>
      </c>
      <c r="G151" s="98">
        <v>899324.45</v>
      </c>
      <c r="H151" s="98">
        <v>1006082.84</v>
      </c>
      <c r="I151" s="98">
        <v>1059990.31</v>
      </c>
      <c r="J151" s="98">
        <v>1036352.81</v>
      </c>
      <c r="K151" s="98">
        <v>918477.38</v>
      </c>
      <c r="L151" s="98">
        <v>682776.71</v>
      </c>
      <c r="M151" s="98">
        <v>973116.69</v>
      </c>
      <c r="N151" s="98">
        <v>299108.3</v>
      </c>
      <c r="O151" s="98">
        <v>172103.85</v>
      </c>
      <c r="P151" s="98">
        <v>108152.5</v>
      </c>
      <c r="Q151" s="98">
        <v>135909.85</v>
      </c>
      <c r="R151" s="98">
        <v>42586.75</v>
      </c>
      <c r="S151" s="98">
        <v>57366</v>
      </c>
      <c r="T151" s="98">
        <v>30172.95</v>
      </c>
      <c r="U151" s="98">
        <v>33596.400000000001</v>
      </c>
      <c r="V151" s="98">
        <v>17791</v>
      </c>
      <c r="W151" s="98">
        <v>32088.55</v>
      </c>
    </row>
    <row r="152" spans="1:23" x14ac:dyDescent="0.25">
      <c r="A152" s="111" t="s">
        <v>267</v>
      </c>
      <c r="B152" s="111">
        <v>5673</v>
      </c>
      <c r="C152" s="111"/>
      <c r="D152" s="98">
        <v>739288.97</v>
      </c>
      <c r="E152" s="98">
        <v>741478.18</v>
      </c>
      <c r="F152" s="98">
        <v>795961.48</v>
      </c>
      <c r="G152" s="98">
        <v>770724.45</v>
      </c>
      <c r="H152" s="98">
        <v>703466.15</v>
      </c>
      <c r="I152" s="98">
        <v>662297.37</v>
      </c>
      <c r="J152" s="98">
        <v>613179.13</v>
      </c>
      <c r="K152" s="98">
        <v>674460.89</v>
      </c>
      <c r="L152" s="98">
        <v>768740.21</v>
      </c>
      <c r="M152" s="98">
        <v>561238.04</v>
      </c>
      <c r="N152" s="98">
        <v>29814.400000000001</v>
      </c>
      <c r="O152" s="98">
        <v>11063.95</v>
      </c>
      <c r="P152" s="98">
        <v>19295.45</v>
      </c>
      <c r="Q152" s="98">
        <v>31195.85</v>
      </c>
      <c r="R152" s="98">
        <v>25874.55</v>
      </c>
      <c r="S152" s="98">
        <v>17820.650000000001</v>
      </c>
      <c r="T152" s="98">
        <v>23099.55</v>
      </c>
      <c r="U152" s="98">
        <v>51164.05</v>
      </c>
      <c r="V152" s="98">
        <v>25088.2</v>
      </c>
      <c r="W152" s="98">
        <v>2028.35</v>
      </c>
    </row>
    <row r="153" spans="1:23" x14ac:dyDescent="0.25">
      <c r="A153" s="111" t="s">
        <v>266</v>
      </c>
      <c r="B153" s="111">
        <v>5885</v>
      </c>
      <c r="C153" s="111"/>
      <c r="D153" s="98">
        <v>7754870.6200000001</v>
      </c>
      <c r="E153" s="98">
        <v>7899106.2000000002</v>
      </c>
      <c r="F153" s="98">
        <v>6402775.54</v>
      </c>
      <c r="G153" s="98">
        <v>6155136.29</v>
      </c>
      <c r="H153" s="98">
        <v>6805807.0700000003</v>
      </c>
      <c r="I153" s="98">
        <v>7176981.4299999997</v>
      </c>
      <c r="J153" s="98">
        <v>6131016.5599999996</v>
      </c>
      <c r="K153" s="98">
        <v>13974569.17</v>
      </c>
      <c r="L153" s="98">
        <v>5626933.2199999997</v>
      </c>
      <c r="M153" s="98">
        <v>5401145.0800000001</v>
      </c>
      <c r="N153" s="98">
        <v>186762.45</v>
      </c>
      <c r="O153" s="98">
        <v>220475.85</v>
      </c>
      <c r="P153" s="98">
        <v>292497.2</v>
      </c>
      <c r="Q153" s="98">
        <v>177776.5</v>
      </c>
      <c r="R153" s="98">
        <v>540775.6</v>
      </c>
      <c r="S153" s="98">
        <v>285793.5</v>
      </c>
      <c r="T153" s="98">
        <v>225931.45</v>
      </c>
      <c r="U153" s="98">
        <v>116776.7</v>
      </c>
      <c r="V153" s="98">
        <v>123469</v>
      </c>
      <c r="W153" s="98">
        <v>145643.85</v>
      </c>
    </row>
    <row r="154" spans="1:23" x14ac:dyDescent="0.25">
      <c r="A154" s="111" t="s">
        <v>265</v>
      </c>
      <c r="B154" s="111">
        <v>5804</v>
      </c>
      <c r="C154" s="111"/>
      <c r="D154" s="98">
        <v>3411156.11</v>
      </c>
      <c r="E154" s="98">
        <v>3554705.27</v>
      </c>
      <c r="F154" s="98">
        <v>3663232.24</v>
      </c>
      <c r="G154" s="98">
        <v>3445062.76</v>
      </c>
      <c r="H154" s="98">
        <v>3638757.7</v>
      </c>
      <c r="I154" s="98">
        <v>3634708.04</v>
      </c>
      <c r="J154" s="98">
        <v>3625668.03</v>
      </c>
      <c r="K154" s="98">
        <v>3134291.97</v>
      </c>
      <c r="L154" s="98">
        <v>3281235.04</v>
      </c>
      <c r="M154" s="98">
        <v>3009614.81</v>
      </c>
      <c r="N154" s="98">
        <v>59473.55</v>
      </c>
      <c r="O154" s="98">
        <v>41961.45</v>
      </c>
      <c r="P154" s="98">
        <v>116862.9</v>
      </c>
      <c r="Q154" s="98">
        <v>61988.6</v>
      </c>
      <c r="R154" s="98">
        <v>24700.25</v>
      </c>
      <c r="S154" s="98">
        <v>79250</v>
      </c>
      <c r="T154" s="98">
        <v>51015.45</v>
      </c>
      <c r="U154" s="98">
        <v>107184</v>
      </c>
      <c r="V154" s="98">
        <v>13995.8</v>
      </c>
      <c r="W154" s="98">
        <v>130897.7</v>
      </c>
    </row>
    <row r="155" spans="1:23" x14ac:dyDescent="0.25">
      <c r="A155" s="111" t="s">
        <v>264</v>
      </c>
      <c r="B155" s="111">
        <v>5806</v>
      </c>
      <c r="C155" s="111"/>
      <c r="D155" s="98">
        <v>7982390.4299999997</v>
      </c>
      <c r="E155" s="98">
        <v>8115877.5499999998</v>
      </c>
      <c r="F155" s="98">
        <v>7021732.1200000001</v>
      </c>
      <c r="G155" s="98">
        <v>7372247.3600000003</v>
      </c>
      <c r="H155" s="98">
        <v>7435693.7599999998</v>
      </c>
      <c r="I155" s="98">
        <v>7004416.0899999999</v>
      </c>
      <c r="J155" s="98">
        <v>7421240.71</v>
      </c>
      <c r="K155" s="98">
        <v>6820778.46</v>
      </c>
      <c r="L155" s="98">
        <v>6626836.9699999997</v>
      </c>
      <c r="M155" s="98">
        <v>6286087.5999999996</v>
      </c>
      <c r="N155" s="98">
        <v>398658.05</v>
      </c>
      <c r="O155" s="98">
        <v>387311</v>
      </c>
      <c r="P155" s="98">
        <v>227947.55</v>
      </c>
      <c r="Q155" s="98">
        <v>122909</v>
      </c>
      <c r="R155" s="98">
        <v>277065.2</v>
      </c>
      <c r="S155" s="98">
        <v>200650.75</v>
      </c>
      <c r="T155" s="98">
        <v>212692</v>
      </c>
      <c r="U155" s="98">
        <v>198170.3</v>
      </c>
      <c r="V155" s="98">
        <v>124227.95</v>
      </c>
      <c r="W155" s="98">
        <v>123387.05</v>
      </c>
    </row>
    <row r="156" spans="1:23" x14ac:dyDescent="0.25">
      <c r="A156" s="111" t="s">
        <v>263</v>
      </c>
      <c r="B156" s="111">
        <v>5585</v>
      </c>
      <c r="C156" s="111"/>
      <c r="D156" s="98">
        <v>15308572.810000001</v>
      </c>
      <c r="E156" s="98">
        <v>11766237.460000001</v>
      </c>
      <c r="F156" s="98">
        <v>12682019.390000001</v>
      </c>
      <c r="G156" s="98">
        <v>13770978.51</v>
      </c>
      <c r="H156" s="98">
        <v>11642691.1</v>
      </c>
      <c r="I156" s="98">
        <v>8921913.8100000005</v>
      </c>
      <c r="J156" s="98">
        <v>10946143.470000001</v>
      </c>
      <c r="K156" s="98">
        <v>8374463.3600000003</v>
      </c>
      <c r="L156" s="98">
        <v>10836693.32</v>
      </c>
      <c r="M156" s="98">
        <v>14649939.9</v>
      </c>
      <c r="N156" s="98">
        <v>376218.4</v>
      </c>
      <c r="O156" s="98">
        <v>450670.4</v>
      </c>
      <c r="P156" s="98">
        <v>370137.7</v>
      </c>
      <c r="Q156" s="98">
        <v>240216.35</v>
      </c>
      <c r="R156" s="98">
        <v>165594.20000000001</v>
      </c>
      <c r="S156" s="98">
        <v>92034.7</v>
      </c>
      <c r="T156" s="98">
        <v>503627.4</v>
      </c>
      <c r="U156" s="98">
        <v>189574.05</v>
      </c>
      <c r="V156" s="98">
        <v>337005.7</v>
      </c>
      <c r="W156" s="98">
        <v>437246.05</v>
      </c>
    </row>
    <row r="157" spans="1:23" x14ac:dyDescent="0.25">
      <c r="A157" s="111" t="s">
        <v>262</v>
      </c>
      <c r="B157" s="111">
        <v>5754</v>
      </c>
      <c r="C157" s="111"/>
      <c r="D157" s="98">
        <v>940628.5</v>
      </c>
      <c r="E157" s="98">
        <v>778812.96</v>
      </c>
      <c r="F157" s="98">
        <v>659426.36</v>
      </c>
      <c r="G157" s="98">
        <v>743580.9</v>
      </c>
      <c r="H157" s="98">
        <v>647248.41</v>
      </c>
      <c r="I157" s="98">
        <v>655731.16</v>
      </c>
      <c r="J157" s="98">
        <v>598128.30000000005</v>
      </c>
      <c r="K157" s="98">
        <v>543483.71</v>
      </c>
      <c r="L157" s="98">
        <v>538958.56999999995</v>
      </c>
      <c r="M157" s="98">
        <v>648573.43999999994</v>
      </c>
      <c r="N157" s="98">
        <v>68905.429999999993</v>
      </c>
      <c r="O157" s="98">
        <v>72596.95</v>
      </c>
      <c r="P157" s="98">
        <v>2142.62</v>
      </c>
      <c r="Q157" s="98">
        <v>5994.05</v>
      </c>
      <c r="R157" s="98">
        <v>1446.55</v>
      </c>
      <c r="S157" s="98">
        <v>3425.45</v>
      </c>
      <c r="T157" s="98">
        <v>21909.9</v>
      </c>
      <c r="U157" s="98">
        <v>10677.6</v>
      </c>
      <c r="V157" s="98">
        <v>8586.7000000000007</v>
      </c>
      <c r="W157" s="98">
        <v>23379.599999999999</v>
      </c>
    </row>
    <row r="158" spans="1:23" x14ac:dyDescent="0.25">
      <c r="A158" s="111" t="s">
        <v>261</v>
      </c>
      <c r="B158" s="111">
        <v>5871</v>
      </c>
      <c r="C158" s="111"/>
      <c r="D158" s="98">
        <v>5190478.8099999996</v>
      </c>
      <c r="E158" s="98">
        <v>5495886.4800000004</v>
      </c>
      <c r="F158" s="98">
        <v>5101965.41</v>
      </c>
      <c r="G158" s="98">
        <v>4697290.46</v>
      </c>
      <c r="H158" s="98">
        <v>4525325.6900000004</v>
      </c>
      <c r="I158" s="98">
        <v>4836604.54</v>
      </c>
      <c r="J158" s="98">
        <v>4206997.03</v>
      </c>
      <c r="K158" s="98">
        <v>4659893.43</v>
      </c>
      <c r="L158" s="98">
        <v>5565900.7000000002</v>
      </c>
      <c r="M158" s="98">
        <v>5165360.3899999997</v>
      </c>
      <c r="N158" s="98">
        <v>110705.25</v>
      </c>
      <c r="O158" s="98">
        <v>178978.75</v>
      </c>
      <c r="P158" s="98">
        <v>52955.5</v>
      </c>
      <c r="Q158" s="98">
        <v>77452.399999999994</v>
      </c>
      <c r="R158" s="98">
        <v>94301.8</v>
      </c>
      <c r="S158" s="98">
        <v>136544.1</v>
      </c>
      <c r="T158" s="98">
        <v>87370.2</v>
      </c>
      <c r="U158" s="98">
        <v>114898.95</v>
      </c>
      <c r="V158" s="98">
        <v>133144.1</v>
      </c>
      <c r="W158" s="98">
        <v>139557.79999999999</v>
      </c>
    </row>
    <row r="159" spans="1:23" x14ac:dyDescent="0.25">
      <c r="A159" s="111" t="s">
        <v>260</v>
      </c>
      <c r="B159" s="111">
        <v>5741</v>
      </c>
      <c r="C159" s="111"/>
      <c r="D159" s="98">
        <v>912752.51</v>
      </c>
      <c r="E159" s="98">
        <v>806580.16</v>
      </c>
      <c r="F159" s="98">
        <v>676548.2</v>
      </c>
      <c r="G159" s="98">
        <v>650649.16</v>
      </c>
      <c r="H159" s="98">
        <v>685682.91</v>
      </c>
      <c r="I159" s="98">
        <v>622727.93000000005</v>
      </c>
      <c r="J159" s="98">
        <v>591764.03</v>
      </c>
      <c r="K159" s="98">
        <v>649451.41</v>
      </c>
      <c r="L159" s="98">
        <v>540040.81999999995</v>
      </c>
      <c r="M159" s="98">
        <v>581382.54</v>
      </c>
      <c r="N159" s="98">
        <v>0</v>
      </c>
      <c r="O159" s="98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98">
        <v>0</v>
      </c>
    </row>
    <row r="160" spans="1:23" x14ac:dyDescent="0.25">
      <c r="A160" s="111" t="s">
        <v>259</v>
      </c>
      <c r="B160" s="111">
        <v>5486</v>
      </c>
      <c r="C160" s="111"/>
      <c r="D160" s="98">
        <v>2927671.72</v>
      </c>
      <c r="E160" s="98">
        <v>2487201.13</v>
      </c>
      <c r="F160" s="98">
        <v>2960663.99</v>
      </c>
      <c r="G160" s="98">
        <v>3202814.99</v>
      </c>
      <c r="H160" s="98">
        <v>2573558.0099999998</v>
      </c>
      <c r="I160" s="98">
        <v>2179580.36</v>
      </c>
      <c r="J160" s="98">
        <v>2523394.2799999998</v>
      </c>
      <c r="K160" s="98">
        <v>2650777.77</v>
      </c>
      <c r="L160" s="98">
        <v>2287756.9700000002</v>
      </c>
      <c r="M160" s="98">
        <v>2254485.2799999998</v>
      </c>
      <c r="N160" s="98">
        <v>101495.4</v>
      </c>
      <c r="O160" s="98">
        <v>164407.65</v>
      </c>
      <c r="P160" s="98">
        <v>50087.05</v>
      </c>
      <c r="Q160" s="98">
        <v>190073.15</v>
      </c>
      <c r="R160" s="98">
        <v>42126.7</v>
      </c>
      <c r="S160" s="98">
        <v>117636.65</v>
      </c>
      <c r="T160" s="98">
        <v>47960.95</v>
      </c>
      <c r="U160" s="98">
        <v>52124.45</v>
      </c>
      <c r="V160" s="98">
        <v>96204.45</v>
      </c>
      <c r="W160" s="98">
        <v>42435.75</v>
      </c>
    </row>
    <row r="161" spans="1:23" x14ac:dyDescent="0.25">
      <c r="A161" s="111" t="s">
        <v>258</v>
      </c>
      <c r="B161" s="111">
        <v>5474</v>
      </c>
      <c r="C161" s="111"/>
      <c r="D161" s="98">
        <v>1125914.8799999999</v>
      </c>
      <c r="E161" s="98">
        <v>1067961.8899999999</v>
      </c>
      <c r="F161" s="98">
        <v>1066680.31</v>
      </c>
      <c r="G161" s="98">
        <v>1297654.01</v>
      </c>
      <c r="H161" s="98">
        <v>1026777.23</v>
      </c>
      <c r="I161" s="98">
        <v>1231053.96</v>
      </c>
      <c r="J161" s="98">
        <v>1078289.76</v>
      </c>
      <c r="K161" s="98">
        <v>980178.28</v>
      </c>
      <c r="L161" s="98">
        <v>1054262.3700000001</v>
      </c>
      <c r="M161" s="98">
        <v>1020771.52</v>
      </c>
      <c r="N161" s="98">
        <v>43913.25</v>
      </c>
      <c r="O161" s="98">
        <v>32544.400000000001</v>
      </c>
      <c r="P161" s="98">
        <v>77209.25</v>
      </c>
      <c r="Q161" s="98">
        <v>15066.95</v>
      </c>
      <c r="R161" s="98">
        <v>0</v>
      </c>
      <c r="S161" s="98">
        <v>37465.5</v>
      </c>
      <c r="T161" s="98">
        <v>39296.75</v>
      </c>
      <c r="U161" s="98">
        <v>0</v>
      </c>
      <c r="V161" s="98">
        <v>24948.7</v>
      </c>
      <c r="W161" s="98">
        <v>27286.75</v>
      </c>
    </row>
    <row r="162" spans="1:23" x14ac:dyDescent="0.25">
      <c r="A162" s="111" t="s">
        <v>257</v>
      </c>
      <c r="B162" s="111">
        <v>5758</v>
      </c>
      <c r="C162" s="111"/>
      <c r="D162" s="98">
        <v>379135.39</v>
      </c>
      <c r="E162" s="98">
        <v>410669.15</v>
      </c>
      <c r="F162" s="98">
        <v>376563.15</v>
      </c>
      <c r="G162" s="98">
        <v>402562.95</v>
      </c>
      <c r="H162" s="98">
        <v>403327.91</v>
      </c>
      <c r="I162" s="98">
        <v>315693.03999999998</v>
      </c>
      <c r="J162" s="98">
        <v>317288.96999999997</v>
      </c>
      <c r="K162" s="98">
        <v>345516.98</v>
      </c>
      <c r="L162" s="98">
        <v>329719.31</v>
      </c>
      <c r="M162" s="98">
        <v>263680.34999999998</v>
      </c>
      <c r="N162" s="98">
        <v>497.55</v>
      </c>
      <c r="O162" s="98">
        <v>31765.45</v>
      </c>
      <c r="P162" s="98">
        <v>7300.2</v>
      </c>
      <c r="Q162" s="98">
        <v>34052.5</v>
      </c>
      <c r="R162" s="98">
        <v>31124.3</v>
      </c>
      <c r="S162" s="98">
        <v>8141.1</v>
      </c>
      <c r="T162" s="98">
        <v>7807.45</v>
      </c>
      <c r="U162" s="98">
        <v>0</v>
      </c>
      <c r="V162" s="98">
        <v>20603.95</v>
      </c>
      <c r="W162" s="98">
        <v>13460.95</v>
      </c>
    </row>
    <row r="163" spans="1:23" x14ac:dyDescent="0.25">
      <c r="A163" s="111" t="s">
        <v>256</v>
      </c>
      <c r="B163" s="111">
        <v>5726</v>
      </c>
      <c r="C163" s="111"/>
      <c r="D163" s="98">
        <v>4711662.26</v>
      </c>
      <c r="E163" s="98">
        <v>4763981.93</v>
      </c>
      <c r="F163" s="98">
        <v>4689971.16</v>
      </c>
      <c r="G163" s="98">
        <v>4172462.76</v>
      </c>
      <c r="H163" s="98">
        <v>4029725.2</v>
      </c>
      <c r="I163" s="98">
        <v>3970342.01</v>
      </c>
      <c r="J163" s="98">
        <v>4247998.68</v>
      </c>
      <c r="K163" s="98">
        <v>4180089.5</v>
      </c>
      <c r="L163" s="98">
        <v>3536920.62</v>
      </c>
      <c r="M163" s="98">
        <v>3536836.34</v>
      </c>
      <c r="N163" s="98">
        <v>216027.9</v>
      </c>
      <c r="O163" s="98">
        <v>272815.90000000002</v>
      </c>
      <c r="P163" s="98">
        <v>279626.25</v>
      </c>
      <c r="Q163" s="98">
        <v>129394.45</v>
      </c>
      <c r="R163" s="98">
        <v>97014.399999999994</v>
      </c>
      <c r="S163" s="98">
        <v>165712.25</v>
      </c>
      <c r="T163" s="98">
        <v>142229.1</v>
      </c>
      <c r="U163" s="98">
        <v>197492.5</v>
      </c>
      <c r="V163" s="98">
        <v>140867.45000000001</v>
      </c>
      <c r="W163" s="98">
        <v>154356.45000000001</v>
      </c>
    </row>
    <row r="164" spans="1:23" x14ac:dyDescent="0.25">
      <c r="A164" s="111" t="s">
        <v>255</v>
      </c>
      <c r="B164" s="111">
        <v>5498</v>
      </c>
      <c r="C164" s="111"/>
      <c r="D164" s="98">
        <v>5246415.16</v>
      </c>
      <c r="E164" s="98">
        <v>5291150.8</v>
      </c>
      <c r="F164" s="98">
        <v>5490991.2000000002</v>
      </c>
      <c r="G164" s="98">
        <v>5545168.7000000002</v>
      </c>
      <c r="H164" s="98">
        <v>5634304.3899999997</v>
      </c>
      <c r="I164" s="98">
        <v>5693152.5899999999</v>
      </c>
      <c r="J164" s="98">
        <v>5173413.67</v>
      </c>
      <c r="K164" s="98">
        <v>4920631.4800000004</v>
      </c>
      <c r="L164" s="98">
        <v>4972886.87</v>
      </c>
      <c r="M164" s="98">
        <v>5459688.8899999997</v>
      </c>
      <c r="N164" s="98">
        <v>96050.65</v>
      </c>
      <c r="O164" s="98">
        <v>61669.25</v>
      </c>
      <c r="P164" s="98">
        <v>102805.9</v>
      </c>
      <c r="Q164" s="98">
        <v>280653.59999999998</v>
      </c>
      <c r="R164" s="98">
        <v>94467.45</v>
      </c>
      <c r="S164" s="98">
        <v>104357.7</v>
      </c>
      <c r="T164" s="98">
        <v>148377.9</v>
      </c>
      <c r="U164" s="98">
        <v>71355.100000000006</v>
      </c>
      <c r="V164" s="98">
        <v>46137.3</v>
      </c>
      <c r="W164" s="98">
        <v>94597.35</v>
      </c>
    </row>
    <row r="165" spans="1:23" x14ac:dyDescent="0.25">
      <c r="A165" s="111" t="s">
        <v>254</v>
      </c>
      <c r="B165" s="111">
        <v>5889</v>
      </c>
      <c r="C165" s="111"/>
      <c r="D165" s="98">
        <v>48732552.43</v>
      </c>
      <c r="E165" s="98">
        <v>49245586.420000002</v>
      </c>
      <c r="F165" s="98">
        <v>45869150.960000001</v>
      </c>
      <c r="G165" s="98">
        <v>47100030.920000002</v>
      </c>
      <c r="H165" s="98">
        <v>48328421.759999998</v>
      </c>
      <c r="I165" s="98">
        <v>45998356.140000001</v>
      </c>
      <c r="J165" s="98">
        <v>43998916.829999998</v>
      </c>
      <c r="K165" s="98">
        <v>40388989.469999999</v>
      </c>
      <c r="L165" s="98">
        <v>40737107.18</v>
      </c>
      <c r="M165" s="98">
        <v>44760374.729999997</v>
      </c>
      <c r="N165" s="98">
        <v>1530376.35</v>
      </c>
      <c r="O165" s="98">
        <v>2154973.85</v>
      </c>
      <c r="P165" s="98">
        <v>1182596.95</v>
      </c>
      <c r="Q165" s="98">
        <v>960883</v>
      </c>
      <c r="R165" s="98">
        <v>2237699.15</v>
      </c>
      <c r="S165" s="98">
        <v>1102536.1000000001</v>
      </c>
      <c r="T165" s="98">
        <v>982584.85</v>
      </c>
      <c r="U165" s="98">
        <v>492402.2</v>
      </c>
      <c r="V165" s="98">
        <v>895273.35</v>
      </c>
      <c r="W165" s="98">
        <v>2139530</v>
      </c>
    </row>
    <row r="166" spans="1:23" x14ac:dyDescent="0.25">
      <c r="A166" s="111" t="s">
        <v>253</v>
      </c>
      <c r="B166" s="111">
        <v>5586</v>
      </c>
      <c r="C166" s="111"/>
      <c r="D166" s="98">
        <v>580111430.28999996</v>
      </c>
      <c r="E166" s="98">
        <v>569999595.82000005</v>
      </c>
      <c r="F166" s="98">
        <v>540802909.94000006</v>
      </c>
      <c r="G166" s="98">
        <v>521119424.5</v>
      </c>
      <c r="H166" s="98">
        <v>541477518.75999999</v>
      </c>
      <c r="I166" s="98">
        <v>551689001.70000005</v>
      </c>
      <c r="J166" s="98">
        <v>532637301.23000002</v>
      </c>
      <c r="K166" s="98">
        <v>519013827.75</v>
      </c>
      <c r="L166" s="98">
        <v>529369909.13999999</v>
      </c>
      <c r="M166" s="98">
        <v>544323447.21000004</v>
      </c>
      <c r="N166" s="98">
        <v>10623425.550000001</v>
      </c>
      <c r="O166" s="98">
        <v>12379655.1</v>
      </c>
      <c r="P166" s="98">
        <v>12773118.1</v>
      </c>
      <c r="Q166" s="98">
        <v>8816891.0500000007</v>
      </c>
      <c r="R166" s="98">
        <v>8627031.6500000004</v>
      </c>
      <c r="S166" s="98">
        <v>7005620.75</v>
      </c>
      <c r="T166" s="98">
        <v>5276908.05</v>
      </c>
      <c r="U166" s="98">
        <v>6074642.5</v>
      </c>
      <c r="V166" s="98">
        <v>7772322.0499999998</v>
      </c>
      <c r="W166" s="98">
        <v>6352366.0499999998</v>
      </c>
    </row>
    <row r="167" spans="1:23" x14ac:dyDescent="0.25">
      <c r="A167" s="111" t="s">
        <v>252</v>
      </c>
      <c r="B167" s="111">
        <v>5406</v>
      </c>
      <c r="C167" s="111"/>
      <c r="D167" s="98">
        <v>2200492.8199999998</v>
      </c>
      <c r="E167" s="98">
        <v>1915419.24</v>
      </c>
      <c r="F167" s="98">
        <v>1925329.43</v>
      </c>
      <c r="G167" s="98">
        <v>2101291.79</v>
      </c>
      <c r="H167" s="98">
        <v>1902913.22</v>
      </c>
      <c r="I167" s="98">
        <v>1980597.25</v>
      </c>
      <c r="J167" s="98">
        <v>1768966.75</v>
      </c>
      <c r="K167" s="98">
        <v>1769663.92</v>
      </c>
      <c r="L167" s="98">
        <v>2017289.54</v>
      </c>
      <c r="M167" s="98">
        <v>1568178.42</v>
      </c>
      <c r="N167" s="98">
        <v>82874.45</v>
      </c>
      <c r="O167" s="98">
        <v>7652</v>
      </c>
      <c r="P167" s="98">
        <v>60674.05</v>
      </c>
      <c r="Q167" s="98">
        <v>9490.85</v>
      </c>
      <c r="R167" s="98">
        <v>18573.349999999999</v>
      </c>
      <c r="S167" s="98">
        <v>88727.7</v>
      </c>
      <c r="T167" s="98">
        <v>19037.25</v>
      </c>
      <c r="U167" s="98">
        <v>40739.65</v>
      </c>
      <c r="V167" s="98">
        <v>42081.15</v>
      </c>
      <c r="W167" s="98">
        <v>35430.85</v>
      </c>
    </row>
    <row r="168" spans="1:23" x14ac:dyDescent="0.25">
      <c r="A168" s="111" t="s">
        <v>251</v>
      </c>
      <c r="B168" s="111">
        <v>5637</v>
      </c>
      <c r="C168" s="111"/>
      <c r="D168" s="98">
        <v>2948602.95</v>
      </c>
      <c r="E168" s="98">
        <v>3076750.51</v>
      </c>
      <c r="F168" s="98">
        <v>3261654.39</v>
      </c>
      <c r="G168" s="98">
        <v>2993979.71</v>
      </c>
      <c r="H168" s="98">
        <v>2872805.03</v>
      </c>
      <c r="I168" s="98">
        <v>2903649.79</v>
      </c>
      <c r="J168" s="98">
        <v>2837255.87</v>
      </c>
      <c r="K168" s="98">
        <v>2592073.35</v>
      </c>
      <c r="L168" s="98">
        <v>2448561.71</v>
      </c>
      <c r="M168" s="98">
        <v>2576396.92</v>
      </c>
      <c r="N168" s="98">
        <v>362560.9</v>
      </c>
      <c r="O168" s="98">
        <v>385459.9</v>
      </c>
      <c r="P168" s="98">
        <v>325768.65000000002</v>
      </c>
      <c r="Q168" s="98">
        <v>230061.05</v>
      </c>
      <c r="R168" s="98">
        <v>285946.09999999998</v>
      </c>
      <c r="S168" s="98">
        <v>238882.75</v>
      </c>
      <c r="T168" s="98">
        <v>313237.09999999998</v>
      </c>
      <c r="U168" s="98">
        <v>353949.55</v>
      </c>
      <c r="V168" s="98">
        <v>291371.84999999998</v>
      </c>
      <c r="W168" s="98">
        <v>206660.7</v>
      </c>
    </row>
    <row r="169" spans="1:23" x14ac:dyDescent="0.25">
      <c r="A169" s="111" t="s">
        <v>250</v>
      </c>
      <c r="B169" s="111">
        <v>5872</v>
      </c>
      <c r="C169" s="111"/>
      <c r="D169" s="98">
        <v>28889882.25</v>
      </c>
      <c r="E169" s="98">
        <v>21137904.710000001</v>
      </c>
      <c r="F169" s="98">
        <v>25230451.710000001</v>
      </c>
      <c r="G169" s="98">
        <v>24708648.870000001</v>
      </c>
      <c r="H169" s="98">
        <v>20811240.84</v>
      </c>
      <c r="I169" s="98">
        <v>21042176.949999999</v>
      </c>
      <c r="J169" s="98">
        <v>27315512.829999998</v>
      </c>
      <c r="K169" s="98">
        <v>26531365.09</v>
      </c>
      <c r="L169" s="98">
        <v>33766190.130000003</v>
      </c>
      <c r="M169" s="98">
        <v>21711680.239999998</v>
      </c>
      <c r="N169" s="98">
        <v>209495.2</v>
      </c>
      <c r="O169" s="98">
        <v>396899.55</v>
      </c>
      <c r="P169" s="98">
        <v>210273.9</v>
      </c>
      <c r="Q169" s="98">
        <v>330094.65000000002</v>
      </c>
      <c r="R169" s="98">
        <v>193854.9</v>
      </c>
      <c r="S169" s="98">
        <v>143046</v>
      </c>
      <c r="T169" s="98">
        <v>222775.65</v>
      </c>
      <c r="U169" s="98">
        <v>207809.8</v>
      </c>
      <c r="V169" s="98">
        <v>144102.35</v>
      </c>
      <c r="W169" s="98">
        <v>217375.95</v>
      </c>
    </row>
    <row r="170" spans="1:23" x14ac:dyDescent="0.25">
      <c r="A170" s="111" t="s">
        <v>249</v>
      </c>
      <c r="B170" s="111">
        <v>5873</v>
      </c>
      <c r="C170" s="111"/>
      <c r="D170" s="98">
        <v>3483259.82</v>
      </c>
      <c r="E170" s="98">
        <v>3245267.99</v>
      </c>
      <c r="F170" s="98">
        <v>3268707.7</v>
      </c>
      <c r="G170" s="98">
        <v>2831000.98</v>
      </c>
      <c r="H170" s="98">
        <v>3030566.6</v>
      </c>
      <c r="I170" s="98">
        <v>3032503.19</v>
      </c>
      <c r="J170" s="98">
        <v>2858923.21</v>
      </c>
      <c r="K170" s="98">
        <v>3178752.56</v>
      </c>
      <c r="L170" s="98">
        <v>3628375.32</v>
      </c>
      <c r="M170" s="98">
        <v>2661464.98</v>
      </c>
      <c r="N170" s="98">
        <v>115867.4</v>
      </c>
      <c r="O170" s="98">
        <v>63033.05</v>
      </c>
      <c r="P170" s="98">
        <v>46373.75</v>
      </c>
      <c r="Q170" s="98">
        <v>48422.2</v>
      </c>
      <c r="R170" s="98">
        <v>63103.35</v>
      </c>
      <c r="S170" s="98">
        <v>41597.800000000003</v>
      </c>
      <c r="T170" s="98">
        <v>57407.5</v>
      </c>
      <c r="U170" s="98">
        <v>59734.25</v>
      </c>
      <c r="V170" s="98">
        <v>36398.35</v>
      </c>
      <c r="W170" s="98">
        <v>70571.600000000006</v>
      </c>
    </row>
    <row r="171" spans="1:23" x14ac:dyDescent="0.25">
      <c r="A171" s="111" t="s">
        <v>248</v>
      </c>
      <c r="B171" s="111">
        <v>5587</v>
      </c>
      <c r="C171" s="111"/>
      <c r="D171" s="98">
        <v>40030909</v>
      </c>
      <c r="E171" s="98">
        <v>40346471.420000002</v>
      </c>
      <c r="F171" s="98">
        <v>37771312.030000001</v>
      </c>
      <c r="G171" s="98">
        <v>34984351.829999998</v>
      </c>
      <c r="H171" s="98">
        <v>34510983.18</v>
      </c>
      <c r="I171" s="98">
        <v>34095213.390000001</v>
      </c>
      <c r="J171" s="98">
        <v>33809841.579999998</v>
      </c>
      <c r="K171" s="98">
        <v>32458481.600000001</v>
      </c>
      <c r="L171" s="98">
        <v>28611601.5</v>
      </c>
      <c r="M171" s="98">
        <v>29697703.809999999</v>
      </c>
      <c r="N171" s="98">
        <v>1054560.3</v>
      </c>
      <c r="O171" s="98">
        <v>2300502</v>
      </c>
      <c r="P171" s="98">
        <v>509455.45</v>
      </c>
      <c r="Q171" s="98">
        <v>399868.75</v>
      </c>
      <c r="R171" s="98">
        <v>617507.05000000005</v>
      </c>
      <c r="S171" s="98">
        <v>520241</v>
      </c>
      <c r="T171" s="98">
        <v>365890.65</v>
      </c>
      <c r="U171" s="98">
        <v>370842.1</v>
      </c>
      <c r="V171" s="98">
        <v>719774.65</v>
      </c>
      <c r="W171" s="98">
        <v>1226150.6000000001</v>
      </c>
    </row>
    <row r="172" spans="1:23" x14ac:dyDescent="0.25">
      <c r="A172" s="111" t="s">
        <v>247</v>
      </c>
      <c r="B172" s="111">
        <v>5731</v>
      </c>
      <c r="C172" s="111"/>
      <c r="D172" s="98">
        <v>5444430.96</v>
      </c>
      <c r="E172" s="98">
        <v>5533477.1100000003</v>
      </c>
      <c r="F172" s="98">
        <v>5097471.4000000004</v>
      </c>
      <c r="G172" s="98">
        <v>5492862.8399999999</v>
      </c>
      <c r="H172" s="98">
        <v>4675618.0199999996</v>
      </c>
      <c r="I172" s="98">
        <v>4245394.4400000004</v>
      </c>
      <c r="J172" s="98">
        <v>3873838.12</v>
      </c>
      <c r="K172" s="98">
        <v>3749668.31</v>
      </c>
      <c r="L172" s="98">
        <v>3523716.99</v>
      </c>
      <c r="M172" s="98">
        <v>3338955.92</v>
      </c>
      <c r="N172" s="98">
        <v>161687.20000000001</v>
      </c>
      <c r="O172" s="98">
        <v>153136.04999999999</v>
      </c>
      <c r="P172" s="98">
        <v>158628.29999999999</v>
      </c>
      <c r="Q172" s="98">
        <v>170809.25</v>
      </c>
      <c r="R172" s="98">
        <v>214452.2</v>
      </c>
      <c r="S172" s="98">
        <v>172621.55</v>
      </c>
      <c r="T172" s="98">
        <v>134087.5</v>
      </c>
      <c r="U172" s="98">
        <v>197133.2</v>
      </c>
      <c r="V172" s="98">
        <v>82194</v>
      </c>
      <c r="W172" s="98">
        <v>115854.1</v>
      </c>
    </row>
    <row r="173" spans="1:23" x14ac:dyDescent="0.25">
      <c r="A173" s="111" t="s">
        <v>246</v>
      </c>
      <c r="B173" s="111">
        <v>5750</v>
      </c>
      <c r="C173" s="111"/>
      <c r="D173" s="98">
        <v>464038.15</v>
      </c>
      <c r="E173" s="98">
        <v>395710.22</v>
      </c>
      <c r="F173" s="98">
        <v>484381.29</v>
      </c>
      <c r="G173" s="98">
        <v>400349.55</v>
      </c>
      <c r="H173" s="98">
        <v>465162.18</v>
      </c>
      <c r="I173" s="98">
        <v>429276.77</v>
      </c>
      <c r="J173" s="98">
        <v>398418.97</v>
      </c>
      <c r="K173" s="98">
        <v>352958.73</v>
      </c>
      <c r="L173" s="98">
        <v>377600.44</v>
      </c>
      <c r="M173" s="98">
        <v>458247.49</v>
      </c>
      <c r="N173" s="98">
        <v>39351.85</v>
      </c>
      <c r="O173" s="98">
        <v>33419.75</v>
      </c>
      <c r="P173" s="98">
        <v>7784.9</v>
      </c>
      <c r="Q173" s="98">
        <v>9385.1</v>
      </c>
      <c r="R173" s="98">
        <v>174.95</v>
      </c>
      <c r="S173" s="98">
        <v>5249.95</v>
      </c>
      <c r="T173" s="98">
        <v>11759.2</v>
      </c>
      <c r="U173" s="98">
        <v>12738.3</v>
      </c>
      <c r="V173" s="98">
        <v>4404.8500000000004</v>
      </c>
      <c r="W173" s="98">
        <v>58592.9</v>
      </c>
    </row>
    <row r="174" spans="1:23" x14ac:dyDescent="0.25">
      <c r="A174" s="111" t="s">
        <v>245</v>
      </c>
      <c r="B174" s="111">
        <v>5407</v>
      </c>
      <c r="C174" s="111"/>
      <c r="D174" s="98">
        <v>8569196.4299999997</v>
      </c>
      <c r="E174" s="98">
        <v>8583665.0299999993</v>
      </c>
      <c r="F174" s="98">
        <v>8266230.6900000004</v>
      </c>
      <c r="G174" s="98">
        <v>8933318.0199999996</v>
      </c>
      <c r="H174" s="98">
        <v>8841018.5500000007</v>
      </c>
      <c r="I174" s="98">
        <v>8442394.4600000009</v>
      </c>
      <c r="J174" s="98">
        <v>7934985.1600000001</v>
      </c>
      <c r="K174" s="98">
        <v>9471493.3200000003</v>
      </c>
      <c r="L174" s="98">
        <v>8906375.3599999994</v>
      </c>
      <c r="M174" s="98">
        <v>8286835.8300000001</v>
      </c>
      <c r="N174" s="98">
        <v>357891.85</v>
      </c>
      <c r="O174" s="98">
        <v>341066.9</v>
      </c>
      <c r="P174" s="98">
        <v>187357.15</v>
      </c>
      <c r="Q174" s="98">
        <v>288269.90000000002</v>
      </c>
      <c r="R174" s="98">
        <v>116951.25</v>
      </c>
      <c r="S174" s="98">
        <v>285716</v>
      </c>
      <c r="T174" s="98">
        <v>266735.34999999998</v>
      </c>
      <c r="U174" s="98">
        <v>350162.75</v>
      </c>
      <c r="V174" s="98">
        <v>446373.2</v>
      </c>
      <c r="W174" s="98">
        <v>354817.3</v>
      </c>
    </row>
    <row r="175" spans="1:23" x14ac:dyDescent="0.25">
      <c r="A175" s="111" t="s">
        <v>244</v>
      </c>
      <c r="B175" s="111">
        <v>5755</v>
      </c>
      <c r="C175" s="111"/>
      <c r="D175" s="98">
        <v>940301.84</v>
      </c>
      <c r="E175" s="98">
        <v>948543.44</v>
      </c>
      <c r="F175" s="98">
        <v>982761.59</v>
      </c>
      <c r="G175" s="98">
        <v>868067.96</v>
      </c>
      <c r="H175" s="98">
        <v>812939.13</v>
      </c>
      <c r="I175" s="98">
        <v>829419.3</v>
      </c>
      <c r="J175" s="98">
        <v>797973.64</v>
      </c>
      <c r="K175" s="98">
        <v>809520.77</v>
      </c>
      <c r="L175" s="98">
        <v>816783.16</v>
      </c>
      <c r="M175" s="98">
        <v>793013.11</v>
      </c>
      <c r="N175" s="98">
        <v>49136.9</v>
      </c>
      <c r="O175" s="98">
        <v>6450.15</v>
      </c>
      <c r="P175" s="98">
        <v>11972.4</v>
      </c>
      <c r="Q175" s="98">
        <v>34972.15</v>
      </c>
      <c r="R175" s="98">
        <v>8883.5</v>
      </c>
      <c r="S175" s="98">
        <v>18617.650000000001</v>
      </c>
      <c r="T175" s="98">
        <v>19944.849999999999</v>
      </c>
      <c r="U175" s="98">
        <v>26503.75</v>
      </c>
      <c r="V175" s="98">
        <v>13125</v>
      </c>
      <c r="W175" s="98">
        <v>11860.95</v>
      </c>
    </row>
    <row r="176" spans="1:23" x14ac:dyDescent="0.25">
      <c r="A176" s="111" t="s">
        <v>243</v>
      </c>
      <c r="B176" s="111">
        <v>5638</v>
      </c>
      <c r="C176" s="111"/>
      <c r="D176" s="98">
        <v>14479334.199999999</v>
      </c>
      <c r="E176" s="98">
        <v>17827087.350000001</v>
      </c>
      <c r="F176" s="98">
        <v>10272161.51</v>
      </c>
      <c r="G176" s="98">
        <v>11515079.800000001</v>
      </c>
      <c r="H176" s="98">
        <v>11685058.060000001</v>
      </c>
      <c r="I176" s="98">
        <v>14454360.17</v>
      </c>
      <c r="J176" s="98">
        <v>11106790.15</v>
      </c>
      <c r="K176" s="98">
        <v>10141487.77</v>
      </c>
      <c r="L176" s="98">
        <v>9610977.1400000006</v>
      </c>
      <c r="M176" s="98">
        <v>9840455.8300000001</v>
      </c>
      <c r="N176" s="98">
        <v>435903.7</v>
      </c>
      <c r="O176" s="98">
        <v>296714.34999999998</v>
      </c>
      <c r="P176" s="98">
        <v>218944.25</v>
      </c>
      <c r="Q176" s="98">
        <v>438069.1</v>
      </c>
      <c r="R176" s="98">
        <v>302115.45</v>
      </c>
      <c r="S176" s="98">
        <v>213898.85</v>
      </c>
      <c r="T176" s="98">
        <v>88294.399999999994</v>
      </c>
      <c r="U176" s="98">
        <v>176463</v>
      </c>
      <c r="V176" s="98">
        <v>175636.4</v>
      </c>
      <c r="W176" s="98">
        <v>296777.40000000002</v>
      </c>
    </row>
    <row r="177" spans="1:23" x14ac:dyDescent="0.25">
      <c r="A177" s="111" t="s">
        <v>242</v>
      </c>
      <c r="B177" s="111">
        <v>5429</v>
      </c>
      <c r="C177" s="111"/>
      <c r="D177" s="98">
        <v>1416564.05</v>
      </c>
      <c r="E177" s="98">
        <v>1587325.46</v>
      </c>
      <c r="F177" s="98">
        <v>1362084.74</v>
      </c>
      <c r="G177" s="98">
        <v>1295925.29</v>
      </c>
      <c r="H177" s="98">
        <v>1176337.48</v>
      </c>
      <c r="I177" s="98">
        <v>1287467.3999999999</v>
      </c>
      <c r="J177" s="98">
        <v>1118973.52</v>
      </c>
      <c r="K177" s="98">
        <v>1243617.75</v>
      </c>
      <c r="L177" s="98">
        <v>1384253.27</v>
      </c>
      <c r="M177" s="98">
        <v>1341502.04</v>
      </c>
      <c r="N177" s="98">
        <v>79675.100000000006</v>
      </c>
      <c r="O177" s="98">
        <v>57244.95</v>
      </c>
      <c r="P177" s="98">
        <v>8109.35</v>
      </c>
      <c r="Q177" s="98">
        <v>33964.35</v>
      </c>
      <c r="R177" s="98">
        <v>28737.7</v>
      </c>
      <c r="S177" s="98">
        <v>20721.599999999999</v>
      </c>
      <c r="T177" s="98">
        <v>67976.100000000006</v>
      </c>
      <c r="U177" s="98">
        <v>18123.900000000001</v>
      </c>
      <c r="V177" s="98">
        <v>0</v>
      </c>
      <c r="W177" s="98">
        <v>53105.65</v>
      </c>
    </row>
    <row r="178" spans="1:23" x14ac:dyDescent="0.25">
      <c r="A178" s="111" t="s">
        <v>241</v>
      </c>
      <c r="B178" s="111">
        <v>5674</v>
      </c>
      <c r="C178" s="111"/>
      <c r="D178" s="98">
        <v>298537.94</v>
      </c>
      <c r="E178" s="98">
        <v>347737.9</v>
      </c>
      <c r="F178" s="98">
        <v>340662.06</v>
      </c>
      <c r="G178" s="98">
        <v>259198.34</v>
      </c>
      <c r="H178" s="98">
        <v>268128.48</v>
      </c>
      <c r="I178" s="98">
        <v>276893.81</v>
      </c>
      <c r="J178" s="98">
        <v>347712.96</v>
      </c>
      <c r="K178" s="98">
        <v>258380.19</v>
      </c>
      <c r="L178" s="98">
        <v>440009.38</v>
      </c>
      <c r="M178" s="98">
        <v>263814.8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1461.95</v>
      </c>
      <c r="W178" s="98">
        <v>13212</v>
      </c>
    </row>
    <row r="179" spans="1:23" x14ac:dyDescent="0.25">
      <c r="A179" s="111" t="s">
        <v>240</v>
      </c>
      <c r="B179" s="111">
        <v>5675</v>
      </c>
      <c r="C179" s="111"/>
      <c r="D179" s="98">
        <v>7212240.0700000003</v>
      </c>
      <c r="E179" s="98">
        <v>8119001.8899999997</v>
      </c>
      <c r="F179" s="98">
        <v>7086725.71</v>
      </c>
      <c r="G179" s="98">
        <v>7754460.3300000001</v>
      </c>
      <c r="H179" s="98">
        <v>7193777.1900000004</v>
      </c>
      <c r="I179" s="98">
        <v>6544727.3200000003</v>
      </c>
      <c r="J179" s="98">
        <v>6976957.8300000001</v>
      </c>
      <c r="K179" s="98">
        <v>7130592.5999999996</v>
      </c>
      <c r="L179" s="98">
        <v>6771425.6600000001</v>
      </c>
      <c r="M179" s="98">
        <v>6088261.6100000003</v>
      </c>
      <c r="N179" s="98">
        <v>326555.84999999998</v>
      </c>
      <c r="O179" s="98">
        <v>327262.84999999998</v>
      </c>
      <c r="P179" s="98">
        <v>195866.65</v>
      </c>
      <c r="Q179" s="98">
        <v>160087.54999999999</v>
      </c>
      <c r="R179" s="98">
        <v>185937.2</v>
      </c>
      <c r="S179" s="98">
        <v>103487.3</v>
      </c>
      <c r="T179" s="98">
        <v>161257.4</v>
      </c>
      <c r="U179" s="98">
        <v>279418.8</v>
      </c>
      <c r="V179" s="98">
        <v>124528.15</v>
      </c>
      <c r="W179" s="98">
        <v>100981.65</v>
      </c>
    </row>
    <row r="180" spans="1:23" x14ac:dyDescent="0.25">
      <c r="A180" s="111" t="s">
        <v>239</v>
      </c>
      <c r="B180" s="111">
        <v>5858</v>
      </c>
      <c r="C180" s="111"/>
      <c r="D180" s="98">
        <v>2771097.17</v>
      </c>
      <c r="E180" s="98">
        <v>2477025.39</v>
      </c>
      <c r="F180" s="98">
        <v>2605903.21</v>
      </c>
      <c r="G180" s="98">
        <v>2980626.32</v>
      </c>
      <c r="H180" s="98">
        <v>2922502.8</v>
      </c>
      <c r="I180" s="98">
        <v>2202613.66</v>
      </c>
      <c r="J180" s="98">
        <v>2248963.5499999998</v>
      </c>
      <c r="K180" s="98">
        <v>2176549.84</v>
      </c>
      <c r="L180" s="98">
        <v>2290110.5499999998</v>
      </c>
      <c r="M180" s="98">
        <v>2441532.4700000002</v>
      </c>
      <c r="N180" s="98">
        <v>149818.20000000001</v>
      </c>
      <c r="O180" s="98">
        <v>9589.9</v>
      </c>
      <c r="P180" s="98">
        <v>25234.2</v>
      </c>
      <c r="Q180" s="98">
        <v>32628.35</v>
      </c>
      <c r="R180" s="98">
        <v>40832.85</v>
      </c>
      <c r="S180" s="98">
        <v>52186.3</v>
      </c>
      <c r="T180" s="98">
        <v>0</v>
      </c>
      <c r="U180" s="98">
        <v>36029.800000000003</v>
      </c>
      <c r="V180" s="98">
        <v>84910.95</v>
      </c>
      <c r="W180" s="98">
        <v>17676.3</v>
      </c>
    </row>
    <row r="181" spans="1:23" x14ac:dyDescent="0.25">
      <c r="A181" s="111" t="s">
        <v>238</v>
      </c>
      <c r="B181" s="111">
        <v>5639</v>
      </c>
      <c r="C181" s="111"/>
      <c r="D181" s="98">
        <v>3435199.56</v>
      </c>
      <c r="E181" s="98">
        <v>3474172.95</v>
      </c>
      <c r="F181" s="98">
        <v>2995302.53</v>
      </c>
      <c r="G181" s="98">
        <v>3010623.47</v>
      </c>
      <c r="H181" s="98">
        <v>3027553.85</v>
      </c>
      <c r="I181" s="98">
        <v>3332608.77</v>
      </c>
      <c r="J181" s="98">
        <v>2835456.35</v>
      </c>
      <c r="K181" s="98">
        <v>2783496.29</v>
      </c>
      <c r="L181" s="98">
        <v>2697950.73</v>
      </c>
      <c r="M181" s="98">
        <v>3057932.42</v>
      </c>
      <c r="N181" s="98">
        <v>52488.5</v>
      </c>
      <c r="O181" s="98">
        <v>61629.35</v>
      </c>
      <c r="P181" s="98">
        <v>20446.150000000001</v>
      </c>
      <c r="Q181" s="98">
        <v>73002.8</v>
      </c>
      <c r="R181" s="98">
        <v>101165.6</v>
      </c>
      <c r="S181" s="98">
        <v>74482.899999999994</v>
      </c>
      <c r="T181" s="98">
        <v>49341.35</v>
      </c>
      <c r="U181" s="98">
        <v>125276.25</v>
      </c>
      <c r="V181" s="98">
        <v>28825.45</v>
      </c>
      <c r="W181" s="98">
        <v>69206.100000000006</v>
      </c>
    </row>
    <row r="182" spans="1:23" x14ac:dyDescent="0.25">
      <c r="A182" s="111" t="s">
        <v>237</v>
      </c>
      <c r="B182" s="111">
        <v>5487</v>
      </c>
      <c r="C182" s="111"/>
      <c r="D182" s="98">
        <v>959094.2</v>
      </c>
      <c r="E182" s="98">
        <v>1291516.52</v>
      </c>
      <c r="F182" s="98">
        <v>1006511.15</v>
      </c>
      <c r="G182" s="98">
        <v>1237140.69</v>
      </c>
      <c r="H182" s="98">
        <v>1167314.67</v>
      </c>
      <c r="I182" s="98">
        <v>1127303.6799999999</v>
      </c>
      <c r="J182" s="98">
        <v>933617.68</v>
      </c>
      <c r="K182" s="98">
        <v>911699.29</v>
      </c>
      <c r="L182" s="98">
        <v>1010833.9</v>
      </c>
      <c r="M182" s="98">
        <v>826978.45</v>
      </c>
      <c r="N182" s="98">
        <v>46944.1</v>
      </c>
      <c r="O182" s="98">
        <v>8913.2999999999993</v>
      </c>
      <c r="P182" s="98">
        <v>1646.05</v>
      </c>
      <c r="Q182" s="98">
        <v>6623.05</v>
      </c>
      <c r="R182" s="98">
        <v>511</v>
      </c>
      <c r="S182" s="98">
        <v>21414.35</v>
      </c>
      <c r="T182" s="98">
        <v>18634.2</v>
      </c>
      <c r="U182" s="98">
        <v>21845.3</v>
      </c>
      <c r="V182" s="98">
        <v>41350.15</v>
      </c>
      <c r="W182" s="98">
        <v>15239.6</v>
      </c>
    </row>
    <row r="183" spans="1:23" x14ac:dyDescent="0.25">
      <c r="A183" s="111" t="s">
        <v>236</v>
      </c>
      <c r="B183" s="111">
        <v>5640</v>
      </c>
      <c r="C183" s="111"/>
      <c r="D183" s="98">
        <v>7990063.7599999998</v>
      </c>
      <c r="E183" s="98">
        <v>5150010.91</v>
      </c>
      <c r="F183" s="98">
        <v>4002050.89</v>
      </c>
      <c r="G183" s="98">
        <v>4369557.28</v>
      </c>
      <c r="H183" s="98">
        <v>3740613.73</v>
      </c>
      <c r="I183" s="98">
        <v>4959918.3600000003</v>
      </c>
      <c r="J183" s="98">
        <v>3825792.17</v>
      </c>
      <c r="K183" s="98">
        <v>3265756.17</v>
      </c>
      <c r="L183" s="98">
        <v>3584492.86</v>
      </c>
      <c r="M183" s="98">
        <v>3083019.63</v>
      </c>
      <c r="N183" s="98">
        <v>28559.65</v>
      </c>
      <c r="O183" s="98">
        <v>163504.04999999999</v>
      </c>
      <c r="P183" s="98">
        <v>111926.05</v>
      </c>
      <c r="Q183" s="98">
        <v>143423.6</v>
      </c>
      <c r="R183" s="98">
        <v>66605.95</v>
      </c>
      <c r="S183" s="98">
        <v>166099.9</v>
      </c>
      <c r="T183" s="98">
        <v>138944.54999999999</v>
      </c>
      <c r="U183" s="98">
        <v>13159.4</v>
      </c>
      <c r="V183" s="98">
        <v>23401.25</v>
      </c>
      <c r="W183" s="98">
        <v>37.4</v>
      </c>
    </row>
    <row r="184" spans="1:23" x14ac:dyDescent="0.25">
      <c r="A184" s="111" t="s">
        <v>235</v>
      </c>
      <c r="B184" s="111">
        <v>5606</v>
      </c>
      <c r="C184" s="111"/>
      <c r="D184" s="98">
        <v>67975310.5</v>
      </c>
      <c r="E184" s="98">
        <v>60878691.969999999</v>
      </c>
      <c r="F184" s="98">
        <v>50578215.149999999</v>
      </c>
      <c r="G184" s="98">
        <v>50009461.140000001</v>
      </c>
      <c r="H184" s="98">
        <v>51738645.390000001</v>
      </c>
      <c r="I184" s="98">
        <v>50760182.439999998</v>
      </c>
      <c r="J184" s="98">
        <v>47134617.009999998</v>
      </c>
      <c r="K184" s="98">
        <v>47513919.259999998</v>
      </c>
      <c r="L184" s="98">
        <v>49101485.93</v>
      </c>
      <c r="M184" s="98">
        <v>52836416.140000001</v>
      </c>
      <c r="N184" s="98">
        <v>3879165.73</v>
      </c>
      <c r="O184" s="98">
        <v>1832935.94</v>
      </c>
      <c r="P184" s="98">
        <v>1837751.12</v>
      </c>
      <c r="Q184" s="98">
        <v>1872445.7</v>
      </c>
      <c r="R184" s="98">
        <v>2065441.05</v>
      </c>
      <c r="S184" s="98">
        <v>1471292</v>
      </c>
      <c r="T184" s="98">
        <v>1963621.45</v>
      </c>
      <c r="U184" s="98">
        <v>1666914.35</v>
      </c>
      <c r="V184" s="98">
        <v>1843228.45</v>
      </c>
      <c r="W184" s="98">
        <v>1826215</v>
      </c>
    </row>
    <row r="185" spans="1:23" x14ac:dyDescent="0.25">
      <c r="A185" s="111" t="s">
        <v>234</v>
      </c>
      <c r="B185" s="111">
        <v>5790</v>
      </c>
      <c r="C185" s="111"/>
      <c r="D185" s="98">
        <v>1244108.22</v>
      </c>
      <c r="E185" s="98">
        <v>1199473.19</v>
      </c>
      <c r="F185" s="98">
        <v>1041071.18</v>
      </c>
      <c r="G185" s="98">
        <v>1323137.95</v>
      </c>
      <c r="H185" s="98">
        <v>1130036.93</v>
      </c>
      <c r="I185" s="98">
        <v>967582.98</v>
      </c>
      <c r="J185" s="98">
        <v>958803.35</v>
      </c>
      <c r="K185" s="98">
        <v>1122898.27</v>
      </c>
      <c r="L185" s="98">
        <v>917313.02</v>
      </c>
      <c r="M185" s="98">
        <v>941930.63</v>
      </c>
      <c r="N185" s="98">
        <v>9274.85</v>
      </c>
      <c r="O185" s="98">
        <v>5801.55</v>
      </c>
      <c r="P185" s="98">
        <v>26590.2</v>
      </c>
      <c r="Q185" s="98">
        <v>31061.4</v>
      </c>
      <c r="R185" s="98">
        <v>30054</v>
      </c>
      <c r="S185" s="98">
        <v>78815.199999999997</v>
      </c>
      <c r="T185" s="98">
        <v>27802.2</v>
      </c>
      <c r="U185" s="98">
        <v>33837.699999999997</v>
      </c>
      <c r="V185" s="98">
        <v>49780.3</v>
      </c>
      <c r="W185" s="98">
        <v>22829.15</v>
      </c>
    </row>
    <row r="186" spans="1:23" x14ac:dyDescent="0.25">
      <c r="A186" s="111" t="s">
        <v>233</v>
      </c>
      <c r="B186" s="111">
        <v>5430</v>
      </c>
      <c r="C186" s="111"/>
      <c r="D186" s="98">
        <v>1384111.3</v>
      </c>
      <c r="E186" s="98">
        <v>1292729.6499999999</v>
      </c>
      <c r="F186" s="98">
        <v>1243479.96</v>
      </c>
      <c r="G186" s="98">
        <v>1258043.76</v>
      </c>
      <c r="H186" s="98">
        <v>1154784.5900000001</v>
      </c>
      <c r="I186" s="98">
        <v>1144734.3700000001</v>
      </c>
      <c r="J186" s="98">
        <v>907222.4</v>
      </c>
      <c r="K186" s="98">
        <v>1187835.0900000001</v>
      </c>
      <c r="L186" s="98">
        <v>1126826.99</v>
      </c>
      <c r="M186" s="98">
        <v>1238452.3700000001</v>
      </c>
      <c r="N186" s="98">
        <v>78613.350000000006</v>
      </c>
      <c r="O186" s="98">
        <v>28703.45</v>
      </c>
      <c r="P186" s="98">
        <v>31367.4</v>
      </c>
      <c r="Q186" s="98">
        <v>18733.150000000001</v>
      </c>
      <c r="R186" s="98">
        <v>21555.3</v>
      </c>
      <c r="S186" s="98">
        <v>53182.35</v>
      </c>
      <c r="T186" s="98">
        <v>52575.15</v>
      </c>
      <c r="U186" s="98">
        <v>82908.2</v>
      </c>
      <c r="V186" s="98">
        <v>28305.25</v>
      </c>
      <c r="W186" s="98">
        <v>42283.25</v>
      </c>
    </row>
    <row r="187" spans="1:23" x14ac:dyDescent="0.25">
      <c r="A187" s="111" t="s">
        <v>232</v>
      </c>
      <c r="B187" s="111">
        <v>5919</v>
      </c>
      <c r="C187" s="111"/>
      <c r="D187" s="98">
        <v>1806550.67</v>
      </c>
      <c r="E187" s="98">
        <v>1471370.89</v>
      </c>
      <c r="F187" s="98">
        <v>1818441.44</v>
      </c>
      <c r="G187" s="98">
        <v>1352285.5</v>
      </c>
      <c r="H187" s="98">
        <v>1365107.86</v>
      </c>
      <c r="I187" s="98">
        <v>1236597.0900000001</v>
      </c>
      <c r="J187" s="98">
        <v>1450703.62</v>
      </c>
      <c r="K187" s="98">
        <v>1245374.28</v>
      </c>
      <c r="L187" s="98">
        <v>1219529.77</v>
      </c>
      <c r="M187" s="98">
        <v>1122669.96</v>
      </c>
      <c r="N187" s="98">
        <v>48237.25</v>
      </c>
      <c r="O187" s="98">
        <v>29137.5</v>
      </c>
      <c r="P187" s="98">
        <v>55582.5</v>
      </c>
      <c r="Q187" s="98">
        <v>8979.65</v>
      </c>
      <c r="R187" s="98">
        <v>128908.95</v>
      </c>
      <c r="S187" s="98">
        <v>0</v>
      </c>
      <c r="T187" s="98">
        <v>5621.2</v>
      </c>
      <c r="U187" s="98">
        <v>1015.3</v>
      </c>
      <c r="V187" s="98">
        <v>11415.85</v>
      </c>
      <c r="W187" s="98">
        <v>11928</v>
      </c>
    </row>
    <row r="188" spans="1:23" x14ac:dyDescent="0.25">
      <c r="A188" s="111" t="s">
        <v>231</v>
      </c>
      <c r="B188" s="111">
        <v>5562</v>
      </c>
      <c r="C188" s="111"/>
      <c r="D188" s="98">
        <v>348625.58</v>
      </c>
      <c r="E188" s="98">
        <v>463221.01</v>
      </c>
      <c r="F188" s="98">
        <v>456345.86</v>
      </c>
      <c r="G188" s="98">
        <v>430972.81</v>
      </c>
      <c r="H188" s="98">
        <v>412030.35</v>
      </c>
      <c r="I188" s="98">
        <v>440932.23</v>
      </c>
      <c r="J188" s="98">
        <v>276007.31</v>
      </c>
      <c r="K188" s="98">
        <v>298324.59000000003</v>
      </c>
      <c r="L188" s="98">
        <v>276584.02</v>
      </c>
      <c r="M188" s="98">
        <v>283701.21000000002</v>
      </c>
      <c r="N188" s="98">
        <v>29</v>
      </c>
      <c r="O188" s="98">
        <v>24629</v>
      </c>
      <c r="P188" s="98">
        <v>11792.2</v>
      </c>
      <c r="Q188" s="98">
        <v>53411.75</v>
      </c>
      <c r="R188" s="98">
        <v>12544.3</v>
      </c>
      <c r="S188" s="98">
        <v>34.35</v>
      </c>
      <c r="T188" s="98">
        <v>7553.95</v>
      </c>
      <c r="U188" s="98">
        <v>8126.35</v>
      </c>
      <c r="V188" s="98">
        <v>29607.4</v>
      </c>
      <c r="W188" s="98">
        <v>24095.3</v>
      </c>
    </row>
    <row r="189" spans="1:23" x14ac:dyDescent="0.25">
      <c r="A189" s="111" t="s">
        <v>230</v>
      </c>
      <c r="B189" s="111">
        <v>5488</v>
      </c>
      <c r="C189" s="111"/>
      <c r="D189" s="98">
        <v>166825.1</v>
      </c>
      <c r="E189" s="98">
        <v>133269.65</v>
      </c>
      <c r="F189" s="98">
        <v>125842.04</v>
      </c>
      <c r="G189" s="98">
        <v>138595.72</v>
      </c>
      <c r="H189" s="98">
        <v>165525.07</v>
      </c>
      <c r="I189" s="98">
        <v>121103.29</v>
      </c>
      <c r="J189" s="98">
        <v>125475.41</v>
      </c>
      <c r="K189" s="98">
        <v>105061.22</v>
      </c>
      <c r="L189" s="98">
        <v>122124.92</v>
      </c>
      <c r="M189" s="98">
        <v>90945.32</v>
      </c>
      <c r="N189" s="98">
        <v>38854.550000000003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</row>
    <row r="190" spans="1:23" x14ac:dyDescent="0.25">
      <c r="A190" s="111" t="s">
        <v>229</v>
      </c>
      <c r="B190" s="111">
        <v>5489</v>
      </c>
      <c r="C190" s="111"/>
      <c r="D190" s="98">
        <v>3623899.96</v>
      </c>
      <c r="E190" s="98">
        <v>3243048.25</v>
      </c>
      <c r="F190" s="98">
        <v>3713066.54</v>
      </c>
      <c r="G190" s="98">
        <v>3855899.92</v>
      </c>
      <c r="H190" s="98">
        <v>4496307.6500000004</v>
      </c>
      <c r="I190" s="98">
        <v>3554238.38</v>
      </c>
      <c r="J190" s="98">
        <v>2982491.68</v>
      </c>
      <c r="K190" s="98">
        <v>2387542.73</v>
      </c>
      <c r="L190" s="98">
        <v>3392045.69</v>
      </c>
      <c r="M190" s="98">
        <v>2654758.14</v>
      </c>
      <c r="N190" s="98">
        <v>487160.9</v>
      </c>
      <c r="O190" s="98">
        <v>283891.3</v>
      </c>
      <c r="P190" s="98">
        <v>427382.05</v>
      </c>
      <c r="Q190" s="98">
        <v>172327</v>
      </c>
      <c r="R190" s="98">
        <v>187474.65</v>
      </c>
      <c r="S190" s="98">
        <v>362639.4</v>
      </c>
      <c r="T190" s="98">
        <v>366989.2</v>
      </c>
      <c r="U190" s="98">
        <v>229534.65</v>
      </c>
      <c r="V190" s="98">
        <v>323017.59999999998</v>
      </c>
      <c r="W190" s="98">
        <v>260762.02</v>
      </c>
    </row>
    <row r="191" spans="1:23" x14ac:dyDescent="0.25">
      <c r="A191" s="111" t="s">
        <v>228</v>
      </c>
      <c r="B191" s="111">
        <v>5723</v>
      </c>
      <c r="C191" s="111"/>
      <c r="D191" s="98">
        <v>14338997.68</v>
      </c>
      <c r="E191" s="98">
        <v>14841266.800000001</v>
      </c>
      <c r="F191" s="98">
        <v>11305561.9</v>
      </c>
      <c r="G191" s="98">
        <v>33691914.090000004</v>
      </c>
      <c r="H191" s="98">
        <v>26315863.309999999</v>
      </c>
      <c r="I191" s="98">
        <v>23338041.829999998</v>
      </c>
      <c r="J191" s="98">
        <v>29030503.469999999</v>
      </c>
      <c r="K191" s="98">
        <v>13883811.98</v>
      </c>
      <c r="L191" s="98">
        <v>12496894</v>
      </c>
      <c r="M191" s="98">
        <v>12389728.210000001</v>
      </c>
      <c r="N191" s="98">
        <v>1078182.1499999999</v>
      </c>
      <c r="O191" s="98">
        <v>1694892.2</v>
      </c>
      <c r="P191" s="98">
        <v>449402</v>
      </c>
      <c r="Q191" s="98">
        <v>546431.69999999995</v>
      </c>
      <c r="R191" s="98">
        <v>739305.05</v>
      </c>
      <c r="S191" s="98">
        <v>554106.44999999995</v>
      </c>
      <c r="T191" s="98">
        <v>922300.55</v>
      </c>
      <c r="U191" s="98">
        <v>459637.05</v>
      </c>
      <c r="V191" s="98">
        <v>3801813.9</v>
      </c>
      <c r="W191" s="98">
        <v>644372.35</v>
      </c>
    </row>
    <row r="192" spans="1:23" x14ac:dyDescent="0.25">
      <c r="A192" s="111" t="s">
        <v>227</v>
      </c>
      <c r="B192" s="111">
        <v>5821</v>
      </c>
      <c r="C192" s="111"/>
      <c r="D192" s="98">
        <v>645502.80000000005</v>
      </c>
      <c r="E192" s="98">
        <v>602969.35</v>
      </c>
      <c r="F192" s="98">
        <v>649348.06999999995</v>
      </c>
      <c r="G192" s="98">
        <v>616802.6</v>
      </c>
      <c r="H192" s="98">
        <v>635699.43000000005</v>
      </c>
      <c r="I192" s="98">
        <v>581035.67000000004</v>
      </c>
      <c r="J192" s="98">
        <v>601208.44999999995</v>
      </c>
      <c r="K192" s="98">
        <v>646983.98</v>
      </c>
      <c r="L192" s="98">
        <v>594611.47</v>
      </c>
      <c r="M192" s="98">
        <v>554413.1</v>
      </c>
      <c r="N192" s="98">
        <v>47550.25</v>
      </c>
      <c r="O192" s="98">
        <v>16164</v>
      </c>
      <c r="P192" s="98">
        <v>6413.9</v>
      </c>
      <c r="Q192" s="98">
        <v>0</v>
      </c>
      <c r="R192" s="98">
        <v>17438.75</v>
      </c>
      <c r="S192" s="98">
        <v>3755.25</v>
      </c>
      <c r="T192" s="98">
        <v>14385.1</v>
      </c>
      <c r="U192" s="98">
        <v>17238.099999999999</v>
      </c>
      <c r="V192" s="98">
        <v>34295.9</v>
      </c>
      <c r="W192" s="98">
        <v>24978.2</v>
      </c>
    </row>
    <row r="193" spans="1:23" x14ac:dyDescent="0.25">
      <c r="A193" s="111" t="s">
        <v>226</v>
      </c>
      <c r="B193" s="111">
        <v>5490</v>
      </c>
      <c r="C193" s="111"/>
      <c r="D193" s="98">
        <v>669292.01</v>
      </c>
      <c r="E193" s="98">
        <v>728305.22</v>
      </c>
      <c r="F193" s="98">
        <v>729164.71</v>
      </c>
      <c r="G193" s="98">
        <v>685251.49</v>
      </c>
      <c r="H193" s="98">
        <v>775188.88</v>
      </c>
      <c r="I193" s="98">
        <v>696294.24</v>
      </c>
      <c r="J193" s="98">
        <v>623948.43999999994</v>
      </c>
      <c r="K193" s="98">
        <v>647151.47</v>
      </c>
      <c r="L193" s="98">
        <v>618262.18000000005</v>
      </c>
      <c r="M193" s="98">
        <v>521533.2</v>
      </c>
      <c r="N193" s="98">
        <v>11852.6</v>
      </c>
      <c r="O193" s="98">
        <v>26881</v>
      </c>
      <c r="P193" s="98">
        <v>315</v>
      </c>
      <c r="Q193" s="98">
        <v>13264.35</v>
      </c>
      <c r="R193" s="98">
        <v>10133</v>
      </c>
      <c r="S193" s="98">
        <v>0</v>
      </c>
      <c r="T193" s="98">
        <v>19728.05</v>
      </c>
      <c r="U193" s="98">
        <v>10131.450000000001</v>
      </c>
      <c r="V193" s="98">
        <v>44603.8</v>
      </c>
      <c r="W193" s="98">
        <v>12079.75</v>
      </c>
    </row>
    <row r="194" spans="1:23" x14ac:dyDescent="0.25">
      <c r="A194" s="111" t="s">
        <v>225</v>
      </c>
      <c r="B194" s="111">
        <v>5431</v>
      </c>
      <c r="C194" s="111"/>
      <c r="D194" s="98">
        <v>752513.96</v>
      </c>
      <c r="E194" s="98">
        <v>797239.78</v>
      </c>
      <c r="F194" s="98">
        <v>800733.17</v>
      </c>
      <c r="G194" s="98">
        <v>823922.03</v>
      </c>
      <c r="H194" s="98">
        <v>736068.65</v>
      </c>
      <c r="I194" s="98">
        <v>681295.8</v>
      </c>
      <c r="J194" s="98">
        <v>855010.07</v>
      </c>
      <c r="K194" s="98">
        <v>688677.99</v>
      </c>
      <c r="L194" s="98">
        <v>626534.81000000006</v>
      </c>
      <c r="M194" s="98">
        <v>717787.05</v>
      </c>
      <c r="N194" s="98">
        <v>12664.2</v>
      </c>
      <c r="O194" s="98">
        <v>14822.85</v>
      </c>
      <c r="P194" s="98">
        <v>68497.75</v>
      </c>
      <c r="Q194" s="98">
        <v>83136.7</v>
      </c>
      <c r="R194" s="98">
        <v>1770.95</v>
      </c>
      <c r="S194" s="98">
        <v>12679.5</v>
      </c>
      <c r="T194" s="98">
        <v>38220.35</v>
      </c>
      <c r="U194" s="98">
        <v>23413.45</v>
      </c>
      <c r="V194" s="98">
        <v>20139.599999999999</v>
      </c>
      <c r="W194" s="98">
        <v>23956.55</v>
      </c>
    </row>
    <row r="195" spans="1:23" x14ac:dyDescent="0.25">
      <c r="A195" s="111" t="s">
        <v>224</v>
      </c>
      <c r="B195" s="111">
        <v>5921</v>
      </c>
      <c r="C195" s="111"/>
      <c r="D195" s="98">
        <v>457761.54</v>
      </c>
      <c r="E195" s="98">
        <v>507035.42</v>
      </c>
      <c r="F195" s="98">
        <v>492711.9</v>
      </c>
      <c r="G195" s="98">
        <v>470365.41</v>
      </c>
      <c r="H195" s="98">
        <v>479711.17</v>
      </c>
      <c r="I195" s="98">
        <v>459559.15</v>
      </c>
      <c r="J195" s="98">
        <v>474086.14</v>
      </c>
      <c r="K195" s="98">
        <v>454925.39</v>
      </c>
      <c r="L195" s="98">
        <v>583624.55000000005</v>
      </c>
      <c r="M195" s="98">
        <v>514267.62</v>
      </c>
      <c r="N195" s="98">
        <v>0</v>
      </c>
      <c r="O195" s="98">
        <v>0</v>
      </c>
      <c r="P195" s="98">
        <v>882.55</v>
      </c>
      <c r="Q195" s="98">
        <v>27571.7</v>
      </c>
      <c r="R195" s="98">
        <v>7524.8</v>
      </c>
      <c r="S195" s="98">
        <v>3177.3</v>
      </c>
      <c r="T195" s="98">
        <v>18705.349999999999</v>
      </c>
      <c r="U195" s="98">
        <v>14626.75</v>
      </c>
      <c r="V195" s="98">
        <v>0</v>
      </c>
      <c r="W195" s="98">
        <v>4624.6000000000004</v>
      </c>
    </row>
    <row r="196" spans="1:23" x14ac:dyDescent="0.25">
      <c r="A196" s="111" t="s">
        <v>223</v>
      </c>
      <c r="B196" s="111">
        <v>5491</v>
      </c>
      <c r="C196" s="111"/>
      <c r="D196" s="98">
        <v>1155212.8799999999</v>
      </c>
      <c r="E196" s="98">
        <v>1087325.3500000001</v>
      </c>
      <c r="F196" s="98">
        <v>1175934.4099999999</v>
      </c>
      <c r="G196" s="98">
        <v>1101958.1399999999</v>
      </c>
      <c r="H196" s="98">
        <v>1013218.83</v>
      </c>
      <c r="I196" s="98">
        <v>847362.82</v>
      </c>
      <c r="J196" s="98">
        <v>744856.62</v>
      </c>
      <c r="K196" s="98">
        <v>720177.85</v>
      </c>
      <c r="L196" s="98">
        <v>822575.28</v>
      </c>
      <c r="M196" s="98">
        <v>600675.34</v>
      </c>
      <c r="N196" s="98">
        <v>58069.05</v>
      </c>
      <c r="O196" s="98">
        <v>10334.35</v>
      </c>
      <c r="P196" s="98">
        <v>26127.1</v>
      </c>
      <c r="Q196" s="98">
        <v>14812.85</v>
      </c>
      <c r="R196" s="98">
        <v>22844.6</v>
      </c>
      <c r="S196" s="98">
        <v>15055.45</v>
      </c>
      <c r="T196" s="98">
        <v>56256.6</v>
      </c>
      <c r="U196" s="98">
        <v>38890.449999999997</v>
      </c>
      <c r="V196" s="98">
        <v>76755.199999999997</v>
      </c>
      <c r="W196" s="98">
        <v>7730.4</v>
      </c>
    </row>
    <row r="197" spans="1:23" x14ac:dyDescent="0.25">
      <c r="A197" s="111" t="s">
        <v>222</v>
      </c>
      <c r="B197" s="111">
        <v>5859</v>
      </c>
      <c r="C197" s="111"/>
      <c r="D197" s="98">
        <v>11158943.390000001</v>
      </c>
      <c r="E197" s="98">
        <v>11646527.02</v>
      </c>
      <c r="F197" s="98">
        <v>9956226.3900000006</v>
      </c>
      <c r="G197" s="98">
        <v>9965317.9800000004</v>
      </c>
      <c r="H197" s="98">
        <v>9900772.4600000009</v>
      </c>
      <c r="I197" s="98">
        <v>9572633.3000000007</v>
      </c>
      <c r="J197" s="98">
        <v>8889939.9000000004</v>
      </c>
      <c r="K197" s="98">
        <v>9774846.2300000004</v>
      </c>
      <c r="L197" s="98">
        <v>8925118.4399999995</v>
      </c>
      <c r="M197" s="98">
        <v>9571116.3200000003</v>
      </c>
      <c r="N197" s="98">
        <v>462834.05</v>
      </c>
      <c r="O197" s="98">
        <v>444818.8</v>
      </c>
      <c r="P197" s="98">
        <v>208538.55</v>
      </c>
      <c r="Q197" s="98">
        <v>434848.9</v>
      </c>
      <c r="R197" s="98">
        <v>173838.6</v>
      </c>
      <c r="S197" s="98">
        <v>553589.65</v>
      </c>
      <c r="T197" s="98">
        <v>270161.25</v>
      </c>
      <c r="U197" s="98">
        <v>214334.7</v>
      </c>
      <c r="V197" s="98">
        <v>574323.44999999995</v>
      </c>
      <c r="W197" s="98">
        <v>405225.85</v>
      </c>
    </row>
    <row r="198" spans="1:23" x14ac:dyDescent="0.25">
      <c r="A198" s="111" t="s">
        <v>221</v>
      </c>
      <c r="B198" s="111">
        <v>5922</v>
      </c>
      <c r="C198" s="111"/>
      <c r="D198" s="98">
        <v>2513915.2000000002</v>
      </c>
      <c r="E198" s="98">
        <v>2704304.13</v>
      </c>
      <c r="F198" s="98">
        <v>2170310.9</v>
      </c>
      <c r="G198" s="98">
        <v>2426102.34</v>
      </c>
      <c r="H198" s="98">
        <v>2851808.86</v>
      </c>
      <c r="I198" s="98">
        <v>3020307.44</v>
      </c>
      <c r="J198" s="98">
        <v>2732434.51</v>
      </c>
      <c r="K198" s="98">
        <v>3330057.43</v>
      </c>
      <c r="L198" s="98">
        <v>2838032.3</v>
      </c>
      <c r="M198" s="98">
        <v>2631188.2999999998</v>
      </c>
      <c r="N198" s="98">
        <v>435028.75</v>
      </c>
      <c r="O198" s="98">
        <v>473741.15</v>
      </c>
      <c r="P198" s="98">
        <v>309652.40000000002</v>
      </c>
      <c r="Q198" s="98">
        <v>242208.75</v>
      </c>
      <c r="R198" s="98">
        <v>230197.1</v>
      </c>
      <c r="S198" s="98">
        <v>230330.75</v>
      </c>
      <c r="T198" s="98">
        <v>150399.5</v>
      </c>
      <c r="U198" s="98">
        <v>214798.55</v>
      </c>
      <c r="V198" s="98">
        <v>213776.5</v>
      </c>
      <c r="W198" s="98">
        <v>161037.20000000001</v>
      </c>
    </row>
    <row r="199" spans="1:23" x14ac:dyDescent="0.25">
      <c r="A199" s="111" t="s">
        <v>220</v>
      </c>
      <c r="B199" s="111">
        <v>5693</v>
      </c>
      <c r="C199" s="111"/>
      <c r="D199" s="98">
        <v>5961900.75</v>
      </c>
      <c r="E199" s="98">
        <v>5751045.9000000004</v>
      </c>
      <c r="F199" s="98">
        <v>5626179.9199999999</v>
      </c>
      <c r="G199" s="98">
        <v>5470202.3499999996</v>
      </c>
      <c r="H199" s="98">
        <v>5306076.17</v>
      </c>
      <c r="I199" s="98">
        <v>5438580.3899999997</v>
      </c>
      <c r="J199" s="98">
        <v>4870477.8600000003</v>
      </c>
      <c r="K199" s="98">
        <v>4879061.28</v>
      </c>
      <c r="L199" s="98">
        <v>4536375.08</v>
      </c>
      <c r="M199" s="98">
        <v>4273384.87</v>
      </c>
      <c r="N199" s="98">
        <v>274053.59999999998</v>
      </c>
      <c r="O199" s="98">
        <v>207495.7</v>
      </c>
      <c r="P199" s="98">
        <v>181791.8</v>
      </c>
      <c r="Q199" s="98">
        <v>177514.4</v>
      </c>
      <c r="R199" s="98">
        <v>175705.3</v>
      </c>
      <c r="S199" s="98">
        <v>243239.45</v>
      </c>
      <c r="T199" s="98">
        <v>117544.85</v>
      </c>
      <c r="U199" s="98">
        <v>192984.7</v>
      </c>
      <c r="V199" s="98">
        <v>160671.4</v>
      </c>
      <c r="W199" s="98">
        <v>164739.29999999999</v>
      </c>
    </row>
    <row r="200" spans="1:23" x14ac:dyDescent="0.25">
      <c r="A200" s="111" t="s">
        <v>219</v>
      </c>
      <c r="B200" s="111">
        <v>5756</v>
      </c>
      <c r="C200" s="111"/>
      <c r="D200" s="98">
        <v>1297690.51</v>
      </c>
      <c r="E200" s="98">
        <v>1345016.18</v>
      </c>
      <c r="F200" s="98">
        <v>1223184.04</v>
      </c>
      <c r="G200" s="98">
        <v>1270352.95</v>
      </c>
      <c r="H200" s="98">
        <v>1189260.8999999999</v>
      </c>
      <c r="I200" s="98">
        <v>1410281.98</v>
      </c>
      <c r="J200" s="98">
        <v>1182308.17</v>
      </c>
      <c r="K200" s="98">
        <v>1049173.6000000001</v>
      </c>
      <c r="L200" s="98">
        <v>1148842.3500000001</v>
      </c>
      <c r="M200" s="98">
        <v>1151532.1299999999</v>
      </c>
      <c r="N200" s="98">
        <v>11649.75</v>
      </c>
      <c r="O200" s="98">
        <v>22526.1</v>
      </c>
      <c r="P200" s="98">
        <v>49479.25</v>
      </c>
      <c r="Q200" s="98">
        <v>6990.4</v>
      </c>
      <c r="R200" s="98">
        <v>1978.45</v>
      </c>
      <c r="S200" s="98">
        <v>15466.1</v>
      </c>
      <c r="T200" s="98">
        <v>19684.349999999999</v>
      </c>
      <c r="U200" s="98">
        <v>20743.45</v>
      </c>
      <c r="V200" s="98">
        <v>13598.6</v>
      </c>
      <c r="W200" s="98">
        <v>10433.049999999999</v>
      </c>
    </row>
    <row r="201" spans="1:23" x14ac:dyDescent="0.25">
      <c r="A201" s="111" t="s">
        <v>218</v>
      </c>
      <c r="B201" s="111">
        <v>5540</v>
      </c>
      <c r="C201" s="111"/>
      <c r="D201" s="98">
        <v>4974182.63</v>
      </c>
      <c r="E201" s="98">
        <v>4728203.99</v>
      </c>
      <c r="F201" s="98">
        <v>4914716.68</v>
      </c>
      <c r="G201" s="98">
        <v>4878238.9400000004</v>
      </c>
      <c r="H201" s="98">
        <v>4555222.9400000004</v>
      </c>
      <c r="I201" s="98">
        <v>4428889.71</v>
      </c>
      <c r="J201" s="98">
        <v>4283235.99</v>
      </c>
      <c r="K201" s="98">
        <v>3685940.24</v>
      </c>
      <c r="L201" s="98">
        <v>3779164.06</v>
      </c>
      <c r="M201" s="98">
        <v>3672262.09</v>
      </c>
      <c r="N201" s="98">
        <v>125964.55</v>
      </c>
      <c r="O201" s="98">
        <v>126873.95</v>
      </c>
      <c r="P201" s="98">
        <v>85132.5</v>
      </c>
      <c r="Q201" s="98">
        <v>58710.15</v>
      </c>
      <c r="R201" s="98">
        <v>94076.2</v>
      </c>
      <c r="S201" s="98">
        <v>44055.6</v>
      </c>
      <c r="T201" s="98">
        <v>59161.15</v>
      </c>
      <c r="U201" s="98">
        <v>61072.15</v>
      </c>
      <c r="V201" s="98">
        <v>125253.5</v>
      </c>
      <c r="W201" s="98">
        <v>73277.75</v>
      </c>
    </row>
    <row r="202" spans="1:23" x14ac:dyDescent="0.25">
      <c r="A202" s="111" t="s">
        <v>217</v>
      </c>
      <c r="B202" s="111">
        <v>5792</v>
      </c>
      <c r="C202" s="111"/>
      <c r="D202" s="98">
        <v>1519531.74</v>
      </c>
      <c r="E202" s="98">
        <v>1630661.26</v>
      </c>
      <c r="F202" s="98">
        <v>1393035.58</v>
      </c>
      <c r="G202" s="98">
        <v>1654300.39</v>
      </c>
      <c r="H202" s="98">
        <v>1575370.68</v>
      </c>
      <c r="I202" s="98">
        <v>1474823.04</v>
      </c>
      <c r="J202" s="98">
        <v>1290048.1299999999</v>
      </c>
      <c r="K202" s="98">
        <v>1494943.67</v>
      </c>
      <c r="L202" s="98">
        <v>1391593.3</v>
      </c>
      <c r="M202" s="98">
        <v>1544659.91</v>
      </c>
      <c r="N202" s="98">
        <v>3670.7</v>
      </c>
      <c r="O202" s="98">
        <v>71737.05</v>
      </c>
      <c r="P202" s="98">
        <v>52090.55</v>
      </c>
      <c r="Q202" s="98">
        <v>38486.449999999997</v>
      </c>
      <c r="R202" s="98">
        <v>27873.05</v>
      </c>
      <c r="S202" s="98">
        <v>35235.949999999997</v>
      </c>
      <c r="T202" s="98">
        <v>77257</v>
      </c>
      <c r="U202" s="98">
        <v>44687.199999999997</v>
      </c>
      <c r="V202" s="98">
        <v>62601.95</v>
      </c>
      <c r="W202" s="98">
        <v>105848.25</v>
      </c>
    </row>
    <row r="203" spans="1:23" x14ac:dyDescent="0.25">
      <c r="A203" s="111" t="s">
        <v>216</v>
      </c>
      <c r="B203" s="111">
        <v>5886</v>
      </c>
      <c r="C203" s="111"/>
      <c r="D203" s="98">
        <v>103229368.09</v>
      </c>
      <c r="E203" s="98">
        <v>113773742.93000001</v>
      </c>
      <c r="F203" s="98">
        <v>96678993.530000001</v>
      </c>
      <c r="G203" s="98">
        <v>93304805.530000001</v>
      </c>
      <c r="H203" s="98">
        <v>100681627.48</v>
      </c>
      <c r="I203" s="98">
        <v>91224970.909999996</v>
      </c>
      <c r="J203" s="98">
        <v>93954728.799999997</v>
      </c>
      <c r="K203" s="98">
        <v>87969741.280000001</v>
      </c>
      <c r="L203" s="98">
        <v>87398152.409999996</v>
      </c>
      <c r="M203" s="98">
        <v>93736783.180000007</v>
      </c>
      <c r="N203" s="98">
        <v>3073791.35</v>
      </c>
      <c r="O203" s="98">
        <v>3438682.75</v>
      </c>
      <c r="P203" s="98">
        <v>3021737.75</v>
      </c>
      <c r="Q203" s="98">
        <v>2431435.2000000002</v>
      </c>
      <c r="R203" s="98">
        <v>2825487.05</v>
      </c>
      <c r="S203" s="98">
        <v>3792148.65</v>
      </c>
      <c r="T203" s="98">
        <v>2142780.15</v>
      </c>
      <c r="U203" s="98">
        <v>3407815.55</v>
      </c>
      <c r="V203" s="98">
        <v>3243575.55</v>
      </c>
      <c r="W203" s="98">
        <v>4459376.8</v>
      </c>
    </row>
    <row r="204" spans="1:23" x14ac:dyDescent="0.25">
      <c r="A204" s="111" t="s">
        <v>215</v>
      </c>
      <c r="B204" s="111">
        <v>5492</v>
      </c>
      <c r="C204" s="111"/>
      <c r="D204" s="98">
        <v>9609686.2200000007</v>
      </c>
      <c r="E204" s="98">
        <v>11372895.880000001</v>
      </c>
      <c r="F204" s="98">
        <v>10227508.630000001</v>
      </c>
      <c r="G204" s="98">
        <v>12104799.26</v>
      </c>
      <c r="H204" s="98">
        <v>15625419.66</v>
      </c>
      <c r="I204" s="98">
        <v>14316683.640000001</v>
      </c>
      <c r="J204" s="98">
        <v>12875846.67</v>
      </c>
      <c r="K204" s="98">
        <v>11969073.970000001</v>
      </c>
      <c r="L204" s="98">
        <v>9923797.0399999991</v>
      </c>
      <c r="M204" s="98">
        <v>5948932.0300000003</v>
      </c>
      <c r="N204" s="98">
        <v>74865.45</v>
      </c>
      <c r="O204" s="98">
        <v>111403</v>
      </c>
      <c r="P204" s="98">
        <v>69819.899999999994</v>
      </c>
      <c r="Q204" s="98">
        <v>52407.7</v>
      </c>
      <c r="R204" s="98">
        <v>7274.65</v>
      </c>
      <c r="S204" s="98">
        <v>32326.400000000001</v>
      </c>
      <c r="T204" s="98">
        <v>42505.35</v>
      </c>
      <c r="U204" s="98">
        <v>53250.6</v>
      </c>
      <c r="V204" s="98">
        <v>79535.95</v>
      </c>
      <c r="W204" s="98">
        <v>88267.45</v>
      </c>
    </row>
    <row r="205" spans="1:23" x14ac:dyDescent="0.25">
      <c r="A205" s="111" t="s">
        <v>214</v>
      </c>
      <c r="B205" s="111">
        <v>5642</v>
      </c>
      <c r="C205" s="111"/>
      <c r="D205" s="98">
        <v>71393068.469999999</v>
      </c>
      <c r="E205" s="98">
        <v>73469680.930000007</v>
      </c>
      <c r="F205" s="98">
        <v>57025516.520000003</v>
      </c>
      <c r="G205" s="98">
        <v>63894491.990000002</v>
      </c>
      <c r="H205" s="98">
        <v>61599335.840000004</v>
      </c>
      <c r="I205" s="98">
        <v>60161357.729999997</v>
      </c>
      <c r="J205" s="98">
        <v>58470335.469999999</v>
      </c>
      <c r="K205" s="98">
        <v>57256086.25</v>
      </c>
      <c r="L205" s="98">
        <v>55611250.509999998</v>
      </c>
      <c r="M205" s="98">
        <v>54407483.109999999</v>
      </c>
      <c r="N205" s="98">
        <v>1775637.55</v>
      </c>
      <c r="O205" s="98">
        <v>1333271.1499999999</v>
      </c>
      <c r="P205" s="98">
        <v>1998116.35</v>
      </c>
      <c r="Q205" s="98">
        <v>897160.4</v>
      </c>
      <c r="R205" s="98">
        <v>2441199.7999999998</v>
      </c>
      <c r="S205" s="98">
        <v>913277.4</v>
      </c>
      <c r="T205" s="98">
        <v>1334101</v>
      </c>
      <c r="U205" s="98">
        <v>834283</v>
      </c>
      <c r="V205" s="98">
        <v>620012.05000000005</v>
      </c>
      <c r="W205" s="98">
        <v>632434.65</v>
      </c>
    </row>
    <row r="206" spans="1:23" x14ac:dyDescent="0.25">
      <c r="A206" s="111" t="s">
        <v>213</v>
      </c>
      <c r="B206" s="111">
        <v>5527</v>
      </c>
      <c r="C206" s="111"/>
      <c r="D206" s="98">
        <v>3175201.4</v>
      </c>
      <c r="E206" s="98">
        <v>3089083.28</v>
      </c>
      <c r="F206" s="98">
        <v>3145897.71</v>
      </c>
      <c r="G206" s="98">
        <v>3070152.08</v>
      </c>
      <c r="H206" s="98">
        <v>2998203.98</v>
      </c>
      <c r="I206" s="98">
        <v>2928281.57</v>
      </c>
      <c r="J206" s="98">
        <v>2778220.14</v>
      </c>
      <c r="K206" s="98">
        <v>2800470.22</v>
      </c>
      <c r="L206" s="98">
        <v>2825487.9</v>
      </c>
      <c r="M206" s="98">
        <v>3052557.61</v>
      </c>
      <c r="N206" s="98">
        <v>170991.9</v>
      </c>
      <c r="O206" s="98">
        <v>128509.85</v>
      </c>
      <c r="P206" s="98">
        <v>62263.3</v>
      </c>
      <c r="Q206" s="98">
        <v>163001.75</v>
      </c>
      <c r="R206" s="98">
        <v>120977.60000000001</v>
      </c>
      <c r="S206" s="98">
        <v>94240.6</v>
      </c>
      <c r="T206" s="98">
        <v>35373</v>
      </c>
      <c r="U206" s="98">
        <v>130919.3</v>
      </c>
      <c r="V206" s="98">
        <v>91142.55</v>
      </c>
      <c r="W206" s="98">
        <v>32609.55</v>
      </c>
    </row>
    <row r="207" spans="1:23" x14ac:dyDescent="0.25">
      <c r="A207" s="111" t="s">
        <v>212</v>
      </c>
      <c r="B207" s="111">
        <v>5678</v>
      </c>
      <c r="C207" s="111"/>
      <c r="D207" s="98">
        <v>10687891.050000001</v>
      </c>
      <c r="E207" s="98">
        <v>10557307.23</v>
      </c>
      <c r="F207" s="98">
        <v>10284345.77</v>
      </c>
      <c r="G207" s="98">
        <v>11009273.859999999</v>
      </c>
      <c r="H207" s="98">
        <v>10040989.970000001</v>
      </c>
      <c r="I207" s="98">
        <v>10131506.73</v>
      </c>
      <c r="J207" s="98">
        <v>10283211.380000001</v>
      </c>
      <c r="K207" s="98">
        <v>10123192.859999999</v>
      </c>
      <c r="L207" s="98">
        <v>9731430.9199999999</v>
      </c>
      <c r="M207" s="98">
        <v>9426882.4399999995</v>
      </c>
      <c r="N207" s="98">
        <v>453065.3</v>
      </c>
      <c r="O207" s="98">
        <v>854266.85</v>
      </c>
      <c r="P207" s="98">
        <v>578471.94999999995</v>
      </c>
      <c r="Q207" s="98">
        <v>503339.55</v>
      </c>
      <c r="R207" s="98">
        <v>507351.8</v>
      </c>
      <c r="S207" s="98">
        <v>780153.6</v>
      </c>
      <c r="T207" s="98">
        <v>357791.15</v>
      </c>
      <c r="U207" s="98">
        <v>307773.90000000002</v>
      </c>
      <c r="V207" s="98">
        <v>318970.5</v>
      </c>
      <c r="W207" s="98">
        <v>316311.65000000002</v>
      </c>
    </row>
    <row r="208" spans="1:23" x14ac:dyDescent="0.25">
      <c r="A208" s="111" t="s">
        <v>211</v>
      </c>
      <c r="B208" s="111">
        <v>5563</v>
      </c>
      <c r="C208" s="111"/>
      <c r="D208" s="98">
        <v>213478.45</v>
      </c>
      <c r="E208" s="98">
        <v>382776.7</v>
      </c>
      <c r="F208" s="98">
        <v>354209.7</v>
      </c>
      <c r="G208" s="98">
        <v>330160.06</v>
      </c>
      <c r="H208" s="98">
        <v>274785.53999999998</v>
      </c>
      <c r="I208" s="98">
        <v>257090.54</v>
      </c>
      <c r="J208" s="98">
        <v>351892.22</v>
      </c>
      <c r="K208" s="98">
        <v>328953.48</v>
      </c>
      <c r="L208" s="98">
        <v>312057.01</v>
      </c>
      <c r="M208" s="98">
        <v>276245.5</v>
      </c>
      <c r="N208" s="98">
        <v>34994.35</v>
      </c>
      <c r="O208" s="98">
        <v>42313</v>
      </c>
      <c r="P208" s="98">
        <v>449.15</v>
      </c>
      <c r="Q208" s="98">
        <v>1305.95</v>
      </c>
      <c r="R208" s="98">
        <v>1314.3</v>
      </c>
      <c r="S208" s="98">
        <v>265.14999999999998</v>
      </c>
      <c r="T208" s="98">
        <v>11302.8</v>
      </c>
      <c r="U208" s="98">
        <v>6949.35</v>
      </c>
      <c r="V208" s="98">
        <v>187.25</v>
      </c>
      <c r="W208" s="98">
        <v>0</v>
      </c>
    </row>
    <row r="209" spans="1:23" x14ac:dyDescent="0.25">
      <c r="A209" s="111" t="s">
        <v>210</v>
      </c>
      <c r="B209" s="111">
        <v>5564</v>
      </c>
      <c r="C209" s="111"/>
      <c r="D209" s="98">
        <v>199535.18</v>
      </c>
      <c r="E209" s="98">
        <v>159579.53</v>
      </c>
      <c r="F209" s="98">
        <v>170631.22</v>
      </c>
      <c r="G209" s="98">
        <v>170503.67999999999</v>
      </c>
      <c r="H209" s="98">
        <v>231901.18</v>
      </c>
      <c r="I209" s="98">
        <v>210457.54</v>
      </c>
      <c r="J209" s="98">
        <v>173039.72</v>
      </c>
      <c r="K209" s="98">
        <v>159052.89000000001</v>
      </c>
      <c r="L209" s="98">
        <v>187565.64</v>
      </c>
      <c r="M209" s="98">
        <v>200397.37</v>
      </c>
      <c r="N209" s="98">
        <v>26.1</v>
      </c>
      <c r="O209" s="98">
        <v>1792.3</v>
      </c>
      <c r="P209" s="98">
        <v>12905.35</v>
      </c>
      <c r="Q209" s="98">
        <v>22.1</v>
      </c>
      <c r="R209" s="98">
        <v>14739.4</v>
      </c>
      <c r="S209" s="98">
        <v>7508.6</v>
      </c>
      <c r="T209" s="98">
        <v>11586.1</v>
      </c>
      <c r="U209" s="98">
        <v>14.75</v>
      </c>
      <c r="V209" s="98">
        <v>9727.4</v>
      </c>
      <c r="W209" s="98">
        <v>3.45</v>
      </c>
    </row>
    <row r="210" spans="1:23" x14ac:dyDescent="0.25">
      <c r="A210" s="111" t="s">
        <v>209</v>
      </c>
      <c r="B210" s="111">
        <v>5408</v>
      </c>
      <c r="C210" s="111"/>
      <c r="D210" s="98">
        <v>3494912.79</v>
      </c>
      <c r="E210" s="98">
        <v>3885000.75</v>
      </c>
      <c r="F210" s="98">
        <v>3741432.56</v>
      </c>
      <c r="G210" s="98">
        <v>3155905.9</v>
      </c>
      <c r="H210" s="98">
        <v>3635421.53</v>
      </c>
      <c r="I210" s="98">
        <v>3119970.3</v>
      </c>
      <c r="J210" s="98">
        <v>3008928.72</v>
      </c>
      <c r="K210" s="98">
        <v>3059415.89</v>
      </c>
      <c r="L210" s="98">
        <v>2487721.9300000002</v>
      </c>
      <c r="M210" s="98">
        <v>2777913.01</v>
      </c>
      <c r="N210" s="98">
        <v>216580.9</v>
      </c>
      <c r="O210" s="98">
        <v>205822.05</v>
      </c>
      <c r="P210" s="98">
        <v>266384.34999999998</v>
      </c>
      <c r="Q210" s="98">
        <v>137209.15</v>
      </c>
      <c r="R210" s="98">
        <v>190782.6</v>
      </c>
      <c r="S210" s="98">
        <v>102798.95</v>
      </c>
      <c r="T210" s="98">
        <v>138092.1</v>
      </c>
      <c r="U210" s="98">
        <v>144063.65</v>
      </c>
      <c r="V210" s="98">
        <v>83672.45</v>
      </c>
      <c r="W210" s="98">
        <v>98665.15</v>
      </c>
    </row>
    <row r="211" spans="1:23" x14ac:dyDescent="0.25">
      <c r="A211" s="111" t="s">
        <v>208</v>
      </c>
      <c r="B211" s="111">
        <v>5724</v>
      </c>
      <c r="C211" s="111"/>
      <c r="D211" s="98">
        <v>106686890.84999999</v>
      </c>
      <c r="E211" s="98">
        <v>105313526.63</v>
      </c>
      <c r="F211" s="98">
        <v>100779240.7</v>
      </c>
      <c r="G211" s="98">
        <v>96358984.930000007</v>
      </c>
      <c r="H211" s="98">
        <v>96135489.310000002</v>
      </c>
      <c r="I211" s="98">
        <v>94362462.5</v>
      </c>
      <c r="J211" s="98">
        <v>97026722.469999999</v>
      </c>
      <c r="K211" s="98">
        <v>95534433.909999996</v>
      </c>
      <c r="L211" s="98">
        <v>86876564.780000001</v>
      </c>
      <c r="M211" s="98">
        <v>86144951.189999998</v>
      </c>
      <c r="N211" s="98">
        <v>2545298.35</v>
      </c>
      <c r="O211" s="98">
        <v>2607909.7000000002</v>
      </c>
      <c r="P211" s="98">
        <v>6244454.2999999998</v>
      </c>
      <c r="Q211" s="98">
        <v>2684995.65</v>
      </c>
      <c r="R211" s="98">
        <v>2156509.5</v>
      </c>
      <c r="S211" s="98">
        <v>1971059</v>
      </c>
      <c r="T211" s="98">
        <v>3395873</v>
      </c>
      <c r="U211" s="98">
        <v>1132300.6000000001</v>
      </c>
      <c r="V211" s="98">
        <v>2143651.85</v>
      </c>
      <c r="W211" s="98">
        <v>2110198.35</v>
      </c>
    </row>
    <row r="212" spans="1:23" x14ac:dyDescent="0.25">
      <c r="A212" s="111" t="s">
        <v>207</v>
      </c>
      <c r="B212" s="111">
        <v>5680</v>
      </c>
      <c r="C212" s="111"/>
      <c r="D212" s="98">
        <v>939189.39</v>
      </c>
      <c r="E212" s="98">
        <v>729187.79</v>
      </c>
      <c r="F212" s="98">
        <v>788206.09</v>
      </c>
      <c r="G212" s="98">
        <v>573482.49</v>
      </c>
      <c r="H212" s="98">
        <v>576050.97</v>
      </c>
      <c r="I212" s="98">
        <v>622588.87</v>
      </c>
      <c r="J212" s="98">
        <v>701126.15</v>
      </c>
      <c r="K212" s="98">
        <v>668490.12</v>
      </c>
      <c r="L212" s="98">
        <v>540609.28000000003</v>
      </c>
      <c r="M212" s="98">
        <v>608603.57999999996</v>
      </c>
      <c r="N212" s="98">
        <v>49720.55</v>
      </c>
      <c r="O212" s="98">
        <v>22098.6</v>
      </c>
      <c r="P212" s="98">
        <v>60938.6</v>
      </c>
      <c r="Q212" s="98">
        <v>29081.75</v>
      </c>
      <c r="R212" s="98">
        <v>22609.3</v>
      </c>
      <c r="S212" s="98">
        <v>22755.1</v>
      </c>
      <c r="T212" s="98">
        <v>22530.05</v>
      </c>
      <c r="U212" s="98">
        <v>4444.7</v>
      </c>
      <c r="V212" s="98">
        <v>16409.45</v>
      </c>
      <c r="W212" s="98">
        <v>10719.95</v>
      </c>
    </row>
    <row r="213" spans="1:23" x14ac:dyDescent="0.25">
      <c r="A213" s="111" t="s">
        <v>206</v>
      </c>
      <c r="B213" s="111">
        <v>5409</v>
      </c>
      <c r="C213" s="111"/>
      <c r="D213" s="98">
        <v>31665257.629999999</v>
      </c>
      <c r="E213" s="98">
        <v>36916230.700000003</v>
      </c>
      <c r="F213" s="98">
        <v>29863511.34</v>
      </c>
      <c r="G213" s="98">
        <v>30872474.109999999</v>
      </c>
      <c r="H213" s="98">
        <v>29888512.52</v>
      </c>
      <c r="I213" s="98">
        <v>28394709.359999999</v>
      </c>
      <c r="J213" s="98">
        <v>29093137.879999999</v>
      </c>
      <c r="K213" s="98">
        <v>58884997.240000002</v>
      </c>
      <c r="L213" s="98">
        <v>28171496.300000001</v>
      </c>
      <c r="M213" s="98">
        <v>27408214.539999999</v>
      </c>
      <c r="N213" s="98">
        <v>2058006.65</v>
      </c>
      <c r="O213" s="98">
        <v>1526736</v>
      </c>
      <c r="P213" s="98">
        <v>1165765.7</v>
      </c>
      <c r="Q213" s="98">
        <v>628395</v>
      </c>
      <c r="R213" s="98">
        <v>648955.65</v>
      </c>
      <c r="S213" s="98">
        <v>958024.5</v>
      </c>
      <c r="T213" s="98">
        <v>931892.05</v>
      </c>
      <c r="U213" s="98">
        <v>1641376.3</v>
      </c>
      <c r="V213" s="98">
        <v>1333511.8999999999</v>
      </c>
      <c r="W213" s="98">
        <v>1583973.55</v>
      </c>
    </row>
    <row r="214" spans="1:23" x14ac:dyDescent="0.25">
      <c r="A214" s="111" t="s">
        <v>205</v>
      </c>
      <c r="B214" s="111">
        <v>5565</v>
      </c>
      <c r="C214" s="111"/>
      <c r="D214" s="98">
        <v>841319.68</v>
      </c>
      <c r="E214" s="98">
        <v>1557472.76</v>
      </c>
      <c r="F214" s="98">
        <v>1363733.32</v>
      </c>
      <c r="G214" s="98">
        <v>1374075.06</v>
      </c>
      <c r="H214" s="98">
        <v>1510244.07</v>
      </c>
      <c r="I214" s="98">
        <v>1298074.6499999999</v>
      </c>
      <c r="J214" s="98">
        <v>1207913.33</v>
      </c>
      <c r="K214" s="98">
        <v>1532682.54</v>
      </c>
      <c r="L214" s="98">
        <v>1719944.78</v>
      </c>
      <c r="M214" s="98">
        <v>1146659.46</v>
      </c>
      <c r="N214" s="98">
        <v>21226.7</v>
      </c>
      <c r="O214" s="98">
        <v>36739.85</v>
      </c>
      <c r="P214" s="98">
        <v>23394.75</v>
      </c>
      <c r="Q214" s="98">
        <v>28554.55</v>
      </c>
      <c r="R214" s="98">
        <v>19045.2</v>
      </c>
      <c r="S214" s="98">
        <v>61135.3</v>
      </c>
      <c r="T214" s="98">
        <v>4416.25</v>
      </c>
      <c r="U214" s="98">
        <v>44119.5</v>
      </c>
      <c r="V214" s="98">
        <v>25484.5</v>
      </c>
      <c r="W214" s="98">
        <v>2434.25</v>
      </c>
    </row>
    <row r="215" spans="1:23" x14ac:dyDescent="0.25">
      <c r="A215" s="111" t="s">
        <v>204</v>
      </c>
      <c r="B215" s="111">
        <v>5923</v>
      </c>
      <c r="C215" s="111"/>
      <c r="D215" s="98">
        <v>368329.3</v>
      </c>
      <c r="E215" s="98">
        <v>454024.8</v>
      </c>
      <c r="F215" s="98">
        <v>420923.95</v>
      </c>
      <c r="G215" s="98">
        <v>473449.11</v>
      </c>
      <c r="H215" s="98">
        <v>453342.24</v>
      </c>
      <c r="I215" s="98">
        <v>400050.98</v>
      </c>
      <c r="J215" s="98">
        <v>448403.41</v>
      </c>
      <c r="K215" s="98">
        <v>434403.06</v>
      </c>
      <c r="L215" s="98">
        <v>379265.1</v>
      </c>
      <c r="M215" s="98">
        <v>338068.68</v>
      </c>
      <c r="N215" s="98">
        <v>0</v>
      </c>
      <c r="O215" s="98">
        <v>27999.75</v>
      </c>
      <c r="P215" s="98">
        <v>14162.6</v>
      </c>
      <c r="Q215" s="98">
        <v>9012</v>
      </c>
      <c r="R215" s="98">
        <v>10208.35</v>
      </c>
      <c r="S215" s="98">
        <v>4693.3999999999996</v>
      </c>
      <c r="T215" s="98">
        <v>17530.849999999999</v>
      </c>
      <c r="U215" s="98">
        <v>24727.65</v>
      </c>
      <c r="V215" s="98">
        <v>6032.2</v>
      </c>
      <c r="W215" s="98">
        <v>14059.4</v>
      </c>
    </row>
    <row r="216" spans="1:23" x14ac:dyDescent="0.25">
      <c r="A216" s="111" t="s">
        <v>203</v>
      </c>
      <c r="B216" s="111">
        <v>5757</v>
      </c>
      <c r="C216" s="111"/>
      <c r="D216" s="98">
        <v>20647150.620000001</v>
      </c>
      <c r="E216" s="98">
        <v>20713668.210000001</v>
      </c>
      <c r="F216" s="98">
        <v>19484607.710000001</v>
      </c>
      <c r="G216" s="98">
        <v>18742593.420000002</v>
      </c>
      <c r="H216" s="98">
        <v>21357175.32</v>
      </c>
      <c r="I216" s="98">
        <v>19233431.359999999</v>
      </c>
      <c r="J216" s="98">
        <v>19363551.07</v>
      </c>
      <c r="K216" s="98">
        <v>18550515.760000002</v>
      </c>
      <c r="L216" s="98">
        <v>17237460.440000001</v>
      </c>
      <c r="M216" s="98">
        <v>17215508.420000002</v>
      </c>
      <c r="N216" s="98">
        <v>678210.5</v>
      </c>
      <c r="O216" s="98">
        <v>379666.35</v>
      </c>
      <c r="P216" s="98">
        <v>235922.25</v>
      </c>
      <c r="Q216" s="98">
        <v>409342.65</v>
      </c>
      <c r="R216" s="98">
        <v>334359.05</v>
      </c>
      <c r="S216" s="98">
        <v>442812.05</v>
      </c>
      <c r="T216" s="98">
        <v>120895.2</v>
      </c>
      <c r="U216" s="98">
        <v>415568.85</v>
      </c>
      <c r="V216" s="98">
        <v>236216.9</v>
      </c>
      <c r="W216" s="98">
        <v>311999.09999999998</v>
      </c>
    </row>
    <row r="217" spans="1:23" x14ac:dyDescent="0.25">
      <c r="A217" s="111" t="s">
        <v>202</v>
      </c>
      <c r="B217" s="111">
        <v>5924</v>
      </c>
      <c r="C217" s="111"/>
      <c r="D217" s="98">
        <v>911306.58</v>
      </c>
      <c r="E217" s="98">
        <v>1043470.2</v>
      </c>
      <c r="F217" s="98">
        <v>1025655.21</v>
      </c>
      <c r="G217" s="98">
        <v>960917.35</v>
      </c>
      <c r="H217" s="98">
        <v>847999.94</v>
      </c>
      <c r="I217" s="98">
        <v>800831.2</v>
      </c>
      <c r="J217" s="98">
        <v>750377.03</v>
      </c>
      <c r="K217" s="98">
        <v>724011.3</v>
      </c>
      <c r="L217" s="98">
        <v>616812.97</v>
      </c>
      <c r="M217" s="98">
        <v>732551.84</v>
      </c>
      <c r="N217" s="98">
        <v>22442.5</v>
      </c>
      <c r="O217" s="98">
        <v>31744.55</v>
      </c>
      <c r="P217" s="98">
        <v>89990.55</v>
      </c>
      <c r="Q217" s="98">
        <v>18006.400000000001</v>
      </c>
      <c r="R217" s="98">
        <v>0</v>
      </c>
      <c r="S217" s="98">
        <v>10441.700000000001</v>
      </c>
      <c r="T217" s="98">
        <v>6810.1</v>
      </c>
      <c r="U217" s="98">
        <v>44305.8</v>
      </c>
      <c r="V217" s="98">
        <v>12563.85</v>
      </c>
      <c r="W217" s="98">
        <v>36147.65</v>
      </c>
    </row>
    <row r="218" spans="1:23" x14ac:dyDescent="0.25">
      <c r="A218" s="111" t="s">
        <v>201</v>
      </c>
      <c r="B218" s="111">
        <v>5410</v>
      </c>
      <c r="C218" s="111"/>
      <c r="D218" s="98">
        <v>3503157.93</v>
      </c>
      <c r="E218" s="98">
        <v>3635315.94</v>
      </c>
      <c r="F218" s="98">
        <v>3637392.72</v>
      </c>
      <c r="G218" s="98">
        <v>3519574.76</v>
      </c>
      <c r="H218" s="98">
        <v>3906502</v>
      </c>
      <c r="I218" s="98">
        <v>3463683.68</v>
      </c>
      <c r="J218" s="98">
        <v>3248529.97</v>
      </c>
      <c r="K218" s="98">
        <v>3206691.37</v>
      </c>
      <c r="L218" s="98">
        <v>2952771.39</v>
      </c>
      <c r="M218" s="98">
        <v>3296995.6</v>
      </c>
      <c r="N218" s="98">
        <v>287615.7</v>
      </c>
      <c r="O218" s="98">
        <v>230659.15</v>
      </c>
      <c r="P218" s="98">
        <v>101235.05</v>
      </c>
      <c r="Q218" s="98">
        <v>106792.85</v>
      </c>
      <c r="R218" s="98">
        <v>122256.2</v>
      </c>
      <c r="S218" s="98">
        <v>176257</v>
      </c>
      <c r="T218" s="98">
        <v>129587.45</v>
      </c>
      <c r="U218" s="98">
        <v>122912.2</v>
      </c>
      <c r="V218" s="98">
        <v>82375.75</v>
      </c>
      <c r="W218" s="98">
        <v>141652.85</v>
      </c>
    </row>
    <row r="219" spans="1:23" x14ac:dyDescent="0.25">
      <c r="A219" s="111" t="s">
        <v>200</v>
      </c>
      <c r="B219" s="111">
        <v>5411</v>
      </c>
      <c r="C219" s="111"/>
      <c r="D219" s="98">
        <v>8809076.4499999993</v>
      </c>
      <c r="E219" s="98">
        <v>8724602.4800000004</v>
      </c>
      <c r="F219" s="98">
        <v>7899829.7400000002</v>
      </c>
      <c r="G219" s="98">
        <v>8102211</v>
      </c>
      <c r="H219" s="98">
        <v>8176926.0199999996</v>
      </c>
      <c r="I219" s="98">
        <v>8096926.9500000002</v>
      </c>
      <c r="J219" s="98">
        <v>7852016.3300000001</v>
      </c>
      <c r="K219" s="98">
        <v>7525096.2999999998</v>
      </c>
      <c r="L219" s="98">
        <v>6977224.1600000001</v>
      </c>
      <c r="M219" s="98">
        <v>6951253.4400000004</v>
      </c>
      <c r="N219" s="98">
        <v>494848</v>
      </c>
      <c r="O219" s="98">
        <v>460190.7</v>
      </c>
      <c r="P219" s="98">
        <v>298943.59999999998</v>
      </c>
      <c r="Q219" s="98">
        <v>313787.59999999998</v>
      </c>
      <c r="R219" s="98">
        <v>265226.65000000002</v>
      </c>
      <c r="S219" s="98">
        <v>277712.65000000002</v>
      </c>
      <c r="T219" s="98">
        <v>116282.05</v>
      </c>
      <c r="U219" s="98">
        <v>225198.45</v>
      </c>
      <c r="V219" s="98">
        <v>337740.2</v>
      </c>
      <c r="W219" s="98">
        <v>243664.6</v>
      </c>
    </row>
    <row r="220" spans="1:23" x14ac:dyDescent="0.25">
      <c r="A220" s="111" t="s">
        <v>199</v>
      </c>
      <c r="B220" s="111">
        <v>5493</v>
      </c>
      <c r="C220" s="111"/>
      <c r="D220" s="98">
        <v>1158646.55</v>
      </c>
      <c r="E220" s="98">
        <v>1103391.72</v>
      </c>
      <c r="F220" s="98">
        <v>1123900.6000000001</v>
      </c>
      <c r="G220" s="98">
        <v>901407.01</v>
      </c>
      <c r="H220" s="98">
        <v>913109.57</v>
      </c>
      <c r="I220" s="98">
        <v>862700.72</v>
      </c>
      <c r="J220" s="98">
        <v>977905.38</v>
      </c>
      <c r="K220" s="98">
        <v>863625.33</v>
      </c>
      <c r="L220" s="98">
        <v>795285.53</v>
      </c>
      <c r="M220" s="98">
        <v>779113.01</v>
      </c>
      <c r="N220" s="98">
        <v>27499</v>
      </c>
      <c r="O220" s="98">
        <v>80716.800000000003</v>
      </c>
      <c r="P220" s="98">
        <v>23084.65</v>
      </c>
      <c r="Q220" s="98">
        <v>65391.5</v>
      </c>
      <c r="R220" s="98">
        <v>2265.75</v>
      </c>
      <c r="S220" s="98">
        <v>3361.8</v>
      </c>
      <c r="T220" s="98">
        <v>83.65</v>
      </c>
      <c r="U220" s="98">
        <v>7384.75</v>
      </c>
      <c r="V220" s="98">
        <v>10195.200000000001</v>
      </c>
      <c r="W220" s="98">
        <v>60923</v>
      </c>
    </row>
    <row r="221" spans="1:23" x14ac:dyDescent="0.25">
      <c r="A221" s="111" t="s">
        <v>198</v>
      </c>
      <c r="B221" s="111">
        <v>5805</v>
      </c>
      <c r="C221" s="111"/>
      <c r="D221" s="98">
        <v>12815802.300000001</v>
      </c>
      <c r="E221" s="98">
        <v>12953123.27</v>
      </c>
      <c r="F221" s="98">
        <v>12704011.35</v>
      </c>
      <c r="G221" s="98">
        <v>13236230.189999999</v>
      </c>
      <c r="H221" s="98">
        <v>13116898.529999999</v>
      </c>
      <c r="I221" s="98">
        <v>12130116.99</v>
      </c>
      <c r="J221" s="98">
        <v>11812371.789999999</v>
      </c>
      <c r="K221" s="98">
        <v>11871341.93</v>
      </c>
      <c r="L221" s="98">
        <v>11396883.039999999</v>
      </c>
      <c r="M221" s="98">
        <v>12252813.35</v>
      </c>
      <c r="N221" s="98">
        <v>568872.94999999995</v>
      </c>
      <c r="O221" s="98">
        <v>362697.25</v>
      </c>
      <c r="P221" s="98">
        <v>362172.9</v>
      </c>
      <c r="Q221" s="98">
        <v>468251.05</v>
      </c>
      <c r="R221" s="98">
        <v>386909.85</v>
      </c>
      <c r="S221" s="98">
        <v>418450.55</v>
      </c>
      <c r="T221" s="98">
        <v>319348.05</v>
      </c>
      <c r="U221" s="98">
        <v>317277.5</v>
      </c>
      <c r="V221" s="98">
        <v>253554.15</v>
      </c>
      <c r="W221" s="98">
        <v>414843.3</v>
      </c>
    </row>
    <row r="222" spans="1:23" x14ac:dyDescent="0.25">
      <c r="A222" s="111" t="s">
        <v>197</v>
      </c>
      <c r="B222" s="111">
        <v>5925</v>
      </c>
      <c r="C222" s="111"/>
      <c r="D222" s="98">
        <v>446829.31</v>
      </c>
      <c r="E222" s="98">
        <v>551915.71</v>
      </c>
      <c r="F222" s="98">
        <v>614823.88</v>
      </c>
      <c r="G222" s="98">
        <v>519171.2</v>
      </c>
      <c r="H222" s="98">
        <v>505023.54</v>
      </c>
      <c r="I222" s="98">
        <v>407649.11</v>
      </c>
      <c r="J222" s="98">
        <v>420738.6</v>
      </c>
      <c r="K222" s="98">
        <v>412335.42</v>
      </c>
      <c r="L222" s="98">
        <v>404706.72</v>
      </c>
      <c r="M222" s="98">
        <v>551578.09</v>
      </c>
      <c r="N222" s="98">
        <v>20445.099999999999</v>
      </c>
      <c r="O222" s="98">
        <v>13223.4</v>
      </c>
      <c r="P222" s="98">
        <v>4637.55</v>
      </c>
      <c r="Q222" s="98">
        <v>112526.85</v>
      </c>
      <c r="R222" s="98">
        <v>6772.55</v>
      </c>
      <c r="S222" s="98">
        <v>0</v>
      </c>
      <c r="T222" s="98">
        <v>0</v>
      </c>
      <c r="U222" s="98">
        <v>0</v>
      </c>
      <c r="V222" s="98">
        <v>0</v>
      </c>
      <c r="W222" s="98">
        <v>7647.55</v>
      </c>
    </row>
    <row r="223" spans="1:23" x14ac:dyDescent="0.25">
      <c r="A223" s="111" t="s">
        <v>196</v>
      </c>
      <c r="B223" s="111">
        <v>5529</v>
      </c>
      <c r="C223" s="111"/>
      <c r="D223" s="98">
        <v>1628305.56</v>
      </c>
      <c r="E223" s="98">
        <v>1599740.26</v>
      </c>
      <c r="F223" s="98">
        <v>1470735.73</v>
      </c>
      <c r="G223" s="98">
        <v>1581510.38</v>
      </c>
      <c r="H223" s="98">
        <v>1567576.47</v>
      </c>
      <c r="I223" s="98">
        <v>1522432.12</v>
      </c>
      <c r="J223" s="98">
        <v>1474889.62</v>
      </c>
      <c r="K223" s="98">
        <v>1321437.6100000001</v>
      </c>
      <c r="L223" s="98">
        <v>1477928.33</v>
      </c>
      <c r="M223" s="98">
        <v>1443435</v>
      </c>
      <c r="N223" s="98">
        <v>2857.9</v>
      </c>
      <c r="O223" s="98">
        <v>190237.19</v>
      </c>
      <c r="P223" s="98">
        <v>7984.93</v>
      </c>
      <c r="Q223" s="98">
        <v>47765.4</v>
      </c>
      <c r="R223" s="98">
        <v>33631.35</v>
      </c>
      <c r="S223" s="98">
        <v>43417.25</v>
      </c>
      <c r="T223" s="98">
        <v>23631.65</v>
      </c>
      <c r="U223" s="98">
        <v>56932.5</v>
      </c>
      <c r="V223" s="98">
        <v>1643.3</v>
      </c>
      <c r="W223" s="98">
        <v>0</v>
      </c>
    </row>
    <row r="224" spans="1:23" x14ac:dyDescent="0.25">
      <c r="A224" s="111" t="s">
        <v>195</v>
      </c>
      <c r="B224" s="111">
        <v>5530</v>
      </c>
      <c r="C224" s="111"/>
      <c r="D224" s="98">
        <v>2068024.82</v>
      </c>
      <c r="E224" s="98">
        <v>1637740.27</v>
      </c>
      <c r="F224" s="98">
        <v>1450356.83</v>
      </c>
      <c r="G224" s="98">
        <v>1494704.09</v>
      </c>
      <c r="H224" s="98">
        <v>1513081.95</v>
      </c>
      <c r="I224" s="98">
        <v>1445029.48</v>
      </c>
      <c r="J224" s="98">
        <v>1223951.49</v>
      </c>
      <c r="K224" s="98">
        <v>1296655.69</v>
      </c>
      <c r="L224" s="98">
        <v>1139859.73</v>
      </c>
      <c r="M224" s="98">
        <v>1152204.3799999999</v>
      </c>
      <c r="N224" s="98">
        <v>64045.9</v>
      </c>
      <c r="O224" s="98">
        <v>3342.85</v>
      </c>
      <c r="P224" s="98">
        <v>190.75</v>
      </c>
      <c r="Q224" s="98">
        <v>30326.95</v>
      </c>
      <c r="R224" s="98">
        <v>67853.5</v>
      </c>
      <c r="S224" s="98">
        <v>19275.3</v>
      </c>
      <c r="T224" s="98">
        <v>1378.2</v>
      </c>
      <c r="U224" s="98">
        <v>20768.849999999999</v>
      </c>
      <c r="V224" s="98">
        <v>45479.35</v>
      </c>
      <c r="W224" s="98">
        <v>8022.7</v>
      </c>
    </row>
    <row r="225" spans="1:23" x14ac:dyDescent="0.25">
      <c r="A225" s="111" t="s">
        <v>194</v>
      </c>
      <c r="B225" s="111">
        <v>5588</v>
      </c>
      <c r="C225" s="111"/>
      <c r="D225" s="98">
        <v>9417451.2400000002</v>
      </c>
      <c r="E225" s="98">
        <v>14342633.25</v>
      </c>
      <c r="F225" s="98">
        <v>9142269.3100000005</v>
      </c>
      <c r="G225" s="98">
        <v>8996891.5700000003</v>
      </c>
      <c r="H225" s="98">
        <v>7780619.21</v>
      </c>
      <c r="I225" s="98">
        <v>8918329.7200000007</v>
      </c>
      <c r="J225" s="98">
        <v>10200929.539999999</v>
      </c>
      <c r="K225" s="98">
        <v>9331273.4800000004</v>
      </c>
      <c r="L225" s="98">
        <v>9431782.6999999993</v>
      </c>
      <c r="M225" s="98">
        <v>9062059.1899999995</v>
      </c>
      <c r="N225" s="98">
        <v>79803</v>
      </c>
      <c r="O225" s="98">
        <v>178560.8</v>
      </c>
      <c r="P225" s="98">
        <v>229779</v>
      </c>
      <c r="Q225" s="98">
        <v>58542.6</v>
      </c>
      <c r="R225" s="98">
        <v>269131.45</v>
      </c>
      <c r="S225" s="98">
        <v>30887.3</v>
      </c>
      <c r="T225" s="98">
        <v>112473.9</v>
      </c>
      <c r="U225" s="98">
        <v>33236.5</v>
      </c>
      <c r="V225" s="98">
        <v>87050.85</v>
      </c>
      <c r="W225" s="98">
        <v>236771.20000000001</v>
      </c>
    </row>
    <row r="226" spans="1:23" x14ac:dyDescent="0.25">
      <c r="A226" s="111" t="s">
        <v>193</v>
      </c>
      <c r="B226" s="111">
        <v>5822</v>
      </c>
      <c r="C226" s="111"/>
      <c r="D226" s="98">
        <v>18923007.199999999</v>
      </c>
      <c r="E226" s="98">
        <v>19614386.559999999</v>
      </c>
      <c r="F226" s="98">
        <v>18785085.129999999</v>
      </c>
      <c r="G226" s="98">
        <v>19644862.350000001</v>
      </c>
      <c r="H226" s="98">
        <v>20579898.390000001</v>
      </c>
      <c r="I226" s="98">
        <v>20233614.760000002</v>
      </c>
      <c r="J226" s="98">
        <v>20080734.34</v>
      </c>
      <c r="K226" s="98">
        <v>18536809.940000001</v>
      </c>
      <c r="L226" s="98">
        <v>19637408.25</v>
      </c>
      <c r="M226" s="98">
        <v>18232366.23</v>
      </c>
      <c r="N226" s="98">
        <v>599610.94999999995</v>
      </c>
      <c r="O226" s="98">
        <v>642233.9</v>
      </c>
      <c r="P226" s="98">
        <v>710433.1</v>
      </c>
      <c r="Q226" s="98">
        <v>424267.3</v>
      </c>
      <c r="R226" s="98">
        <v>348157.3</v>
      </c>
      <c r="S226" s="98">
        <v>405417.75</v>
      </c>
      <c r="T226" s="98">
        <v>377688.85</v>
      </c>
      <c r="U226" s="98">
        <v>412715.95</v>
      </c>
      <c r="V226" s="98">
        <v>445413.25</v>
      </c>
      <c r="W226" s="98">
        <v>313008</v>
      </c>
    </row>
    <row r="227" spans="1:23" x14ac:dyDescent="0.25">
      <c r="A227" s="111" t="s">
        <v>192</v>
      </c>
      <c r="B227" s="111">
        <v>5495</v>
      </c>
      <c r="C227" s="111"/>
      <c r="D227" s="98">
        <v>9616734.5399999991</v>
      </c>
      <c r="E227" s="98">
        <v>7463824.5099999998</v>
      </c>
      <c r="F227" s="98">
        <v>7379378.04</v>
      </c>
      <c r="G227" s="98">
        <v>7434118.0899999999</v>
      </c>
      <c r="H227" s="98">
        <v>7208130.1799999997</v>
      </c>
      <c r="I227" s="98">
        <v>7584281.79</v>
      </c>
      <c r="J227" s="98">
        <v>7673608.8200000003</v>
      </c>
      <c r="K227" s="98">
        <v>7560126.9500000002</v>
      </c>
      <c r="L227" s="98">
        <v>6985138.04</v>
      </c>
      <c r="M227" s="98">
        <v>6923304.25</v>
      </c>
      <c r="N227" s="98">
        <v>507523.2</v>
      </c>
      <c r="O227" s="98">
        <v>499027.05</v>
      </c>
      <c r="P227" s="98">
        <v>370344.35</v>
      </c>
      <c r="Q227" s="98">
        <v>262011.85</v>
      </c>
      <c r="R227" s="98">
        <v>432766.8</v>
      </c>
      <c r="S227" s="98">
        <v>347295.15</v>
      </c>
      <c r="T227" s="98">
        <v>245897.95</v>
      </c>
      <c r="U227" s="98">
        <v>391551</v>
      </c>
      <c r="V227" s="98">
        <v>318450</v>
      </c>
      <c r="W227" s="98">
        <v>209547.75</v>
      </c>
    </row>
    <row r="228" spans="1:23" x14ac:dyDescent="0.25">
      <c r="A228" s="111" t="s">
        <v>191</v>
      </c>
      <c r="B228" s="111">
        <v>5496</v>
      </c>
      <c r="C228" s="111"/>
      <c r="D228" s="98">
        <v>4634348.49</v>
      </c>
      <c r="E228" s="98">
        <v>5016036.99</v>
      </c>
      <c r="F228" s="98">
        <v>4602877.45</v>
      </c>
      <c r="G228" s="98">
        <v>4620643.29</v>
      </c>
      <c r="H228" s="98">
        <v>4572372.08</v>
      </c>
      <c r="I228" s="98">
        <v>4293161.72</v>
      </c>
      <c r="J228" s="98">
        <v>3995925.56</v>
      </c>
      <c r="K228" s="98">
        <v>4288295.07</v>
      </c>
      <c r="L228" s="98">
        <v>3991869.43</v>
      </c>
      <c r="M228" s="98">
        <v>3322484.9</v>
      </c>
      <c r="N228" s="98">
        <v>80539.850000000006</v>
      </c>
      <c r="O228" s="98">
        <v>201141.7</v>
      </c>
      <c r="P228" s="98">
        <v>65521.2</v>
      </c>
      <c r="Q228" s="98">
        <v>176577.95</v>
      </c>
      <c r="R228" s="98">
        <v>124274.85</v>
      </c>
      <c r="S228" s="98">
        <v>62488.3</v>
      </c>
      <c r="T228" s="98">
        <v>24979.8</v>
      </c>
      <c r="U228" s="98">
        <v>90580.7</v>
      </c>
      <c r="V228" s="98">
        <v>35818.050000000003</v>
      </c>
      <c r="W228" s="98">
        <v>82868.2</v>
      </c>
    </row>
    <row r="229" spans="1:23" x14ac:dyDescent="0.25">
      <c r="A229" s="111" t="s">
        <v>190</v>
      </c>
      <c r="B229" s="111">
        <v>5531</v>
      </c>
      <c r="C229" s="111"/>
      <c r="D229" s="98">
        <v>1327964.82</v>
      </c>
      <c r="E229" s="98">
        <v>1167323.6100000001</v>
      </c>
      <c r="F229" s="98">
        <v>1073528.42</v>
      </c>
      <c r="G229" s="98">
        <v>1164418.83</v>
      </c>
      <c r="H229" s="98">
        <v>1221302.51</v>
      </c>
      <c r="I229" s="98">
        <v>1068888.95</v>
      </c>
      <c r="J229" s="98">
        <v>1052075.3</v>
      </c>
      <c r="K229" s="98">
        <v>956674.41</v>
      </c>
      <c r="L229" s="98">
        <v>1090237.1200000001</v>
      </c>
      <c r="M229" s="98">
        <v>1023630.06</v>
      </c>
      <c r="N229" s="98">
        <v>17753.75</v>
      </c>
      <c r="O229" s="98">
        <v>35131.75</v>
      </c>
      <c r="P229" s="98">
        <v>22071.25</v>
      </c>
      <c r="Q229" s="98">
        <v>582.45000000000005</v>
      </c>
      <c r="R229" s="98">
        <v>28799.45</v>
      </c>
      <c r="S229" s="98">
        <v>23416.7</v>
      </c>
      <c r="T229" s="98">
        <v>17020.849999999999</v>
      </c>
      <c r="U229" s="98">
        <v>11219.6</v>
      </c>
      <c r="V229" s="98">
        <v>0</v>
      </c>
      <c r="W229" s="98">
        <v>11969.35</v>
      </c>
    </row>
    <row r="230" spans="1:23" x14ac:dyDescent="0.25">
      <c r="A230" s="111" t="s">
        <v>189</v>
      </c>
      <c r="B230" s="111">
        <v>5860</v>
      </c>
      <c r="C230" s="111"/>
      <c r="D230" s="98">
        <v>8427888.5899999999</v>
      </c>
      <c r="E230" s="98">
        <v>8144018.7300000004</v>
      </c>
      <c r="F230" s="98">
        <v>11716644.85</v>
      </c>
      <c r="G230" s="98">
        <v>6809782.0300000003</v>
      </c>
      <c r="H230" s="98">
        <v>6693599.3200000003</v>
      </c>
      <c r="I230" s="98">
        <v>5834850.4699999997</v>
      </c>
      <c r="J230" s="98">
        <v>6110137.5999999996</v>
      </c>
      <c r="K230" s="98">
        <v>5937971.7999999998</v>
      </c>
      <c r="L230" s="98">
        <v>4898302.42</v>
      </c>
      <c r="M230" s="98">
        <v>5073701.45</v>
      </c>
      <c r="N230" s="98">
        <v>445616.7</v>
      </c>
      <c r="O230" s="98">
        <v>442601</v>
      </c>
      <c r="P230" s="98">
        <v>766078.2</v>
      </c>
      <c r="Q230" s="98">
        <v>98840.7</v>
      </c>
      <c r="R230" s="98">
        <v>410293.3</v>
      </c>
      <c r="S230" s="98">
        <v>283521.25</v>
      </c>
      <c r="T230" s="98">
        <v>169065.3</v>
      </c>
      <c r="U230" s="98">
        <v>372292.05</v>
      </c>
      <c r="V230" s="98">
        <v>171211.7</v>
      </c>
      <c r="W230" s="98">
        <v>143377.5</v>
      </c>
    </row>
    <row r="231" spans="1:23" x14ac:dyDescent="0.25">
      <c r="A231" s="111" t="s">
        <v>188</v>
      </c>
      <c r="B231" s="111">
        <v>5533</v>
      </c>
      <c r="C231" s="111"/>
      <c r="D231" s="98">
        <v>2199503.94</v>
      </c>
      <c r="E231" s="98">
        <v>2053385.98</v>
      </c>
      <c r="F231" s="98">
        <v>2053441.42</v>
      </c>
      <c r="G231" s="98">
        <v>1834913.67</v>
      </c>
      <c r="H231" s="98">
        <v>1863092.95</v>
      </c>
      <c r="I231" s="98">
        <v>1977341.36</v>
      </c>
      <c r="J231" s="98">
        <v>1906217.2</v>
      </c>
      <c r="K231" s="98">
        <v>1531150.71</v>
      </c>
      <c r="L231" s="98">
        <v>1678146.38</v>
      </c>
      <c r="M231" s="98">
        <v>1572753.2</v>
      </c>
      <c r="N231" s="98">
        <v>62070.99</v>
      </c>
      <c r="O231" s="98">
        <v>25555.83</v>
      </c>
      <c r="P231" s="98">
        <v>296853.62</v>
      </c>
      <c r="Q231" s="98">
        <v>37197.9</v>
      </c>
      <c r="R231" s="98">
        <v>17470.849999999999</v>
      </c>
      <c r="S231" s="98">
        <v>17032.7</v>
      </c>
      <c r="T231" s="98">
        <v>21369.3</v>
      </c>
      <c r="U231" s="98">
        <v>31815.95</v>
      </c>
      <c r="V231" s="98">
        <v>27850.2</v>
      </c>
      <c r="W231" s="98">
        <v>44.7</v>
      </c>
    </row>
    <row r="232" spans="1:23" x14ac:dyDescent="0.25">
      <c r="A232" s="111" t="s">
        <v>187</v>
      </c>
      <c r="B232" s="111">
        <v>5497</v>
      </c>
      <c r="C232" s="111"/>
      <c r="D232" s="98">
        <v>1800215.23</v>
      </c>
      <c r="E232" s="98">
        <v>1741993.48</v>
      </c>
      <c r="F232" s="98">
        <v>1606686.51</v>
      </c>
      <c r="G232" s="98">
        <v>1766331.89</v>
      </c>
      <c r="H232" s="98">
        <v>1831646.32</v>
      </c>
      <c r="I232" s="98">
        <v>2018622.93</v>
      </c>
      <c r="J232" s="98">
        <v>1937444.45</v>
      </c>
      <c r="K232" s="98">
        <v>1760008.8</v>
      </c>
      <c r="L232" s="98">
        <v>1643889.46</v>
      </c>
      <c r="M232" s="98">
        <v>1722870.09</v>
      </c>
      <c r="N232" s="98">
        <v>37566.720000000001</v>
      </c>
      <c r="O232" s="98">
        <v>44773.66</v>
      </c>
      <c r="P232" s="98">
        <v>12418.2</v>
      </c>
      <c r="Q232" s="98">
        <v>74622.350000000006</v>
      </c>
      <c r="R232" s="98">
        <v>40437.35</v>
      </c>
      <c r="S232" s="98">
        <v>36343.199999999997</v>
      </c>
      <c r="T232" s="98">
        <v>13534.7</v>
      </c>
      <c r="U232" s="98">
        <v>29457.9</v>
      </c>
      <c r="V232" s="98">
        <v>6475.55</v>
      </c>
      <c r="W232" s="98">
        <v>33412.800000000003</v>
      </c>
    </row>
    <row r="233" spans="1:23" x14ac:dyDescent="0.25">
      <c r="A233" s="111" t="s">
        <v>186</v>
      </c>
      <c r="B233" s="111">
        <v>5926</v>
      </c>
      <c r="C233" s="111"/>
      <c r="D233" s="98">
        <v>1989383.35</v>
      </c>
      <c r="E233" s="98">
        <v>2210067.71</v>
      </c>
      <c r="F233" s="98">
        <v>2080049.44</v>
      </c>
      <c r="G233" s="98">
        <v>2043359.85</v>
      </c>
      <c r="H233" s="98">
        <v>1937044.26</v>
      </c>
      <c r="I233" s="98">
        <v>1757505.22</v>
      </c>
      <c r="J233" s="98">
        <v>1747410.11</v>
      </c>
      <c r="K233" s="98">
        <v>1564869.22</v>
      </c>
      <c r="L233" s="98">
        <v>1647430.64</v>
      </c>
      <c r="M233" s="98">
        <v>1495290.95</v>
      </c>
      <c r="N233" s="98">
        <v>55618.45</v>
      </c>
      <c r="O233" s="98">
        <v>83197.600000000006</v>
      </c>
      <c r="P233" s="98">
        <v>62816.3</v>
      </c>
      <c r="Q233" s="98">
        <v>19061.400000000001</v>
      </c>
      <c r="R233" s="98">
        <v>25344.85</v>
      </c>
      <c r="S233" s="98">
        <v>3937.5</v>
      </c>
      <c r="T233" s="98">
        <v>26745.15</v>
      </c>
      <c r="U233" s="98">
        <v>50367.05</v>
      </c>
      <c r="V233" s="98">
        <v>30689.35</v>
      </c>
      <c r="W233" s="98">
        <v>66743.350000000006</v>
      </c>
    </row>
    <row r="234" spans="1:23" x14ac:dyDescent="0.25">
      <c r="A234" s="111" t="s">
        <v>185</v>
      </c>
      <c r="B234" s="111">
        <v>5725</v>
      </c>
      <c r="C234" s="111"/>
      <c r="D234" s="98">
        <v>22917517.600000001</v>
      </c>
      <c r="E234" s="98">
        <v>20839772.57</v>
      </c>
      <c r="F234" s="98">
        <v>18458881.199999999</v>
      </c>
      <c r="G234" s="98">
        <v>20962199.23</v>
      </c>
      <c r="H234" s="98">
        <v>20093019.32</v>
      </c>
      <c r="I234" s="98">
        <v>17877872.059999999</v>
      </c>
      <c r="J234" s="98">
        <v>18963840.809999999</v>
      </c>
      <c r="K234" s="98">
        <v>16773936.189999999</v>
      </c>
      <c r="L234" s="98">
        <v>20371198.739999998</v>
      </c>
      <c r="M234" s="98">
        <v>21097849.739999998</v>
      </c>
      <c r="N234" s="98">
        <v>1442424.35</v>
      </c>
      <c r="O234" s="98">
        <v>1761231.55</v>
      </c>
      <c r="P234" s="98">
        <v>1711307.15</v>
      </c>
      <c r="Q234" s="98">
        <v>2458245.35</v>
      </c>
      <c r="R234" s="98">
        <v>2103729.1</v>
      </c>
      <c r="S234" s="98">
        <v>1588746.15</v>
      </c>
      <c r="T234" s="98">
        <v>1683794.15</v>
      </c>
      <c r="U234" s="98">
        <v>2201606.7999999998</v>
      </c>
      <c r="V234" s="98">
        <v>1801264.4</v>
      </c>
      <c r="W234" s="98">
        <v>1298482.95</v>
      </c>
    </row>
    <row r="235" spans="1:23" x14ac:dyDescent="0.25">
      <c r="A235" s="111" t="s">
        <v>184</v>
      </c>
      <c r="B235" s="111">
        <v>5759</v>
      </c>
      <c r="C235" s="111"/>
      <c r="D235" s="98">
        <v>472066.14</v>
      </c>
      <c r="E235" s="98">
        <v>475802.52</v>
      </c>
      <c r="F235" s="98">
        <v>455594.29</v>
      </c>
      <c r="G235" s="98">
        <v>449004.05</v>
      </c>
      <c r="H235" s="98">
        <v>432117.64</v>
      </c>
      <c r="I235" s="98">
        <v>413645.21</v>
      </c>
      <c r="J235" s="98">
        <v>395557.44</v>
      </c>
      <c r="K235" s="98">
        <v>381441.73</v>
      </c>
      <c r="L235" s="98">
        <v>341564.88</v>
      </c>
      <c r="M235" s="98">
        <v>361020.52</v>
      </c>
      <c r="N235" s="98">
        <v>28737.7</v>
      </c>
      <c r="O235" s="98">
        <v>62.2</v>
      </c>
      <c r="P235" s="98">
        <v>17625.45</v>
      </c>
      <c r="Q235" s="98">
        <v>15795.15</v>
      </c>
      <c r="R235" s="98">
        <v>22338.75</v>
      </c>
      <c r="S235" s="98">
        <v>22455.35</v>
      </c>
      <c r="T235" s="98">
        <v>140.19999999999999</v>
      </c>
      <c r="U235" s="98">
        <v>11285.45</v>
      </c>
      <c r="V235" s="98">
        <v>3692.7</v>
      </c>
      <c r="W235" s="98">
        <v>11324.75</v>
      </c>
    </row>
    <row r="236" spans="1:23" x14ac:dyDescent="0.25">
      <c r="A236" s="111" t="s">
        <v>183</v>
      </c>
      <c r="B236" s="111">
        <v>5643</v>
      </c>
      <c r="C236" s="111"/>
      <c r="D236" s="98">
        <v>16832628.77</v>
      </c>
      <c r="E236" s="98">
        <v>16897498.899999999</v>
      </c>
      <c r="F236" s="98">
        <v>17285117.890000001</v>
      </c>
      <c r="G236" s="98">
        <v>18314880.07</v>
      </c>
      <c r="H236" s="98">
        <v>17311769.16</v>
      </c>
      <c r="I236" s="98">
        <v>17634727.34</v>
      </c>
      <c r="J236" s="98">
        <v>17781234.27</v>
      </c>
      <c r="K236" s="98">
        <v>16862155.75</v>
      </c>
      <c r="L236" s="98">
        <v>18334156.219999999</v>
      </c>
      <c r="M236" s="98">
        <v>18237065.390000001</v>
      </c>
      <c r="N236" s="98">
        <v>377464.35</v>
      </c>
      <c r="O236" s="98">
        <v>477859.3</v>
      </c>
      <c r="P236" s="98">
        <v>292102.59999999998</v>
      </c>
      <c r="Q236" s="98">
        <v>267113.75</v>
      </c>
      <c r="R236" s="98">
        <v>121437.6</v>
      </c>
      <c r="S236" s="98">
        <v>221118.95</v>
      </c>
      <c r="T236" s="98">
        <v>381651.1</v>
      </c>
      <c r="U236" s="98">
        <v>297315.55</v>
      </c>
      <c r="V236" s="98">
        <v>1325444.3</v>
      </c>
      <c r="W236" s="98">
        <v>238164.2</v>
      </c>
    </row>
    <row r="237" spans="1:23" x14ac:dyDescent="0.25">
      <c r="A237" s="111" t="s">
        <v>182</v>
      </c>
      <c r="B237" s="111">
        <v>5683</v>
      </c>
      <c r="C237" s="111"/>
      <c r="D237" s="98">
        <v>390653.24</v>
      </c>
      <c r="E237" s="98">
        <v>413893.51</v>
      </c>
      <c r="F237" s="98">
        <v>368552.57</v>
      </c>
      <c r="G237" s="98">
        <v>365734.37</v>
      </c>
      <c r="H237" s="98">
        <v>310021.86</v>
      </c>
      <c r="I237" s="98">
        <v>331532.03000000003</v>
      </c>
      <c r="J237" s="98">
        <v>317229.90000000002</v>
      </c>
      <c r="K237" s="98">
        <v>308831.13</v>
      </c>
      <c r="L237" s="98">
        <v>301418.78000000003</v>
      </c>
      <c r="M237" s="98">
        <v>260669.26</v>
      </c>
      <c r="N237" s="98">
        <v>0</v>
      </c>
      <c r="O237" s="98">
        <v>22067.05</v>
      </c>
      <c r="P237" s="98">
        <v>3217.9</v>
      </c>
      <c r="Q237" s="98">
        <v>0</v>
      </c>
      <c r="R237" s="98">
        <v>20711.5</v>
      </c>
      <c r="S237" s="98">
        <v>0</v>
      </c>
      <c r="T237" s="98">
        <v>0</v>
      </c>
      <c r="U237" s="98">
        <v>8668.7000000000007</v>
      </c>
      <c r="V237" s="98">
        <v>0</v>
      </c>
      <c r="W237" s="98">
        <v>4312.8500000000004</v>
      </c>
    </row>
    <row r="238" spans="1:23" x14ac:dyDescent="0.25">
      <c r="A238" s="111" t="s">
        <v>181</v>
      </c>
      <c r="B238" s="111">
        <v>5589</v>
      </c>
      <c r="C238" s="111"/>
      <c r="D238" s="98">
        <v>31491016.989999998</v>
      </c>
      <c r="E238" s="98">
        <v>32339606.210000001</v>
      </c>
      <c r="F238" s="98">
        <v>34714314.969999999</v>
      </c>
      <c r="G238" s="98">
        <v>31584987.77</v>
      </c>
      <c r="H238" s="98">
        <v>33748560.259999998</v>
      </c>
      <c r="I238" s="98">
        <v>33497409.460000001</v>
      </c>
      <c r="J238" s="98">
        <v>35646131.57</v>
      </c>
      <c r="K238" s="98">
        <v>38744429.630000003</v>
      </c>
      <c r="L238" s="98">
        <v>32720341.100000001</v>
      </c>
      <c r="M238" s="98">
        <v>33935866.600000001</v>
      </c>
      <c r="N238" s="98">
        <v>2563306.25</v>
      </c>
      <c r="O238" s="98">
        <v>2424254</v>
      </c>
      <c r="P238" s="98">
        <v>1734080.5</v>
      </c>
      <c r="Q238" s="98">
        <v>1688562</v>
      </c>
      <c r="R238" s="98">
        <v>1516438.05</v>
      </c>
      <c r="S238" s="98">
        <v>1548873.9</v>
      </c>
      <c r="T238" s="98">
        <v>829432.05</v>
      </c>
      <c r="U238" s="98">
        <v>362649.8</v>
      </c>
      <c r="V238" s="98">
        <v>419606.55</v>
      </c>
      <c r="W238" s="98">
        <v>487033.8</v>
      </c>
    </row>
    <row r="239" spans="1:23" x14ac:dyDescent="0.25">
      <c r="A239" s="111" t="s">
        <v>180</v>
      </c>
      <c r="B239" s="111">
        <v>5566</v>
      </c>
      <c r="C239" s="111"/>
      <c r="D239" s="98">
        <v>782521.39</v>
      </c>
      <c r="E239" s="98">
        <v>820746.9</v>
      </c>
      <c r="F239" s="98">
        <v>813604.42</v>
      </c>
      <c r="G239" s="98">
        <v>799984.37</v>
      </c>
      <c r="H239" s="98">
        <v>812000.89</v>
      </c>
      <c r="I239" s="98">
        <v>738623.66</v>
      </c>
      <c r="J239" s="98">
        <v>835339.45</v>
      </c>
      <c r="K239" s="98">
        <v>724801.37</v>
      </c>
      <c r="L239" s="98">
        <v>638969.37</v>
      </c>
      <c r="M239" s="98">
        <v>670154.54</v>
      </c>
      <c r="N239" s="98">
        <v>25712.35</v>
      </c>
      <c r="O239" s="98">
        <v>39985.9</v>
      </c>
      <c r="P239" s="98">
        <v>9603.85</v>
      </c>
      <c r="Q239" s="98">
        <v>23108.400000000001</v>
      </c>
      <c r="R239" s="98">
        <v>9570.7000000000007</v>
      </c>
      <c r="S239" s="98">
        <v>426.15</v>
      </c>
      <c r="T239" s="98">
        <v>19143</v>
      </c>
      <c r="U239" s="98">
        <v>203.2</v>
      </c>
      <c r="V239" s="98">
        <v>8889.5499999999993</v>
      </c>
      <c r="W239" s="98">
        <v>1783.9</v>
      </c>
    </row>
    <row r="240" spans="1:23" x14ac:dyDescent="0.25">
      <c r="A240" s="111" t="s">
        <v>179</v>
      </c>
      <c r="B240" s="111">
        <v>5607</v>
      </c>
      <c r="C240" s="111"/>
      <c r="D240" s="98">
        <v>9222093.4100000001</v>
      </c>
      <c r="E240" s="98">
        <v>8426284.8499999996</v>
      </c>
      <c r="F240" s="98">
        <v>7908745.6500000004</v>
      </c>
      <c r="G240" s="98">
        <v>7313206.9100000001</v>
      </c>
      <c r="H240" s="98">
        <v>8682379.5999999996</v>
      </c>
      <c r="I240" s="98">
        <v>8354725.7199999997</v>
      </c>
      <c r="J240" s="98">
        <v>7716935.1699999999</v>
      </c>
      <c r="K240" s="98">
        <v>7333252.7300000004</v>
      </c>
      <c r="L240" s="98">
        <v>7669342.2199999997</v>
      </c>
      <c r="M240" s="98">
        <v>8205845.5099999998</v>
      </c>
      <c r="N240" s="98">
        <v>412831.95</v>
      </c>
      <c r="O240" s="98">
        <v>573508.44999999995</v>
      </c>
      <c r="P240" s="98">
        <v>721302</v>
      </c>
      <c r="Q240" s="98">
        <v>259655.85</v>
      </c>
      <c r="R240" s="98">
        <v>311368.55</v>
      </c>
      <c r="S240" s="98">
        <v>285443.40000000002</v>
      </c>
      <c r="T240" s="98">
        <v>267962.34999999998</v>
      </c>
      <c r="U240" s="98">
        <v>314226.25</v>
      </c>
      <c r="V240" s="98">
        <v>199791.1</v>
      </c>
      <c r="W240" s="98">
        <v>296767</v>
      </c>
    </row>
    <row r="241" spans="1:23" x14ac:dyDescent="0.25">
      <c r="A241" s="111" t="s">
        <v>178</v>
      </c>
      <c r="B241" s="111">
        <v>5590</v>
      </c>
      <c r="C241" s="111"/>
      <c r="D241" s="98">
        <v>89131103.390000001</v>
      </c>
      <c r="E241" s="98">
        <v>101931702.7</v>
      </c>
      <c r="F241" s="98">
        <v>94137939.530000001</v>
      </c>
      <c r="G241" s="98">
        <v>99784023.019999996</v>
      </c>
      <c r="H241" s="98">
        <v>96711195.299999997</v>
      </c>
      <c r="I241" s="98">
        <v>95142254.060000002</v>
      </c>
      <c r="J241" s="98">
        <v>92510727.689999998</v>
      </c>
      <c r="K241" s="98">
        <v>94784069.739999995</v>
      </c>
      <c r="L241" s="98">
        <v>96935093.969999999</v>
      </c>
      <c r="M241" s="98">
        <v>93395387.299999997</v>
      </c>
      <c r="N241" s="98">
        <v>3976019.55</v>
      </c>
      <c r="O241" s="98">
        <v>4712796.0599999996</v>
      </c>
      <c r="P241" s="98">
        <v>4108340.52</v>
      </c>
      <c r="Q241" s="98">
        <v>3052201.95</v>
      </c>
      <c r="R241" s="98">
        <v>2496257.9</v>
      </c>
      <c r="S241" s="98">
        <v>2259741.25</v>
      </c>
      <c r="T241" s="98">
        <v>1504449.3</v>
      </c>
      <c r="U241" s="98">
        <v>2272915.25</v>
      </c>
      <c r="V241" s="98">
        <v>3086383.6</v>
      </c>
      <c r="W241" s="98">
        <v>2680404.7999999998</v>
      </c>
    </row>
    <row r="242" spans="1:23" x14ac:dyDescent="0.25">
      <c r="A242" s="111" t="s">
        <v>177</v>
      </c>
      <c r="B242" s="111">
        <v>5760</v>
      </c>
      <c r="C242" s="111"/>
      <c r="D242" s="98">
        <v>1447187.12</v>
      </c>
      <c r="E242" s="98">
        <v>1262413.08</v>
      </c>
      <c r="F242" s="98">
        <v>1127385.6399999999</v>
      </c>
      <c r="G242" s="98">
        <v>1056565.9099999999</v>
      </c>
      <c r="H242" s="98">
        <v>1020220.24</v>
      </c>
      <c r="I242" s="98">
        <v>927992.6</v>
      </c>
      <c r="J242" s="98">
        <v>1258659.55</v>
      </c>
      <c r="K242" s="98">
        <v>980159.66</v>
      </c>
      <c r="L242" s="98">
        <v>962920.63</v>
      </c>
      <c r="M242" s="98">
        <v>863153.42</v>
      </c>
      <c r="N242" s="98">
        <v>23275.599999999999</v>
      </c>
      <c r="O242" s="98">
        <v>38755.65</v>
      </c>
      <c r="P242" s="98">
        <v>40310.300000000003</v>
      </c>
      <c r="Q242" s="98">
        <v>892.7</v>
      </c>
      <c r="R242" s="98">
        <v>22201.35</v>
      </c>
      <c r="S242" s="98">
        <v>22330.2</v>
      </c>
      <c r="T242" s="98">
        <v>43102.7</v>
      </c>
      <c r="U242" s="98">
        <v>15800.8</v>
      </c>
      <c r="V242" s="98">
        <v>32436.35</v>
      </c>
      <c r="W242" s="98">
        <v>3207</v>
      </c>
    </row>
    <row r="243" spans="1:23" x14ac:dyDescent="0.25">
      <c r="A243" s="111" t="s">
        <v>176</v>
      </c>
      <c r="B243" s="111">
        <v>5591</v>
      </c>
      <c r="C243" s="111"/>
      <c r="D243" s="98">
        <v>50036841.969999999</v>
      </c>
      <c r="E243" s="98">
        <v>49077021.609999999</v>
      </c>
      <c r="F243" s="98">
        <v>50654141.340000004</v>
      </c>
      <c r="G243" s="98">
        <v>48943191.840000004</v>
      </c>
      <c r="H243" s="98">
        <v>52037426.829999998</v>
      </c>
      <c r="I243" s="98">
        <v>48527761.990000002</v>
      </c>
      <c r="J243" s="98">
        <v>46270219.229999997</v>
      </c>
      <c r="K243" s="98">
        <v>46794997.310000002</v>
      </c>
      <c r="L243" s="98">
        <v>45533007.609999999</v>
      </c>
      <c r="M243" s="98">
        <v>53996020.890000001</v>
      </c>
      <c r="N243" s="98">
        <v>5654220.21</v>
      </c>
      <c r="O243" s="98">
        <v>4784069.4400000004</v>
      </c>
      <c r="P243" s="98">
        <v>4285715.1500000004</v>
      </c>
      <c r="Q243" s="98">
        <v>3351034.55</v>
      </c>
      <c r="R243" s="98">
        <v>4624196.05</v>
      </c>
      <c r="S243" s="98">
        <v>2680338.5499999998</v>
      </c>
      <c r="T243" s="98">
        <v>2257466.2000000002</v>
      </c>
      <c r="U243" s="98">
        <v>2386994.2000000002</v>
      </c>
      <c r="V243" s="98">
        <v>2799298.7</v>
      </c>
      <c r="W243" s="98">
        <v>2607351.9500000002</v>
      </c>
    </row>
    <row r="244" spans="1:23" x14ac:dyDescent="0.25">
      <c r="A244" s="111" t="s">
        <v>175</v>
      </c>
      <c r="B244" s="111">
        <v>5412</v>
      </c>
      <c r="C244" s="111"/>
      <c r="D244" s="98">
        <v>3326190.83</v>
      </c>
      <c r="E244" s="98">
        <v>3018407.66</v>
      </c>
      <c r="F244" s="98">
        <v>2344551.23</v>
      </c>
      <c r="G244" s="98">
        <v>1776785.51</v>
      </c>
      <c r="H244" s="98">
        <v>2643754.4700000002</v>
      </c>
      <c r="I244" s="98">
        <v>2310458.96</v>
      </c>
      <c r="J244" s="98">
        <v>1954514.45</v>
      </c>
      <c r="K244" s="98">
        <v>2006797.3</v>
      </c>
      <c r="L244" s="98">
        <v>2042548.24</v>
      </c>
      <c r="M244" s="98">
        <v>1786674.01</v>
      </c>
      <c r="N244" s="98">
        <v>167204.25</v>
      </c>
      <c r="O244" s="98">
        <v>50281.75</v>
      </c>
      <c r="P244" s="98">
        <v>61585.85</v>
      </c>
      <c r="Q244" s="98">
        <v>14779.2</v>
      </c>
      <c r="R244" s="98">
        <v>243066.9</v>
      </c>
      <c r="S244" s="98">
        <v>33933.1</v>
      </c>
      <c r="T244" s="98">
        <v>82674.850000000006</v>
      </c>
      <c r="U244" s="98">
        <v>75468.95</v>
      </c>
      <c r="V244" s="98">
        <v>34298.300000000003</v>
      </c>
      <c r="W244" s="98">
        <v>125156.05</v>
      </c>
    </row>
    <row r="245" spans="1:23" x14ac:dyDescent="0.25">
      <c r="A245" s="111" t="s">
        <v>174</v>
      </c>
      <c r="B245" s="111">
        <v>5609</v>
      </c>
      <c r="C245" s="111"/>
      <c r="D245" s="98">
        <v>971022.14</v>
      </c>
      <c r="E245" s="98">
        <v>943744.21</v>
      </c>
      <c r="F245" s="98">
        <v>1024419.69</v>
      </c>
      <c r="G245" s="98">
        <v>902422.96</v>
      </c>
      <c r="H245" s="98">
        <v>895072.93</v>
      </c>
      <c r="I245" s="98">
        <v>1025206.34</v>
      </c>
      <c r="J245" s="98">
        <v>1425628.62</v>
      </c>
      <c r="K245" s="98">
        <v>1126624.27</v>
      </c>
      <c r="L245" s="98">
        <v>1126411.44</v>
      </c>
      <c r="M245" s="98">
        <v>1258959.22</v>
      </c>
      <c r="N245" s="98">
        <v>100789.5</v>
      </c>
      <c r="O245" s="98">
        <v>17949.650000000001</v>
      </c>
      <c r="P245" s="98">
        <v>42788.85</v>
      </c>
      <c r="Q245" s="98">
        <v>138.69999999999999</v>
      </c>
      <c r="R245" s="98">
        <v>150.6</v>
      </c>
      <c r="S245" s="98">
        <v>44271.7</v>
      </c>
      <c r="T245" s="98">
        <v>33189</v>
      </c>
      <c r="U245" s="98">
        <v>5854.55</v>
      </c>
      <c r="V245" s="98">
        <v>32664.55</v>
      </c>
      <c r="W245" s="98">
        <v>16.350000000000001</v>
      </c>
    </row>
    <row r="246" spans="1:23" x14ac:dyDescent="0.25">
      <c r="A246" s="111" t="s">
        <v>173</v>
      </c>
      <c r="B246" s="111">
        <v>5413</v>
      </c>
      <c r="C246" s="111"/>
      <c r="D246" s="98">
        <v>3880570.81</v>
      </c>
      <c r="E246" s="98">
        <v>4119635.84</v>
      </c>
      <c r="F246" s="98">
        <v>3764570.54</v>
      </c>
      <c r="G246" s="98">
        <v>3738676.74</v>
      </c>
      <c r="H246" s="98">
        <v>3306509.39</v>
      </c>
      <c r="I246" s="98">
        <v>3044036.22</v>
      </c>
      <c r="J246" s="98">
        <v>3165565.28</v>
      </c>
      <c r="K246" s="98">
        <v>2815897.09</v>
      </c>
      <c r="L246" s="98">
        <v>2959631.95</v>
      </c>
      <c r="M246" s="98">
        <v>2879453.96</v>
      </c>
      <c r="N246" s="98">
        <v>86863.8</v>
      </c>
      <c r="O246" s="98">
        <v>59414.85</v>
      </c>
      <c r="P246" s="98">
        <v>234295.95</v>
      </c>
      <c r="Q246" s="98">
        <v>66952.850000000006</v>
      </c>
      <c r="R246" s="98">
        <v>87070.45</v>
      </c>
      <c r="S246" s="98">
        <v>82385.45</v>
      </c>
      <c r="T246" s="98">
        <v>50387.1</v>
      </c>
      <c r="U246" s="98">
        <v>91841.7</v>
      </c>
      <c r="V246" s="98">
        <v>60798.95</v>
      </c>
      <c r="W246" s="98">
        <v>23214.95</v>
      </c>
    </row>
    <row r="247" spans="1:23" x14ac:dyDescent="0.25">
      <c r="A247" s="111" t="s">
        <v>172</v>
      </c>
      <c r="B247" s="111">
        <v>5861</v>
      </c>
      <c r="C247" s="111"/>
      <c r="D247" s="98">
        <v>55547702.880000003</v>
      </c>
      <c r="E247" s="98">
        <v>41427190.240000002</v>
      </c>
      <c r="F247" s="98">
        <v>117564803.04000001</v>
      </c>
      <c r="G247" s="98">
        <v>45191842.600000001</v>
      </c>
      <c r="H247" s="98">
        <v>41141286.799999997</v>
      </c>
      <c r="I247" s="98">
        <v>50728521.520000003</v>
      </c>
      <c r="J247" s="98">
        <v>51984370.189999998</v>
      </c>
      <c r="K247" s="98">
        <v>41035227.100000001</v>
      </c>
      <c r="L247" s="98">
        <v>24008311.719999999</v>
      </c>
      <c r="M247" s="98">
        <v>24706477.510000002</v>
      </c>
      <c r="N247" s="98">
        <v>651489.55000000005</v>
      </c>
      <c r="O247" s="98">
        <v>798738.2</v>
      </c>
      <c r="P247" s="98">
        <v>516908.95</v>
      </c>
      <c r="Q247" s="98">
        <v>335921.9</v>
      </c>
      <c r="R247" s="98">
        <v>459273.2</v>
      </c>
      <c r="S247" s="98">
        <v>511587.8</v>
      </c>
      <c r="T247" s="98">
        <v>242704.75</v>
      </c>
      <c r="U247" s="98">
        <v>689544.15</v>
      </c>
      <c r="V247" s="98">
        <v>471509.3</v>
      </c>
      <c r="W247" s="98">
        <v>1627837.7</v>
      </c>
    </row>
    <row r="248" spans="1:23" x14ac:dyDescent="0.25">
      <c r="A248" s="111" t="s">
        <v>171</v>
      </c>
      <c r="B248" s="111">
        <v>5761</v>
      </c>
      <c r="C248" s="111"/>
      <c r="D248" s="98">
        <v>1219391.03</v>
      </c>
      <c r="E248" s="98">
        <v>1182485.52</v>
      </c>
      <c r="F248" s="98">
        <v>1106458.6499999999</v>
      </c>
      <c r="G248" s="98">
        <v>1092560.97</v>
      </c>
      <c r="H248" s="98">
        <v>1296724.98</v>
      </c>
      <c r="I248" s="98">
        <v>1134682.1399999999</v>
      </c>
      <c r="J248" s="98">
        <v>1008938.52</v>
      </c>
      <c r="K248" s="98">
        <v>879760.86</v>
      </c>
      <c r="L248" s="98">
        <v>974730.53</v>
      </c>
      <c r="M248" s="98">
        <v>1016194.91</v>
      </c>
      <c r="N248" s="98">
        <v>96255.6</v>
      </c>
      <c r="O248" s="98">
        <v>112044.3</v>
      </c>
      <c r="P248" s="98">
        <v>111129</v>
      </c>
      <c r="Q248" s="98">
        <v>119074.25</v>
      </c>
      <c r="R248" s="98">
        <v>99119.55</v>
      </c>
      <c r="S248" s="98">
        <v>71772.3</v>
      </c>
      <c r="T248" s="98">
        <v>112876.5</v>
      </c>
      <c r="U248" s="98">
        <v>90440</v>
      </c>
      <c r="V248" s="98">
        <v>77756.5</v>
      </c>
      <c r="W248" s="98">
        <v>106658.5</v>
      </c>
    </row>
    <row r="249" spans="1:23" x14ac:dyDescent="0.25">
      <c r="A249" s="111" t="s">
        <v>170</v>
      </c>
      <c r="B249" s="111">
        <v>5592</v>
      </c>
      <c r="C249" s="111"/>
      <c r="D249" s="98">
        <v>9387100.1799999997</v>
      </c>
      <c r="E249" s="98">
        <v>10310783.08</v>
      </c>
      <c r="F249" s="98">
        <v>9336821.6699999999</v>
      </c>
      <c r="G249" s="98">
        <v>9116128.3599999994</v>
      </c>
      <c r="H249" s="98">
        <v>8635975.3900000006</v>
      </c>
      <c r="I249" s="98">
        <v>8607561.2699999996</v>
      </c>
      <c r="J249" s="98">
        <v>8707215.5500000007</v>
      </c>
      <c r="K249" s="98">
        <v>8282109.5199999996</v>
      </c>
      <c r="L249" s="98">
        <v>8833379.1699999999</v>
      </c>
      <c r="M249" s="98">
        <v>8907562.6699999999</v>
      </c>
      <c r="N249" s="98">
        <v>618362.85</v>
      </c>
      <c r="O249" s="98">
        <v>322843.5</v>
      </c>
      <c r="P249" s="98">
        <v>464539.02</v>
      </c>
      <c r="Q249" s="98">
        <v>439555.33</v>
      </c>
      <c r="R249" s="98">
        <v>415574.57</v>
      </c>
      <c r="S249" s="98">
        <v>374985.28</v>
      </c>
      <c r="T249" s="98">
        <v>285842.42</v>
      </c>
      <c r="U249" s="98">
        <v>827806.01</v>
      </c>
      <c r="V249" s="98">
        <v>223525.52</v>
      </c>
      <c r="W249" s="98">
        <v>285121.15000000002</v>
      </c>
    </row>
    <row r="250" spans="1:23" x14ac:dyDescent="0.25">
      <c r="A250" s="111" t="s">
        <v>169</v>
      </c>
      <c r="B250" s="111">
        <v>5645</v>
      </c>
      <c r="C250" s="111"/>
      <c r="D250" s="98">
        <v>1465940.56</v>
      </c>
      <c r="E250" s="98">
        <v>1680303.82</v>
      </c>
      <c r="F250" s="98">
        <v>1724141.3</v>
      </c>
      <c r="G250" s="98">
        <v>1857116.74</v>
      </c>
      <c r="H250" s="98">
        <v>1601690.62</v>
      </c>
      <c r="I250" s="98">
        <v>1581952.91</v>
      </c>
      <c r="J250" s="98">
        <v>1609748.24</v>
      </c>
      <c r="K250" s="98">
        <v>1481975.63</v>
      </c>
      <c r="L250" s="98">
        <v>1558123.26</v>
      </c>
      <c r="M250" s="98">
        <v>1623278.08</v>
      </c>
      <c r="N250" s="98">
        <v>32984.65</v>
      </c>
      <c r="O250" s="98">
        <v>55080.4</v>
      </c>
      <c r="P250" s="98">
        <v>19294.45</v>
      </c>
      <c r="Q250" s="98">
        <v>34024.15</v>
      </c>
      <c r="R250" s="98">
        <v>46970.5</v>
      </c>
      <c r="S250" s="98">
        <v>0</v>
      </c>
      <c r="T250" s="98">
        <v>20603.400000000001</v>
      </c>
      <c r="U250" s="98">
        <v>17342.95</v>
      </c>
      <c r="V250" s="98">
        <v>28476.55</v>
      </c>
      <c r="W250" s="98">
        <v>21345.200000000001</v>
      </c>
    </row>
    <row r="251" spans="1:23" x14ac:dyDescent="0.25">
      <c r="A251" s="111" t="s">
        <v>168</v>
      </c>
      <c r="B251" s="111">
        <v>5798</v>
      </c>
      <c r="C251" s="111"/>
      <c r="D251" s="98">
        <v>1338702.79</v>
      </c>
      <c r="E251" s="98">
        <v>1430349.1</v>
      </c>
      <c r="F251" s="98">
        <v>1277172.1299999999</v>
      </c>
      <c r="G251" s="98">
        <v>1137352.81</v>
      </c>
      <c r="H251" s="98">
        <v>1158244.5</v>
      </c>
      <c r="I251" s="98">
        <v>1137105.49</v>
      </c>
      <c r="J251" s="98">
        <v>977419.43</v>
      </c>
      <c r="K251" s="98">
        <v>838581.11</v>
      </c>
      <c r="L251" s="98">
        <v>999626.5</v>
      </c>
      <c r="M251" s="98">
        <v>872794.76</v>
      </c>
      <c r="N251" s="98">
        <v>46485.9</v>
      </c>
      <c r="O251" s="98">
        <v>80957</v>
      </c>
      <c r="P251" s="98">
        <v>10790.15</v>
      </c>
      <c r="Q251" s="98">
        <v>0</v>
      </c>
      <c r="R251" s="98">
        <v>11393.1</v>
      </c>
      <c r="S251" s="98">
        <v>38274.5</v>
      </c>
      <c r="T251" s="98">
        <v>0</v>
      </c>
      <c r="U251" s="98">
        <v>9677.2999999999993</v>
      </c>
      <c r="V251" s="98">
        <v>34987.5</v>
      </c>
      <c r="W251" s="98">
        <v>11120.4</v>
      </c>
    </row>
    <row r="252" spans="1:23" x14ac:dyDescent="0.25">
      <c r="A252" s="111" t="s">
        <v>167</v>
      </c>
      <c r="B252" s="111">
        <v>5684</v>
      </c>
      <c r="C252" s="111"/>
      <c r="D252" s="98">
        <v>537599.34</v>
      </c>
      <c r="E252" s="98">
        <v>247581.43</v>
      </c>
      <c r="F252" s="98">
        <v>326335.13</v>
      </c>
      <c r="G252" s="98">
        <v>235386.14</v>
      </c>
      <c r="H252" s="98">
        <v>156680.48000000001</v>
      </c>
      <c r="I252" s="98">
        <v>174494.05</v>
      </c>
      <c r="J252" s="98">
        <v>131555.75</v>
      </c>
      <c r="K252" s="98">
        <v>155340.62</v>
      </c>
      <c r="L252" s="98">
        <v>73694.41</v>
      </c>
      <c r="M252" s="98">
        <v>126611.4</v>
      </c>
      <c r="N252" s="98">
        <v>0</v>
      </c>
      <c r="O252" s="98">
        <v>0</v>
      </c>
      <c r="P252" s="98">
        <v>0</v>
      </c>
      <c r="Q252" s="98">
        <v>0</v>
      </c>
      <c r="R252" s="98">
        <v>0</v>
      </c>
      <c r="S252" s="98">
        <v>0</v>
      </c>
      <c r="T252" s="98">
        <v>0</v>
      </c>
      <c r="U252" s="98">
        <v>0</v>
      </c>
      <c r="V252" s="98">
        <v>0</v>
      </c>
      <c r="W252" s="98">
        <v>0</v>
      </c>
    </row>
    <row r="253" spans="1:23" x14ac:dyDescent="0.25">
      <c r="A253" s="111" t="s">
        <v>166</v>
      </c>
      <c r="B253" s="111">
        <v>5842</v>
      </c>
      <c r="C253" s="111"/>
      <c r="D253" s="98">
        <v>1461144.66</v>
      </c>
      <c r="E253" s="98">
        <v>1311956.55</v>
      </c>
      <c r="F253" s="98">
        <v>1265562.3600000001</v>
      </c>
      <c r="G253" s="98">
        <v>1185687.3999999999</v>
      </c>
      <c r="H253" s="98">
        <v>1445959.44</v>
      </c>
      <c r="I253" s="98">
        <v>1141083.73</v>
      </c>
      <c r="J253" s="98">
        <v>1334767.1200000001</v>
      </c>
      <c r="K253" s="98">
        <v>1445072.37</v>
      </c>
      <c r="L253" s="98">
        <v>1306223.21</v>
      </c>
      <c r="M253" s="98">
        <v>1108581.3600000001</v>
      </c>
      <c r="N253" s="98">
        <v>18974.5</v>
      </c>
      <c r="O253" s="98">
        <v>32625.15</v>
      </c>
      <c r="P253" s="98">
        <v>33838.050000000003</v>
      </c>
      <c r="Q253" s="98">
        <v>25274.7</v>
      </c>
      <c r="R253" s="98">
        <v>28913.25</v>
      </c>
      <c r="S253" s="98">
        <v>12361.7</v>
      </c>
      <c r="T253" s="98">
        <v>25996.2</v>
      </c>
      <c r="U253" s="98">
        <v>40321.85</v>
      </c>
      <c r="V253" s="98">
        <v>9081.15</v>
      </c>
      <c r="W253" s="98">
        <v>75979.3</v>
      </c>
    </row>
    <row r="254" spans="1:23" x14ac:dyDescent="0.25">
      <c r="A254" s="111" t="s">
        <v>165</v>
      </c>
      <c r="B254" s="111">
        <v>5843</v>
      </c>
      <c r="C254" s="111"/>
      <c r="D254" s="98">
        <v>9676013.2599999998</v>
      </c>
      <c r="E254" s="98">
        <v>10030041.310000001</v>
      </c>
      <c r="F254" s="98">
        <v>8948699.1600000001</v>
      </c>
      <c r="G254" s="98">
        <v>8259511.54</v>
      </c>
      <c r="H254" s="98">
        <v>8453079.4499999993</v>
      </c>
      <c r="I254" s="98">
        <v>7496349.21</v>
      </c>
      <c r="J254" s="98">
        <v>7267974.9000000004</v>
      </c>
      <c r="K254" s="98">
        <v>7785291.7300000004</v>
      </c>
      <c r="L254" s="98">
        <v>7031882.0499999998</v>
      </c>
      <c r="M254" s="98">
        <v>7503155.9699999997</v>
      </c>
      <c r="N254" s="98">
        <v>828314.25</v>
      </c>
      <c r="O254" s="98">
        <v>995564.9</v>
      </c>
      <c r="P254" s="98">
        <v>1231272.1499999999</v>
      </c>
      <c r="Q254" s="98">
        <v>1396720</v>
      </c>
      <c r="R254" s="98">
        <v>1220180.51</v>
      </c>
      <c r="S254" s="98">
        <v>1182378.1599999999</v>
      </c>
      <c r="T254" s="98">
        <v>1643184.75</v>
      </c>
      <c r="U254" s="98">
        <v>1833093.5</v>
      </c>
      <c r="V254" s="98">
        <v>1149079.2</v>
      </c>
      <c r="W254" s="98">
        <v>2243020.6</v>
      </c>
    </row>
    <row r="255" spans="1:23" x14ac:dyDescent="0.25">
      <c r="A255" s="111" t="s">
        <v>164</v>
      </c>
      <c r="B255" s="111">
        <v>5928</v>
      </c>
      <c r="C255" s="111"/>
      <c r="D255" s="98">
        <v>385770.46</v>
      </c>
      <c r="E255" s="98">
        <v>403359.7</v>
      </c>
      <c r="F255" s="98">
        <v>395811.74</v>
      </c>
      <c r="G255" s="98">
        <v>483217.45</v>
      </c>
      <c r="H255" s="98">
        <v>345041.3</v>
      </c>
      <c r="I255" s="98">
        <v>338828.79</v>
      </c>
      <c r="J255" s="98">
        <v>342348.59</v>
      </c>
      <c r="K255" s="98">
        <v>409475.69</v>
      </c>
      <c r="L255" s="98">
        <v>348897.26</v>
      </c>
      <c r="M255" s="98">
        <v>327406.90000000002</v>
      </c>
      <c r="N255" s="98">
        <v>168.25</v>
      </c>
      <c r="O255" s="98">
        <v>29179.85</v>
      </c>
      <c r="P255" s="98">
        <v>19732.45</v>
      </c>
      <c r="Q255" s="98">
        <v>24325.4</v>
      </c>
      <c r="R255" s="98">
        <v>7800.4</v>
      </c>
      <c r="S255" s="98">
        <v>3441.6</v>
      </c>
      <c r="T255" s="98">
        <v>7903.15</v>
      </c>
      <c r="U255" s="98">
        <v>0</v>
      </c>
      <c r="V255" s="98">
        <v>16286.1</v>
      </c>
      <c r="W255" s="98">
        <v>11607.55</v>
      </c>
    </row>
    <row r="256" spans="1:23" x14ac:dyDescent="0.25">
      <c r="A256" s="111" t="s">
        <v>163</v>
      </c>
      <c r="B256" s="111">
        <v>5534</v>
      </c>
      <c r="C256" s="111"/>
      <c r="D256" s="98">
        <v>1118550.1200000001</v>
      </c>
      <c r="E256" s="98">
        <v>1019598.2</v>
      </c>
      <c r="F256" s="98">
        <v>744695.9</v>
      </c>
      <c r="G256" s="98">
        <v>763770.8</v>
      </c>
      <c r="H256" s="98">
        <v>671723.15</v>
      </c>
      <c r="I256" s="98">
        <v>721199.65</v>
      </c>
      <c r="J256" s="98">
        <v>1072995.7</v>
      </c>
      <c r="K256" s="98">
        <v>688405.01</v>
      </c>
      <c r="L256" s="98">
        <v>562344.71</v>
      </c>
      <c r="M256" s="98">
        <v>483729.35</v>
      </c>
      <c r="N256" s="98">
        <v>16251.9</v>
      </c>
      <c r="O256" s="98">
        <v>46464.3</v>
      </c>
      <c r="P256" s="98">
        <v>13310.3</v>
      </c>
      <c r="Q256" s="98">
        <v>16807.5</v>
      </c>
      <c r="R256" s="98">
        <v>4421.8</v>
      </c>
      <c r="S256" s="98">
        <v>62.65</v>
      </c>
      <c r="T256" s="98">
        <v>2372.3000000000002</v>
      </c>
      <c r="U256" s="98">
        <v>0</v>
      </c>
      <c r="V256" s="98">
        <v>1753.1</v>
      </c>
      <c r="W256" s="98">
        <v>5691.05</v>
      </c>
    </row>
    <row r="257" spans="1:23" x14ac:dyDescent="0.25">
      <c r="A257" s="111" t="s">
        <v>162</v>
      </c>
      <c r="B257" s="111">
        <v>5535</v>
      </c>
      <c r="C257" s="111"/>
      <c r="D257" s="98">
        <v>2004932.12</v>
      </c>
      <c r="E257" s="98">
        <v>1940893.42</v>
      </c>
      <c r="F257" s="98">
        <v>1765443.09</v>
      </c>
      <c r="G257" s="98">
        <v>1783106.65</v>
      </c>
      <c r="H257" s="98">
        <v>1820861.9</v>
      </c>
      <c r="I257" s="98">
        <v>1831452.77</v>
      </c>
      <c r="J257" s="98">
        <v>1581606.97</v>
      </c>
      <c r="K257" s="98">
        <v>1680351.73</v>
      </c>
      <c r="L257" s="98">
        <v>1646945.5</v>
      </c>
      <c r="M257" s="98">
        <v>1683854.34</v>
      </c>
      <c r="N257" s="98">
        <v>111596.75</v>
      </c>
      <c r="O257" s="98">
        <v>106769.95</v>
      </c>
      <c r="P257" s="98">
        <v>44539.85</v>
      </c>
      <c r="Q257" s="98">
        <v>85099.05</v>
      </c>
      <c r="R257" s="98">
        <v>92532.25</v>
      </c>
      <c r="S257" s="98">
        <v>52321.35</v>
      </c>
      <c r="T257" s="98">
        <v>48999.15</v>
      </c>
      <c r="U257" s="98">
        <v>9314.0499999999993</v>
      </c>
      <c r="V257" s="98">
        <v>20029.2</v>
      </c>
      <c r="W257" s="98">
        <v>16574.150000000001</v>
      </c>
    </row>
    <row r="258" spans="1:23" x14ac:dyDescent="0.25">
      <c r="A258" s="111" t="s">
        <v>161</v>
      </c>
      <c r="B258" s="111">
        <v>5727</v>
      </c>
      <c r="C258" s="111"/>
      <c r="D258" s="98">
        <v>8269410.3399999999</v>
      </c>
      <c r="E258" s="98">
        <v>8404575.5899999999</v>
      </c>
      <c r="F258" s="98">
        <v>7889852</v>
      </c>
      <c r="G258" s="98">
        <v>7369147.1100000003</v>
      </c>
      <c r="H258" s="98">
        <v>6385009.6200000001</v>
      </c>
      <c r="I258" s="98">
        <v>7671301.46</v>
      </c>
      <c r="J258" s="98">
        <v>7095956.2599999998</v>
      </c>
      <c r="K258" s="98">
        <v>6921510.5300000003</v>
      </c>
      <c r="L258" s="98">
        <v>6494097.2699999996</v>
      </c>
      <c r="M258" s="98">
        <v>6086768.3499999996</v>
      </c>
      <c r="N258" s="98">
        <v>856990.1</v>
      </c>
      <c r="O258" s="98">
        <v>625595.5</v>
      </c>
      <c r="P258" s="98">
        <v>373317.15</v>
      </c>
      <c r="Q258" s="98">
        <v>340065.05</v>
      </c>
      <c r="R258" s="98">
        <v>366271.5</v>
      </c>
      <c r="S258" s="98">
        <v>276618.59999999998</v>
      </c>
      <c r="T258" s="98">
        <v>346422.8</v>
      </c>
      <c r="U258" s="98">
        <v>376362.1</v>
      </c>
      <c r="V258" s="98">
        <v>347431.05</v>
      </c>
      <c r="W258" s="98">
        <v>432884.9</v>
      </c>
    </row>
    <row r="259" spans="1:23" x14ac:dyDescent="0.25">
      <c r="A259" s="111" t="s">
        <v>160</v>
      </c>
      <c r="B259" s="111">
        <v>5434</v>
      </c>
      <c r="C259" s="111"/>
      <c r="D259" s="98">
        <v>3390250.69</v>
      </c>
      <c r="E259" s="98">
        <v>3224837.33</v>
      </c>
      <c r="F259" s="98">
        <v>3054527.36</v>
      </c>
      <c r="G259" s="98">
        <v>3016970.68</v>
      </c>
      <c r="H259" s="98">
        <v>2877299.54</v>
      </c>
      <c r="I259" s="98">
        <v>2989071.41</v>
      </c>
      <c r="J259" s="98">
        <v>2643410.08</v>
      </c>
      <c r="K259" s="98">
        <v>2427545.09</v>
      </c>
      <c r="L259" s="98">
        <v>2742733.82</v>
      </c>
      <c r="M259" s="98">
        <v>2326369.08</v>
      </c>
      <c r="N259" s="98">
        <v>226230.5</v>
      </c>
      <c r="O259" s="98">
        <v>164193.35</v>
      </c>
      <c r="P259" s="98">
        <v>130051.2</v>
      </c>
      <c r="Q259" s="98">
        <v>127074.05</v>
      </c>
      <c r="R259" s="98">
        <v>122365.95</v>
      </c>
      <c r="S259" s="98">
        <v>161366</v>
      </c>
      <c r="T259" s="98">
        <v>93300.15</v>
      </c>
      <c r="U259" s="98">
        <v>171500.45</v>
      </c>
      <c r="V259" s="98">
        <v>195560.25</v>
      </c>
      <c r="W259" s="98">
        <v>53234.2</v>
      </c>
    </row>
    <row r="260" spans="1:23" x14ac:dyDescent="0.25">
      <c r="A260" s="111" t="s">
        <v>159</v>
      </c>
      <c r="B260" s="111">
        <v>5435</v>
      </c>
      <c r="C260" s="111"/>
      <c r="D260" s="98">
        <v>2070634.52</v>
      </c>
      <c r="E260" s="98">
        <v>1988426.02</v>
      </c>
      <c r="F260" s="98">
        <v>1959487.32</v>
      </c>
      <c r="G260" s="98">
        <v>1748174.2</v>
      </c>
      <c r="H260" s="98">
        <v>1747269.27</v>
      </c>
      <c r="I260" s="98">
        <v>1829591.43</v>
      </c>
      <c r="J260" s="98">
        <v>1599123.02</v>
      </c>
      <c r="K260" s="98">
        <v>1730564.87</v>
      </c>
      <c r="L260" s="98">
        <v>1602634.7</v>
      </c>
      <c r="M260" s="98">
        <v>1683416.36</v>
      </c>
      <c r="N260" s="98">
        <v>64346.3</v>
      </c>
      <c r="O260" s="98">
        <v>122405.85</v>
      </c>
      <c r="P260" s="98">
        <v>40607.1</v>
      </c>
      <c r="Q260" s="98">
        <v>36000.949999999997</v>
      </c>
      <c r="R260" s="98">
        <v>42392.25</v>
      </c>
      <c r="S260" s="98">
        <v>3404.05</v>
      </c>
      <c r="T260" s="98">
        <v>9626.25</v>
      </c>
      <c r="U260" s="98">
        <v>192.35</v>
      </c>
      <c r="V260" s="98">
        <v>68639.850000000006</v>
      </c>
      <c r="W260" s="98">
        <v>2212.8000000000002</v>
      </c>
    </row>
    <row r="261" spans="1:23" x14ac:dyDescent="0.25">
      <c r="A261" s="111" t="s">
        <v>158</v>
      </c>
      <c r="B261" s="111">
        <v>5436</v>
      </c>
      <c r="C261" s="111"/>
      <c r="D261" s="98">
        <v>1314337.05</v>
      </c>
      <c r="E261" s="98">
        <v>1477109.68</v>
      </c>
      <c r="F261" s="98">
        <v>1404135.54</v>
      </c>
      <c r="G261" s="98">
        <v>1383164.45</v>
      </c>
      <c r="H261" s="98">
        <v>1328699.1399999999</v>
      </c>
      <c r="I261" s="98">
        <v>1076044.52</v>
      </c>
      <c r="J261" s="98">
        <v>900463</v>
      </c>
      <c r="K261" s="98">
        <v>817707.85</v>
      </c>
      <c r="L261" s="98">
        <v>975822.2</v>
      </c>
      <c r="M261" s="98">
        <v>756178.57</v>
      </c>
      <c r="N261" s="98">
        <v>34511.25</v>
      </c>
      <c r="O261" s="98">
        <v>41216</v>
      </c>
      <c r="P261" s="98">
        <v>1457.25</v>
      </c>
      <c r="Q261" s="98">
        <v>38450.949999999997</v>
      </c>
      <c r="R261" s="98">
        <v>36951.15</v>
      </c>
      <c r="S261" s="98">
        <v>10321.6</v>
      </c>
      <c r="T261" s="98">
        <v>9207.35</v>
      </c>
      <c r="U261" s="98">
        <v>57871.55</v>
      </c>
      <c r="V261" s="98">
        <v>52464.45</v>
      </c>
      <c r="W261" s="98">
        <v>15037.5</v>
      </c>
    </row>
    <row r="262" spans="1:23" x14ac:dyDescent="0.25">
      <c r="A262" s="111" t="s">
        <v>157</v>
      </c>
      <c r="B262" s="111">
        <v>5646</v>
      </c>
      <c r="C262" s="111"/>
      <c r="D262" s="98">
        <v>34379427.649999999</v>
      </c>
      <c r="E262" s="98">
        <v>33026296.210000001</v>
      </c>
      <c r="F262" s="98">
        <v>31335154.920000002</v>
      </c>
      <c r="G262" s="98">
        <v>24022339.140000001</v>
      </c>
      <c r="H262" s="98">
        <v>29805589.129999999</v>
      </c>
      <c r="I262" s="98">
        <v>22976432.129999999</v>
      </c>
      <c r="J262" s="98">
        <v>30925606.629999999</v>
      </c>
      <c r="K262" s="98">
        <v>20146750.289999999</v>
      </c>
      <c r="L262" s="98">
        <v>30274451.530000001</v>
      </c>
      <c r="M262" s="98">
        <v>30317547.399999999</v>
      </c>
      <c r="N262" s="98">
        <v>755063.35</v>
      </c>
      <c r="O262" s="98">
        <v>1542299.7</v>
      </c>
      <c r="P262" s="98">
        <v>751144.8</v>
      </c>
      <c r="Q262" s="98">
        <v>216281.25</v>
      </c>
      <c r="R262" s="98">
        <v>223156.6</v>
      </c>
      <c r="S262" s="98">
        <v>825938.3</v>
      </c>
      <c r="T262" s="98">
        <v>584799</v>
      </c>
      <c r="U262" s="98">
        <v>623458.15</v>
      </c>
      <c r="V262" s="98">
        <v>772397.75</v>
      </c>
      <c r="W262" s="98">
        <v>1247947</v>
      </c>
    </row>
    <row r="263" spans="1:23" x14ac:dyDescent="0.25">
      <c r="A263" s="111" t="s">
        <v>156</v>
      </c>
      <c r="B263" s="111">
        <v>5648</v>
      </c>
      <c r="C263" s="111"/>
      <c r="D263" s="98">
        <v>24015432.98</v>
      </c>
      <c r="E263" s="98">
        <v>23886994.739999998</v>
      </c>
      <c r="F263" s="98">
        <v>22874887.66</v>
      </c>
      <c r="G263" s="98">
        <v>22612659.530000001</v>
      </c>
      <c r="H263" s="98">
        <v>17041473.239999998</v>
      </c>
      <c r="I263" s="98">
        <v>21917091.579999998</v>
      </c>
      <c r="J263" s="98">
        <v>20240421.609999999</v>
      </c>
      <c r="K263" s="98">
        <v>18335208.960000001</v>
      </c>
      <c r="L263" s="98">
        <v>17460403.510000002</v>
      </c>
      <c r="M263" s="98">
        <v>18823983.300000001</v>
      </c>
      <c r="N263" s="98">
        <v>938744.54</v>
      </c>
      <c r="O263" s="98">
        <v>892703.19</v>
      </c>
      <c r="P263" s="98">
        <v>848161.11</v>
      </c>
      <c r="Q263" s="98">
        <v>1059631.8999999999</v>
      </c>
      <c r="R263" s="98">
        <v>947300.4</v>
      </c>
      <c r="S263" s="98">
        <v>554617.85</v>
      </c>
      <c r="T263" s="98">
        <v>290681.40000000002</v>
      </c>
      <c r="U263" s="98">
        <v>1296740.3</v>
      </c>
      <c r="V263" s="98">
        <v>362830.85</v>
      </c>
      <c r="W263" s="98">
        <v>784440</v>
      </c>
    </row>
    <row r="264" spans="1:23" x14ac:dyDescent="0.25">
      <c r="A264" s="111" t="s">
        <v>155</v>
      </c>
      <c r="B264" s="111">
        <v>5568</v>
      </c>
      <c r="C264" s="111"/>
      <c r="D264" s="98">
        <v>10393692</v>
      </c>
      <c r="E264" s="98">
        <v>10847779.890000001</v>
      </c>
      <c r="F264" s="98">
        <v>10330761.98</v>
      </c>
      <c r="G264" s="98">
        <v>10353769.869999999</v>
      </c>
      <c r="H264" s="98">
        <v>9602328.3900000006</v>
      </c>
      <c r="I264" s="98">
        <v>9723973.9499999993</v>
      </c>
      <c r="J264" s="98">
        <v>9351985.8200000003</v>
      </c>
      <c r="K264" s="98">
        <v>9267661.4000000004</v>
      </c>
      <c r="L264" s="98">
        <v>9504840.6300000008</v>
      </c>
      <c r="M264" s="98">
        <v>9415974.7599999998</v>
      </c>
      <c r="N264" s="98">
        <v>312881.64</v>
      </c>
      <c r="O264" s="98">
        <v>363282.97</v>
      </c>
      <c r="P264" s="98">
        <v>344091.47</v>
      </c>
      <c r="Q264" s="98">
        <v>371529.35</v>
      </c>
      <c r="R264" s="98">
        <v>275742.59999999998</v>
      </c>
      <c r="S264" s="98">
        <v>242573.75</v>
      </c>
      <c r="T264" s="98">
        <v>220752.25</v>
      </c>
      <c r="U264" s="98">
        <v>231990.8</v>
      </c>
      <c r="V264" s="98">
        <v>279645.75</v>
      </c>
      <c r="W264" s="98">
        <v>170931.95</v>
      </c>
    </row>
    <row r="265" spans="1:23" x14ac:dyDescent="0.25">
      <c r="A265" s="111" t="s">
        <v>154</v>
      </c>
      <c r="B265" s="111">
        <v>5437</v>
      </c>
      <c r="C265" s="111"/>
      <c r="D265" s="98">
        <v>1202213.33</v>
      </c>
      <c r="E265" s="98">
        <v>1412831.45</v>
      </c>
      <c r="F265" s="98">
        <v>1196243.67</v>
      </c>
      <c r="G265" s="98">
        <v>1116198.0900000001</v>
      </c>
      <c r="H265" s="98">
        <v>1006161.25</v>
      </c>
      <c r="I265" s="98">
        <v>895447.68</v>
      </c>
      <c r="J265" s="98">
        <v>956419.71</v>
      </c>
      <c r="K265" s="98">
        <v>1012444.55</v>
      </c>
      <c r="L265" s="98">
        <v>745737.49</v>
      </c>
      <c r="M265" s="98">
        <v>770637.44</v>
      </c>
      <c r="N265" s="98">
        <v>0</v>
      </c>
      <c r="O265" s="98">
        <v>0</v>
      </c>
      <c r="P265" s="98">
        <v>0</v>
      </c>
      <c r="Q265" s="98">
        <v>0</v>
      </c>
      <c r="R265" s="98">
        <v>0</v>
      </c>
      <c r="S265" s="98">
        <v>0</v>
      </c>
      <c r="T265" s="98">
        <v>965.2</v>
      </c>
      <c r="U265" s="98">
        <v>20638.349999999999</v>
      </c>
      <c r="V265" s="98">
        <v>56011.199999999997</v>
      </c>
      <c r="W265" s="98">
        <v>38904.800000000003</v>
      </c>
    </row>
    <row r="266" spans="1:23" x14ac:dyDescent="0.25">
      <c r="A266" s="111" t="s">
        <v>153</v>
      </c>
      <c r="B266" s="111">
        <v>5611</v>
      </c>
      <c r="C266" s="111"/>
      <c r="D266" s="98">
        <v>10439134.890000001</v>
      </c>
      <c r="E266" s="98">
        <v>10526394.189999999</v>
      </c>
      <c r="F266" s="98">
        <v>10502902.619999999</v>
      </c>
      <c r="G266" s="98">
        <v>10513431.76</v>
      </c>
      <c r="H266" s="98">
        <v>11339052.51</v>
      </c>
      <c r="I266" s="98">
        <v>10532098.93</v>
      </c>
      <c r="J266" s="98">
        <v>9434879.5899999999</v>
      </c>
      <c r="K266" s="98">
        <v>9525337.4499999993</v>
      </c>
      <c r="L266" s="98">
        <v>9506036.9800000004</v>
      </c>
      <c r="M266" s="98">
        <v>10578577.470000001</v>
      </c>
      <c r="N266" s="98">
        <v>383324.2</v>
      </c>
      <c r="O266" s="98">
        <v>321922.34999999998</v>
      </c>
      <c r="P266" s="98">
        <v>195452.3</v>
      </c>
      <c r="Q266" s="98">
        <v>327873.59999999998</v>
      </c>
      <c r="R266" s="98">
        <v>205682</v>
      </c>
      <c r="S266" s="98">
        <v>277460.05</v>
      </c>
      <c r="T266" s="98">
        <v>152180.4</v>
      </c>
      <c r="U266" s="98">
        <v>303108.8</v>
      </c>
      <c r="V266" s="98">
        <v>208684.3</v>
      </c>
      <c r="W266" s="98">
        <v>264455.55</v>
      </c>
    </row>
    <row r="267" spans="1:23" x14ac:dyDescent="0.25">
      <c r="A267" s="111" t="s">
        <v>152</v>
      </c>
      <c r="B267" s="111">
        <v>5499</v>
      </c>
      <c r="C267" s="111"/>
      <c r="D267" s="98">
        <v>1473862.31</v>
      </c>
      <c r="E267" s="98">
        <v>1569340.81</v>
      </c>
      <c r="F267" s="98">
        <v>1522218.16</v>
      </c>
      <c r="G267" s="98">
        <v>1416079.39</v>
      </c>
      <c r="H267" s="98">
        <v>1689738.81</v>
      </c>
      <c r="I267" s="98">
        <v>1699793.31</v>
      </c>
      <c r="J267" s="98">
        <v>1349419.14</v>
      </c>
      <c r="K267" s="98">
        <v>1542840.82</v>
      </c>
      <c r="L267" s="98">
        <v>1210746.72</v>
      </c>
      <c r="M267" s="98">
        <v>1409233.91</v>
      </c>
      <c r="N267" s="98">
        <v>53168.2</v>
      </c>
      <c r="O267" s="98">
        <v>140400.9</v>
      </c>
      <c r="P267" s="98">
        <v>79721.75</v>
      </c>
      <c r="Q267" s="98">
        <v>43530.95</v>
      </c>
      <c r="R267" s="98">
        <v>46651.15</v>
      </c>
      <c r="S267" s="98">
        <v>50811.15</v>
      </c>
      <c r="T267" s="98">
        <v>47048.5</v>
      </c>
      <c r="U267" s="98">
        <v>73226.8</v>
      </c>
      <c r="V267" s="98">
        <v>22133.65</v>
      </c>
      <c r="W267" s="98">
        <v>84257.05</v>
      </c>
    </row>
    <row r="268" spans="1:23" x14ac:dyDescent="0.25">
      <c r="A268" s="111" t="s">
        <v>151</v>
      </c>
      <c r="B268" s="111">
        <v>5762</v>
      </c>
      <c r="C268" s="111"/>
      <c r="D268" s="98">
        <v>310887.33</v>
      </c>
      <c r="E268" s="98">
        <v>313568.49</v>
      </c>
      <c r="F268" s="98">
        <v>295006.84000000003</v>
      </c>
      <c r="G268" s="98">
        <v>324262.49</v>
      </c>
      <c r="H268" s="98">
        <v>303560.39</v>
      </c>
      <c r="I268" s="98">
        <v>329309.18</v>
      </c>
      <c r="J268" s="98">
        <v>292105.78000000003</v>
      </c>
      <c r="K268" s="98">
        <v>263624.73</v>
      </c>
      <c r="L268" s="98">
        <v>375613.47</v>
      </c>
      <c r="M268" s="98">
        <v>282054.32</v>
      </c>
      <c r="N268" s="98">
        <v>78.31</v>
      </c>
      <c r="O268" s="98">
        <v>287.66000000000003</v>
      </c>
      <c r="P268" s="98">
        <v>451.8</v>
      </c>
      <c r="Q268" s="98">
        <v>4032.35</v>
      </c>
      <c r="R268" s="98">
        <v>746.75</v>
      </c>
      <c r="S268" s="98">
        <v>0</v>
      </c>
      <c r="T268" s="98">
        <v>0</v>
      </c>
      <c r="U268" s="98">
        <v>0</v>
      </c>
      <c r="V268" s="98">
        <v>0</v>
      </c>
      <c r="W268" s="98">
        <v>4586.8</v>
      </c>
    </row>
    <row r="269" spans="1:23" x14ac:dyDescent="0.25">
      <c r="A269" s="111" t="s">
        <v>150</v>
      </c>
      <c r="B269" s="111">
        <v>5799</v>
      </c>
      <c r="C269" s="111"/>
      <c r="D269" s="98">
        <v>5761284.8200000003</v>
      </c>
      <c r="E269" s="98">
        <v>5295725.1399999997</v>
      </c>
      <c r="F269" s="98">
        <v>5185623.41</v>
      </c>
      <c r="G269" s="98">
        <v>5205531.6900000004</v>
      </c>
      <c r="H269" s="98">
        <v>5340077.57</v>
      </c>
      <c r="I269" s="98">
        <v>4802462.28</v>
      </c>
      <c r="J269" s="98">
        <v>4464424.2</v>
      </c>
      <c r="K269" s="98">
        <v>4052560.81</v>
      </c>
      <c r="L269" s="98">
        <v>5286054.71</v>
      </c>
      <c r="M269" s="98">
        <v>4877818.2</v>
      </c>
      <c r="N269" s="98">
        <v>259330.75</v>
      </c>
      <c r="O269" s="98">
        <v>271535.8</v>
      </c>
      <c r="P269" s="98">
        <v>277461.5</v>
      </c>
      <c r="Q269" s="98">
        <v>242641.25</v>
      </c>
      <c r="R269" s="98">
        <v>190602</v>
      </c>
      <c r="S269" s="98">
        <v>131406.75</v>
      </c>
      <c r="T269" s="98">
        <v>95386.85</v>
      </c>
      <c r="U269" s="98">
        <v>185661.85</v>
      </c>
      <c r="V269" s="98">
        <v>316001.8</v>
      </c>
      <c r="W269" s="98">
        <v>116943.15</v>
      </c>
    </row>
    <row r="270" spans="1:23" x14ac:dyDescent="0.25">
      <c r="A270" s="111" t="s">
        <v>149</v>
      </c>
      <c r="B270" s="111">
        <v>5728</v>
      </c>
      <c r="C270" s="111"/>
      <c r="D270" s="98">
        <v>4047286.65</v>
      </c>
      <c r="E270" s="98">
        <v>3555686.83</v>
      </c>
      <c r="F270" s="98">
        <v>3100370.95</v>
      </c>
      <c r="G270" s="98">
        <v>2743929.45</v>
      </c>
      <c r="H270" s="98">
        <v>2920208.18</v>
      </c>
      <c r="I270" s="98">
        <v>2610913.4700000002</v>
      </c>
      <c r="J270" s="98">
        <v>2360279.84</v>
      </c>
      <c r="K270" s="98">
        <v>2072284.34</v>
      </c>
      <c r="L270" s="98">
        <v>2495460.7200000002</v>
      </c>
      <c r="M270" s="98">
        <v>2548708.27</v>
      </c>
      <c r="N270" s="98">
        <v>46346.400000000001</v>
      </c>
      <c r="O270" s="98">
        <v>94271.5</v>
      </c>
      <c r="P270" s="98">
        <v>23659.3</v>
      </c>
      <c r="Q270" s="98">
        <v>37039.1</v>
      </c>
      <c r="R270" s="98">
        <v>110428.8</v>
      </c>
      <c r="S270" s="98">
        <v>51195.15</v>
      </c>
      <c r="T270" s="98">
        <v>85450.8</v>
      </c>
      <c r="U270" s="98">
        <v>136819.5</v>
      </c>
      <c r="V270" s="98">
        <v>70536.5</v>
      </c>
      <c r="W270" s="98">
        <v>15537.75</v>
      </c>
    </row>
    <row r="271" spans="1:23" x14ac:dyDescent="0.25">
      <c r="A271" s="111" t="s">
        <v>148</v>
      </c>
      <c r="B271" s="111">
        <v>5610</v>
      </c>
      <c r="C271" s="111"/>
      <c r="D271" s="98">
        <v>1590735.63</v>
      </c>
      <c r="E271" s="98">
        <v>2283724.31</v>
      </c>
      <c r="F271" s="98">
        <v>1479801.36</v>
      </c>
      <c r="G271" s="98">
        <v>1591728.16</v>
      </c>
      <c r="H271" s="98">
        <v>1533884.42</v>
      </c>
      <c r="I271" s="98">
        <v>1703986.1</v>
      </c>
      <c r="J271" s="98">
        <v>1451132.45</v>
      </c>
      <c r="K271" s="98">
        <v>1347521.72</v>
      </c>
      <c r="L271" s="98">
        <v>1292903.42</v>
      </c>
      <c r="M271" s="98">
        <v>1622753.83</v>
      </c>
      <c r="N271" s="98">
        <v>48898.25</v>
      </c>
      <c r="O271" s="98">
        <v>10374.200000000001</v>
      </c>
      <c r="P271" s="98">
        <v>67647.649999999994</v>
      </c>
      <c r="Q271" s="98">
        <v>11243.25</v>
      </c>
      <c r="R271" s="98">
        <v>17712.75</v>
      </c>
      <c r="S271" s="98">
        <v>62728.6</v>
      </c>
      <c r="T271" s="98">
        <v>45139.5</v>
      </c>
      <c r="U271" s="98">
        <v>30045</v>
      </c>
      <c r="V271" s="98">
        <v>18048.099999999999</v>
      </c>
      <c r="W271" s="98">
        <v>777.95</v>
      </c>
    </row>
    <row r="272" spans="1:23" x14ac:dyDescent="0.25">
      <c r="A272" s="111" t="s">
        <v>147</v>
      </c>
      <c r="B272" s="111">
        <v>5929</v>
      </c>
      <c r="C272" s="111"/>
      <c r="D272" s="98">
        <v>1520291.57</v>
      </c>
      <c r="E272" s="98">
        <v>1509276.98</v>
      </c>
      <c r="F272" s="98">
        <v>1475462.43</v>
      </c>
      <c r="G272" s="98">
        <v>1375998.87</v>
      </c>
      <c r="H272" s="98">
        <v>1259469.8899999999</v>
      </c>
      <c r="I272" s="98">
        <v>1202349.5900000001</v>
      </c>
      <c r="J272" s="98">
        <v>1207665.68</v>
      </c>
      <c r="K272" s="98">
        <v>1105767.3700000001</v>
      </c>
      <c r="L272" s="98">
        <v>1020132.85</v>
      </c>
      <c r="M272" s="98">
        <v>1083997.1499999999</v>
      </c>
      <c r="N272" s="98">
        <v>72491.149999999994</v>
      </c>
      <c r="O272" s="98">
        <v>68163.100000000006</v>
      </c>
      <c r="P272" s="98">
        <v>45540.75</v>
      </c>
      <c r="Q272" s="98">
        <v>62176.95</v>
      </c>
      <c r="R272" s="98">
        <v>42097.45</v>
      </c>
      <c r="S272" s="98">
        <v>52804.4</v>
      </c>
      <c r="T272" s="98">
        <v>22099.1</v>
      </c>
      <c r="U272" s="98">
        <v>22573.15</v>
      </c>
      <c r="V272" s="98">
        <v>381.5</v>
      </c>
      <c r="W272" s="98">
        <v>34263.9</v>
      </c>
    </row>
    <row r="273" spans="1:23" x14ac:dyDescent="0.25">
      <c r="A273" s="111" t="s">
        <v>146</v>
      </c>
      <c r="B273" s="111">
        <v>5501</v>
      </c>
      <c r="C273" s="111"/>
      <c r="D273" s="98">
        <v>3831741.81</v>
      </c>
      <c r="E273" s="98">
        <v>38272.519999999997</v>
      </c>
      <c r="F273" s="98">
        <v>9050587.0700000003</v>
      </c>
      <c r="G273" s="98">
        <v>2958649.87</v>
      </c>
      <c r="H273" s="98">
        <v>2800021.62</v>
      </c>
      <c r="I273" s="98">
        <v>2542153.6800000002</v>
      </c>
      <c r="J273" s="98">
        <v>2810358.58</v>
      </c>
      <c r="K273" s="98">
        <v>2642483.98</v>
      </c>
      <c r="L273" s="98">
        <v>3075620.55</v>
      </c>
      <c r="M273" s="98">
        <v>2555025.15</v>
      </c>
      <c r="N273" s="98">
        <v>211718.35</v>
      </c>
      <c r="O273" s="98">
        <v>270098</v>
      </c>
      <c r="P273" s="98">
        <v>221923.7</v>
      </c>
      <c r="Q273" s="98">
        <v>85742.8</v>
      </c>
      <c r="R273" s="98">
        <v>44286.35</v>
      </c>
      <c r="S273" s="98">
        <v>88519.85</v>
      </c>
      <c r="T273" s="98">
        <v>57505.95</v>
      </c>
      <c r="U273" s="98">
        <v>129064.65</v>
      </c>
      <c r="V273" s="98">
        <v>102396.15</v>
      </c>
      <c r="W273" s="98">
        <v>102290.15</v>
      </c>
    </row>
    <row r="274" spans="1:23" x14ac:dyDescent="0.25">
      <c r="A274" s="111" t="s">
        <v>145</v>
      </c>
      <c r="B274" s="111">
        <v>5930</v>
      </c>
      <c r="C274" s="111"/>
      <c r="D274" s="98">
        <v>442185.2</v>
      </c>
      <c r="E274" s="98">
        <v>544478.5</v>
      </c>
      <c r="F274" s="98">
        <v>435402.38</v>
      </c>
      <c r="G274" s="98">
        <v>425787.63</v>
      </c>
      <c r="H274" s="98">
        <v>462862.92</v>
      </c>
      <c r="I274" s="98">
        <v>418264.09</v>
      </c>
      <c r="J274" s="98">
        <v>330086.13</v>
      </c>
      <c r="K274" s="98">
        <v>357016.17</v>
      </c>
      <c r="L274" s="98">
        <v>476361.99</v>
      </c>
      <c r="M274" s="98">
        <v>338866.71</v>
      </c>
      <c r="N274" s="98">
        <v>21323.65</v>
      </c>
      <c r="O274" s="98">
        <v>24834.3</v>
      </c>
      <c r="P274" s="98">
        <v>57.45</v>
      </c>
      <c r="Q274" s="98">
        <v>2689.1</v>
      </c>
      <c r="R274" s="98">
        <v>28621</v>
      </c>
      <c r="S274" s="98">
        <v>11151.9</v>
      </c>
      <c r="T274" s="98">
        <v>20682.900000000001</v>
      </c>
      <c r="U274" s="98">
        <v>70.45</v>
      </c>
      <c r="V274" s="98">
        <v>1604.45</v>
      </c>
      <c r="W274" s="98">
        <v>2143.9499999999998</v>
      </c>
    </row>
    <row r="275" spans="1:23" x14ac:dyDescent="0.25">
      <c r="A275" s="111" t="s">
        <v>144</v>
      </c>
      <c r="B275" s="111">
        <v>5688</v>
      </c>
      <c r="C275" s="111"/>
      <c r="D275" s="98">
        <v>383784.25</v>
      </c>
      <c r="E275" s="98">
        <v>425305.39</v>
      </c>
      <c r="F275" s="98">
        <v>459580.57</v>
      </c>
      <c r="G275" s="98">
        <v>281488.25</v>
      </c>
      <c r="H275" s="98">
        <v>170864.04</v>
      </c>
      <c r="I275" s="98">
        <v>497785.23</v>
      </c>
      <c r="J275" s="98">
        <v>479963.6</v>
      </c>
      <c r="K275" s="98">
        <v>442889.7</v>
      </c>
      <c r="L275" s="98">
        <v>350123.75</v>
      </c>
      <c r="M275" s="98">
        <v>307224.59999999998</v>
      </c>
      <c r="N275" s="98">
        <v>1882.3</v>
      </c>
      <c r="O275" s="98">
        <v>17809.55</v>
      </c>
      <c r="P275" s="98">
        <v>0</v>
      </c>
      <c r="Q275" s="98">
        <v>0</v>
      </c>
      <c r="R275" s="98">
        <v>15067.2</v>
      </c>
      <c r="S275" s="98">
        <v>9861</v>
      </c>
      <c r="T275" s="98">
        <v>0</v>
      </c>
      <c r="U275" s="98">
        <v>5384.15</v>
      </c>
      <c r="V275" s="98">
        <v>4618.55</v>
      </c>
      <c r="W275" s="98">
        <v>0</v>
      </c>
    </row>
    <row r="276" spans="1:23" x14ac:dyDescent="0.25">
      <c r="A276" s="111" t="s">
        <v>143</v>
      </c>
      <c r="B276" s="111">
        <v>5729</v>
      </c>
      <c r="C276" s="111"/>
      <c r="D276" s="98">
        <v>12989221.619999999</v>
      </c>
      <c r="E276" s="98">
        <v>10914629.949999999</v>
      </c>
      <c r="F276" s="98">
        <v>8978152.0899999999</v>
      </c>
      <c r="G276" s="98">
        <v>11682786.91</v>
      </c>
      <c r="H276" s="98">
        <v>9676824.8499999996</v>
      </c>
      <c r="I276" s="98">
        <v>11784868.59</v>
      </c>
      <c r="J276" s="98">
        <v>9460667.6600000001</v>
      </c>
      <c r="K276" s="98">
        <v>8996172.8200000003</v>
      </c>
      <c r="L276" s="98">
        <v>10061241.1</v>
      </c>
      <c r="M276" s="98">
        <v>10313528.779999999</v>
      </c>
      <c r="N276" s="98">
        <v>614238.15</v>
      </c>
      <c r="O276" s="98">
        <v>494127.3</v>
      </c>
      <c r="P276" s="98">
        <v>532620.6</v>
      </c>
      <c r="Q276" s="98">
        <v>377963.25</v>
      </c>
      <c r="R276" s="98">
        <v>168773.95</v>
      </c>
      <c r="S276" s="98">
        <v>461958.25</v>
      </c>
      <c r="T276" s="98">
        <v>158764.79999999999</v>
      </c>
      <c r="U276" s="98">
        <v>333615.59999999998</v>
      </c>
      <c r="V276" s="98">
        <v>433104.95</v>
      </c>
      <c r="W276" s="98">
        <v>167892.35</v>
      </c>
    </row>
    <row r="277" spans="1:23" x14ac:dyDescent="0.25">
      <c r="A277" s="111" t="s">
        <v>142</v>
      </c>
      <c r="B277" s="111">
        <v>5862</v>
      </c>
      <c r="C277" s="111"/>
      <c r="D277" s="98">
        <v>909782.89</v>
      </c>
      <c r="E277" s="98">
        <v>672624.21</v>
      </c>
      <c r="F277" s="98">
        <v>664770.32999999996</v>
      </c>
      <c r="G277" s="98">
        <v>903930.46</v>
      </c>
      <c r="H277" s="98">
        <v>1055487.1200000001</v>
      </c>
      <c r="I277" s="98">
        <v>1018367.73</v>
      </c>
      <c r="J277" s="98">
        <v>750338.14</v>
      </c>
      <c r="K277" s="98">
        <v>861306.34</v>
      </c>
      <c r="L277" s="98">
        <v>729303.79</v>
      </c>
      <c r="M277" s="98">
        <v>746696.19</v>
      </c>
      <c r="N277" s="98">
        <v>85604.2</v>
      </c>
      <c r="O277" s="98">
        <v>17311</v>
      </c>
      <c r="P277" s="98">
        <v>0</v>
      </c>
      <c r="Q277" s="98">
        <v>3942.3</v>
      </c>
      <c r="R277" s="98">
        <v>1640.5</v>
      </c>
      <c r="S277" s="98">
        <v>119.35</v>
      </c>
      <c r="T277" s="98">
        <v>9719.4</v>
      </c>
      <c r="U277" s="98">
        <v>10567.75</v>
      </c>
      <c r="V277" s="98">
        <v>30691.8</v>
      </c>
      <c r="W277" s="98">
        <v>49827.9</v>
      </c>
    </row>
    <row r="278" spans="1:23" x14ac:dyDescent="0.25">
      <c r="A278" s="111" t="s">
        <v>141</v>
      </c>
      <c r="B278" s="111">
        <v>5571</v>
      </c>
      <c r="C278" s="111"/>
      <c r="D278" s="98">
        <v>2006646.31</v>
      </c>
      <c r="E278" s="98">
        <v>2010280.06</v>
      </c>
      <c r="F278" s="98">
        <v>1728711.25</v>
      </c>
      <c r="G278" s="98">
        <v>2034990.2</v>
      </c>
      <c r="H278" s="98">
        <v>1862829.04</v>
      </c>
      <c r="I278" s="98">
        <v>1742580.56</v>
      </c>
      <c r="J278" s="98">
        <v>1822679.41</v>
      </c>
      <c r="K278" s="98">
        <v>1692940.64</v>
      </c>
      <c r="L278" s="98">
        <v>1602938.02</v>
      </c>
      <c r="M278" s="98">
        <v>1508709.62</v>
      </c>
      <c r="N278" s="98">
        <v>30312.05</v>
      </c>
      <c r="O278" s="98">
        <v>112212.85</v>
      </c>
      <c r="P278" s="98">
        <v>32746.05</v>
      </c>
      <c r="Q278" s="98">
        <v>36156.35</v>
      </c>
      <c r="R278" s="98">
        <v>31998.05</v>
      </c>
      <c r="S278" s="98">
        <v>7875.75</v>
      </c>
      <c r="T278" s="98">
        <v>179479.15</v>
      </c>
      <c r="U278" s="98">
        <v>41044.5</v>
      </c>
      <c r="V278" s="98">
        <v>43445.75</v>
      </c>
      <c r="W278" s="98">
        <v>69720.3</v>
      </c>
    </row>
    <row r="279" spans="1:23" x14ac:dyDescent="0.25">
      <c r="A279" s="111" t="s">
        <v>140</v>
      </c>
      <c r="B279" s="111">
        <v>5649</v>
      </c>
      <c r="C279" s="111"/>
      <c r="D279" s="98">
        <v>11465643.619999999</v>
      </c>
      <c r="E279" s="98">
        <v>10265098.710000001</v>
      </c>
      <c r="F279" s="98">
        <v>14075534.390000001</v>
      </c>
      <c r="G279" s="98">
        <v>7108954.25</v>
      </c>
      <c r="H279" s="98">
        <v>9187751.1300000008</v>
      </c>
      <c r="I279" s="98">
        <v>16285900.99</v>
      </c>
      <c r="J279" s="98">
        <v>6190264.2999999998</v>
      </c>
      <c r="K279" s="98">
        <v>7882220.7199999997</v>
      </c>
      <c r="L279" s="98">
        <v>7588622.8799999999</v>
      </c>
      <c r="M279" s="98">
        <v>5960866.9199999999</v>
      </c>
      <c r="N279" s="98">
        <v>372864.4</v>
      </c>
      <c r="O279" s="98">
        <v>201356.5</v>
      </c>
      <c r="P279" s="98">
        <v>40091.5</v>
      </c>
      <c r="Q279" s="98">
        <v>60016.75</v>
      </c>
      <c r="R279" s="98">
        <v>59017.55</v>
      </c>
      <c r="S279" s="98">
        <v>263442.95</v>
      </c>
      <c r="T279" s="98">
        <v>87002.25</v>
      </c>
      <c r="U279" s="98">
        <v>140839.70000000001</v>
      </c>
      <c r="V279" s="98">
        <v>99039.95</v>
      </c>
      <c r="W279" s="98">
        <v>107211.55</v>
      </c>
    </row>
    <row r="280" spans="1:23" x14ac:dyDescent="0.25">
      <c r="A280" s="111" t="s">
        <v>139</v>
      </c>
      <c r="B280" s="111">
        <v>5730</v>
      </c>
      <c r="C280" s="111"/>
      <c r="D280" s="98">
        <v>7513852.4299999997</v>
      </c>
      <c r="E280" s="98">
        <v>7629428.4100000001</v>
      </c>
      <c r="F280" s="98">
        <v>6863805.7199999997</v>
      </c>
      <c r="G280" s="98">
        <v>8160432.7599999998</v>
      </c>
      <c r="H280" s="98">
        <v>9422104.6799999997</v>
      </c>
      <c r="I280" s="98">
        <v>6324411</v>
      </c>
      <c r="J280" s="98">
        <v>7336975.2400000002</v>
      </c>
      <c r="K280" s="98">
        <v>8055966.7999999998</v>
      </c>
      <c r="L280" s="98">
        <v>7797510.5899999999</v>
      </c>
      <c r="M280" s="98">
        <v>8109047.2599999998</v>
      </c>
      <c r="N280" s="98">
        <v>348938.45</v>
      </c>
      <c r="O280" s="98">
        <v>1084386.3500000001</v>
      </c>
      <c r="P280" s="98">
        <v>266075.45</v>
      </c>
      <c r="Q280" s="98">
        <v>214262.9</v>
      </c>
      <c r="R280" s="98">
        <v>252659.5</v>
      </c>
      <c r="S280" s="98">
        <v>252046.25</v>
      </c>
      <c r="T280" s="98">
        <v>123598.75</v>
      </c>
      <c r="U280" s="98">
        <v>200908.9</v>
      </c>
      <c r="V280" s="98">
        <v>154245</v>
      </c>
      <c r="W280" s="98">
        <v>77081.850000000006</v>
      </c>
    </row>
    <row r="281" spans="1:23" x14ac:dyDescent="0.25">
      <c r="A281" s="111" t="s">
        <v>138</v>
      </c>
      <c r="B281" s="111">
        <v>5827</v>
      </c>
      <c r="C281" s="111"/>
      <c r="D281" s="98">
        <v>634896.43000000005</v>
      </c>
      <c r="E281" s="98">
        <v>727342.58</v>
      </c>
      <c r="F281" s="98">
        <v>509930.13</v>
      </c>
      <c r="G281" s="98">
        <v>564411.02</v>
      </c>
      <c r="H281" s="98">
        <v>631308.94999999995</v>
      </c>
      <c r="I281" s="98">
        <v>559481.94999999995</v>
      </c>
      <c r="J281" s="98">
        <v>534265.16</v>
      </c>
      <c r="K281" s="98">
        <v>562244.06000000006</v>
      </c>
      <c r="L281" s="98">
        <v>522981.43</v>
      </c>
      <c r="M281" s="98">
        <v>534048.41</v>
      </c>
      <c r="N281" s="98">
        <v>33148.300000000003</v>
      </c>
      <c r="O281" s="98">
        <v>6090.35</v>
      </c>
      <c r="P281" s="98">
        <v>0</v>
      </c>
      <c r="Q281" s="98">
        <v>0</v>
      </c>
      <c r="R281" s="98">
        <v>0</v>
      </c>
      <c r="S281" s="98">
        <v>27919.7</v>
      </c>
      <c r="T281" s="98">
        <v>57285.15</v>
      </c>
      <c r="U281" s="98">
        <v>32363.4</v>
      </c>
      <c r="V281" s="98">
        <v>19385.75</v>
      </c>
      <c r="W281" s="98">
        <v>8756.9500000000007</v>
      </c>
    </row>
    <row r="282" spans="1:23" x14ac:dyDescent="0.25">
      <c r="A282" s="111" t="s">
        <v>137</v>
      </c>
      <c r="B282" s="111">
        <v>5931</v>
      </c>
      <c r="C282" s="111"/>
      <c r="D282" s="98">
        <v>1368074.65</v>
      </c>
      <c r="E282" s="98">
        <v>1263561.49</v>
      </c>
      <c r="F282" s="98">
        <v>1212818.81</v>
      </c>
      <c r="G282" s="98">
        <v>970945.13</v>
      </c>
      <c r="H282" s="98">
        <v>1030212.84</v>
      </c>
      <c r="I282" s="98">
        <v>1073800.7</v>
      </c>
      <c r="J282" s="98">
        <v>1289169.28</v>
      </c>
      <c r="K282" s="98">
        <v>1140208.05</v>
      </c>
      <c r="L282" s="98">
        <v>924012.45</v>
      </c>
      <c r="M282" s="98">
        <v>1072431.21</v>
      </c>
      <c r="N282" s="98">
        <v>98829.1</v>
      </c>
      <c r="O282" s="98">
        <v>56168.800000000003</v>
      </c>
      <c r="P282" s="98">
        <v>42587.45</v>
      </c>
      <c r="Q282" s="98">
        <v>18531.150000000001</v>
      </c>
      <c r="R282" s="98">
        <v>27689.9</v>
      </c>
      <c r="S282" s="98">
        <v>48827.25</v>
      </c>
      <c r="T282" s="98">
        <v>10933.55</v>
      </c>
      <c r="U282" s="98">
        <v>31537.1</v>
      </c>
      <c r="V282" s="98">
        <v>0</v>
      </c>
      <c r="W282" s="98">
        <v>18266.349999999999</v>
      </c>
    </row>
    <row r="283" spans="1:23" x14ac:dyDescent="0.25">
      <c r="A283" s="111" t="s">
        <v>136</v>
      </c>
      <c r="B283" s="111">
        <v>5828</v>
      </c>
      <c r="C283" s="111"/>
      <c r="D283" s="98">
        <v>258891.25</v>
      </c>
      <c r="E283" s="98">
        <v>258891.81</v>
      </c>
      <c r="F283" s="98">
        <v>208973.39</v>
      </c>
      <c r="G283" s="98">
        <v>227116.07</v>
      </c>
      <c r="H283" s="98">
        <v>243235.45</v>
      </c>
      <c r="I283" s="98">
        <v>224193.86</v>
      </c>
      <c r="J283" s="98">
        <v>213948.16</v>
      </c>
      <c r="K283" s="98">
        <v>197681.6</v>
      </c>
      <c r="L283" s="98">
        <v>229767.25</v>
      </c>
      <c r="M283" s="98">
        <v>247367.8</v>
      </c>
      <c r="N283" s="98">
        <v>10908.7</v>
      </c>
      <c r="O283" s="98">
        <v>3774.05</v>
      </c>
      <c r="P283" s="98">
        <v>0</v>
      </c>
      <c r="Q283" s="98">
        <v>17585.900000000001</v>
      </c>
      <c r="R283" s="98">
        <v>14019.6</v>
      </c>
      <c r="S283" s="98">
        <v>19729.900000000001</v>
      </c>
      <c r="T283" s="98">
        <v>5391.1</v>
      </c>
      <c r="U283" s="98">
        <v>9585.4500000000007</v>
      </c>
      <c r="V283" s="98">
        <v>13683</v>
      </c>
      <c r="W283" s="98">
        <v>3107.35</v>
      </c>
    </row>
    <row r="284" spans="1:23" x14ac:dyDescent="0.25">
      <c r="A284" s="111" t="s">
        <v>135</v>
      </c>
      <c r="B284" s="111">
        <v>5932</v>
      </c>
      <c r="C284" s="111"/>
      <c r="D284" s="98">
        <v>603630.99</v>
      </c>
      <c r="E284" s="98">
        <v>608080.11</v>
      </c>
      <c r="F284" s="98">
        <v>529824.29</v>
      </c>
      <c r="G284" s="98">
        <v>674832.93</v>
      </c>
      <c r="H284" s="98">
        <v>538428.24</v>
      </c>
      <c r="I284" s="98">
        <v>569452.31999999995</v>
      </c>
      <c r="J284" s="98">
        <v>520773.49</v>
      </c>
      <c r="K284" s="98">
        <v>427392.77</v>
      </c>
      <c r="L284" s="98">
        <v>424397.57</v>
      </c>
      <c r="M284" s="98">
        <v>529015.13</v>
      </c>
      <c r="N284" s="98">
        <v>18408.75</v>
      </c>
      <c r="O284" s="98">
        <v>0</v>
      </c>
      <c r="P284" s="98">
        <v>0</v>
      </c>
      <c r="Q284" s="98">
        <v>32136.45</v>
      </c>
      <c r="R284" s="98">
        <v>42340.800000000003</v>
      </c>
      <c r="S284" s="98">
        <v>0</v>
      </c>
      <c r="T284" s="98">
        <v>910</v>
      </c>
      <c r="U284" s="98">
        <v>0</v>
      </c>
      <c r="V284" s="98">
        <v>0</v>
      </c>
      <c r="W284" s="98">
        <v>48410.15</v>
      </c>
    </row>
    <row r="285" spans="1:23" x14ac:dyDescent="0.25">
      <c r="A285" s="111" t="s">
        <v>134</v>
      </c>
      <c r="B285" s="111">
        <v>5831</v>
      </c>
      <c r="C285" s="111"/>
      <c r="D285" s="98">
        <v>7178498.46</v>
      </c>
      <c r="E285" s="98">
        <v>6137599.3700000001</v>
      </c>
      <c r="F285" s="98">
        <v>6228304.7300000004</v>
      </c>
      <c r="G285" s="98">
        <v>6522442.2599999998</v>
      </c>
      <c r="H285" s="98">
        <v>6694528.25</v>
      </c>
      <c r="I285" s="98">
        <v>6503612.1900000004</v>
      </c>
      <c r="J285" s="98">
        <v>5679214.1299999999</v>
      </c>
      <c r="K285" s="98">
        <v>5768761.8799999999</v>
      </c>
      <c r="L285" s="98">
        <v>5634250.6100000003</v>
      </c>
      <c r="M285" s="98">
        <v>5877765.4800000004</v>
      </c>
      <c r="N285" s="98">
        <v>295464.8</v>
      </c>
      <c r="O285" s="98">
        <v>403502.3</v>
      </c>
      <c r="P285" s="98">
        <v>152837.79999999999</v>
      </c>
      <c r="Q285" s="98">
        <v>253873.75</v>
      </c>
      <c r="R285" s="98">
        <v>264264.7</v>
      </c>
      <c r="S285" s="98">
        <v>169683.95</v>
      </c>
      <c r="T285" s="98">
        <v>115773.8</v>
      </c>
      <c r="U285" s="98">
        <v>87045.05</v>
      </c>
      <c r="V285" s="98">
        <v>148136.75</v>
      </c>
      <c r="W285" s="98">
        <v>216665.3</v>
      </c>
    </row>
    <row r="286" spans="1:23" x14ac:dyDescent="0.25">
      <c r="A286" s="111" t="s">
        <v>133</v>
      </c>
      <c r="B286" s="111">
        <v>5933</v>
      </c>
      <c r="C286" s="111"/>
      <c r="D286" s="98">
        <v>1757259.6</v>
      </c>
      <c r="E286" s="98">
        <v>1511501.24</v>
      </c>
      <c r="F286" s="98">
        <v>1649549.73</v>
      </c>
      <c r="G286" s="98">
        <v>1681210.66</v>
      </c>
      <c r="H286" s="98">
        <v>1674155.06</v>
      </c>
      <c r="I286" s="98">
        <v>1622610.75</v>
      </c>
      <c r="J286" s="98">
        <v>1512137.3</v>
      </c>
      <c r="K286" s="98">
        <v>1333200.6200000001</v>
      </c>
      <c r="L286" s="98">
        <v>1452572.65</v>
      </c>
      <c r="M286" s="98">
        <v>1451483.58</v>
      </c>
      <c r="N286" s="98">
        <v>42548.45</v>
      </c>
      <c r="O286" s="98">
        <v>74127.350000000006</v>
      </c>
      <c r="P286" s="98">
        <v>37845.800000000003</v>
      </c>
      <c r="Q286" s="98">
        <v>79580.75</v>
      </c>
      <c r="R286" s="98">
        <v>71328.100000000006</v>
      </c>
      <c r="S286" s="98">
        <v>41826.400000000001</v>
      </c>
      <c r="T286" s="98">
        <v>27809.55</v>
      </c>
      <c r="U286" s="98">
        <v>42306.6</v>
      </c>
      <c r="V286" s="98">
        <v>18076.8</v>
      </c>
      <c r="W286" s="98">
        <v>20039</v>
      </c>
    </row>
    <row r="287" spans="1:23" x14ac:dyDescent="0.25">
      <c r="A287" s="111" t="s">
        <v>132</v>
      </c>
      <c r="B287" s="111">
        <v>5763</v>
      </c>
      <c r="C287" s="111"/>
      <c r="D287" s="98">
        <v>1610140.56</v>
      </c>
      <c r="E287" s="98">
        <v>1566425.23</v>
      </c>
      <c r="F287" s="98">
        <v>1426327.57</v>
      </c>
      <c r="G287" s="98">
        <v>1532733.04</v>
      </c>
      <c r="H287" s="98">
        <v>1382231.1</v>
      </c>
      <c r="I287" s="98">
        <v>1333561.92</v>
      </c>
      <c r="J287" s="98">
        <v>1089309.5</v>
      </c>
      <c r="K287" s="98">
        <v>1139196.3799999999</v>
      </c>
      <c r="L287" s="98">
        <v>1146014.04</v>
      </c>
      <c r="M287" s="98">
        <v>1049396.1599999999</v>
      </c>
      <c r="N287" s="98">
        <v>28645.15</v>
      </c>
      <c r="O287" s="98">
        <v>44220.7</v>
      </c>
      <c r="P287" s="98">
        <v>49077.95</v>
      </c>
      <c r="Q287" s="98">
        <v>52282.75</v>
      </c>
      <c r="R287" s="98">
        <v>18846.2</v>
      </c>
      <c r="S287" s="98">
        <v>82464.45</v>
      </c>
      <c r="T287" s="98">
        <v>84591.75</v>
      </c>
      <c r="U287" s="98">
        <v>112315.65</v>
      </c>
      <c r="V287" s="98">
        <v>117010.4</v>
      </c>
      <c r="W287" s="98">
        <v>66157.100000000006</v>
      </c>
    </row>
    <row r="288" spans="1:23" x14ac:dyDescent="0.25">
      <c r="A288" s="111" t="s">
        <v>131</v>
      </c>
      <c r="B288" s="111">
        <v>5934</v>
      </c>
      <c r="C288" s="111"/>
      <c r="D288" s="98">
        <v>1358806.18</v>
      </c>
      <c r="E288" s="98">
        <v>562739.11</v>
      </c>
      <c r="F288" s="98">
        <v>623678.25</v>
      </c>
      <c r="G288" s="98">
        <v>615754.23999999999</v>
      </c>
      <c r="H288" s="98">
        <v>609661.93999999994</v>
      </c>
      <c r="I288" s="98">
        <v>559670.44999999995</v>
      </c>
      <c r="J288" s="98">
        <v>587753.43000000005</v>
      </c>
      <c r="K288" s="98">
        <v>552740.25</v>
      </c>
      <c r="L288" s="98">
        <v>480922.67</v>
      </c>
      <c r="M288" s="98">
        <v>529172.49</v>
      </c>
      <c r="N288" s="98">
        <v>0</v>
      </c>
      <c r="O288" s="98">
        <v>1589.6</v>
      </c>
      <c r="P288" s="98">
        <v>14383.95</v>
      </c>
      <c r="Q288" s="98">
        <v>20199.95</v>
      </c>
      <c r="R288" s="98">
        <v>0</v>
      </c>
      <c r="S288" s="98">
        <v>0</v>
      </c>
      <c r="T288" s="98">
        <v>5984.8</v>
      </c>
      <c r="U288" s="98">
        <v>22803.95</v>
      </c>
      <c r="V288" s="98">
        <v>0</v>
      </c>
      <c r="W288" s="98">
        <v>0</v>
      </c>
    </row>
    <row r="289" spans="1:23" x14ac:dyDescent="0.25">
      <c r="A289" s="111" t="s">
        <v>130</v>
      </c>
      <c r="B289" s="111">
        <v>5764</v>
      </c>
      <c r="C289" s="111"/>
      <c r="D289" s="98">
        <v>9104636.5899999999</v>
      </c>
      <c r="E289" s="98">
        <v>8755280.0199999996</v>
      </c>
      <c r="F289" s="98">
        <v>8874955.8399999999</v>
      </c>
      <c r="G289" s="98">
        <v>9344943.2799999993</v>
      </c>
      <c r="H289" s="98">
        <v>9124283.1099999994</v>
      </c>
      <c r="I289" s="98">
        <v>8653287.3800000008</v>
      </c>
      <c r="J289" s="98">
        <v>9023580.2599999998</v>
      </c>
      <c r="K289" s="98">
        <v>9171369.3000000007</v>
      </c>
      <c r="L289" s="98">
        <v>8470947.25</v>
      </c>
      <c r="M289" s="98">
        <v>8529588.1400000006</v>
      </c>
      <c r="N289" s="98">
        <v>303427.84999999998</v>
      </c>
      <c r="O289" s="98">
        <v>180308.7</v>
      </c>
      <c r="P289" s="98">
        <v>54187.95</v>
      </c>
      <c r="Q289" s="98">
        <v>135465.70000000001</v>
      </c>
      <c r="R289" s="98">
        <v>131337.29999999999</v>
      </c>
      <c r="S289" s="98">
        <v>90429</v>
      </c>
      <c r="T289" s="98">
        <v>104286.65</v>
      </c>
      <c r="U289" s="98">
        <v>139517.35</v>
      </c>
      <c r="V289" s="98">
        <v>151770.5</v>
      </c>
      <c r="W289" s="98">
        <v>164426.9</v>
      </c>
    </row>
    <row r="290" spans="1:23" x14ac:dyDescent="0.25">
      <c r="A290" s="111" t="s">
        <v>129</v>
      </c>
      <c r="B290" s="111">
        <v>5765</v>
      </c>
      <c r="C290" s="111"/>
      <c r="D290" s="98">
        <v>769661.43</v>
      </c>
      <c r="E290" s="98">
        <v>881410.12</v>
      </c>
      <c r="F290" s="98">
        <v>966864.27</v>
      </c>
      <c r="G290" s="98">
        <v>1004831.7</v>
      </c>
      <c r="H290" s="98">
        <v>836221.53</v>
      </c>
      <c r="I290" s="98">
        <v>788904.57</v>
      </c>
      <c r="J290" s="98">
        <v>830096.34</v>
      </c>
      <c r="K290" s="98">
        <v>793082.24</v>
      </c>
      <c r="L290" s="98">
        <v>871481.43</v>
      </c>
      <c r="M290" s="98">
        <v>853381.8</v>
      </c>
      <c r="N290" s="98">
        <v>39539.35</v>
      </c>
      <c r="O290" s="98">
        <v>75655.55</v>
      </c>
      <c r="P290" s="98">
        <v>114582.75</v>
      </c>
      <c r="Q290" s="98">
        <v>60338.65</v>
      </c>
      <c r="R290" s="98">
        <v>65825.05</v>
      </c>
      <c r="S290" s="98">
        <v>48666.35</v>
      </c>
      <c r="T290" s="98">
        <v>49813.35</v>
      </c>
      <c r="U290" s="98">
        <v>96036.25</v>
      </c>
      <c r="V290" s="98">
        <v>64673.4</v>
      </c>
      <c r="W290" s="98">
        <v>58454.5</v>
      </c>
    </row>
    <row r="291" spans="1:23" x14ac:dyDescent="0.25">
      <c r="A291" s="111" t="s">
        <v>128</v>
      </c>
      <c r="B291" s="111">
        <v>5650</v>
      </c>
      <c r="C291" s="111"/>
      <c r="D291" s="98">
        <v>5107464.8</v>
      </c>
      <c r="E291" s="98">
        <v>5903003.9100000001</v>
      </c>
      <c r="F291" s="98">
        <v>24572788.82</v>
      </c>
      <c r="G291" s="98">
        <v>9147539.1699999999</v>
      </c>
      <c r="H291" s="98">
        <v>10375688.029999999</v>
      </c>
      <c r="I291" s="98">
        <v>9531410.3000000007</v>
      </c>
      <c r="J291" s="98">
        <v>10081221.310000001</v>
      </c>
      <c r="K291" s="98">
        <v>7299609.6500000004</v>
      </c>
      <c r="L291" s="98">
        <v>6287781.0099999998</v>
      </c>
      <c r="M291" s="98">
        <v>4637730.67</v>
      </c>
      <c r="N291" s="98">
        <v>62.2</v>
      </c>
      <c r="O291" s="98">
        <v>27965.45</v>
      </c>
      <c r="P291" s="98">
        <v>29946.05</v>
      </c>
      <c r="Q291" s="98">
        <v>94.45</v>
      </c>
      <c r="R291" s="98">
        <v>95.65</v>
      </c>
      <c r="S291" s="98">
        <v>10055.1</v>
      </c>
      <c r="T291" s="98">
        <v>49.45</v>
      </c>
      <c r="U291" s="98">
        <v>50.2</v>
      </c>
      <c r="V291" s="98">
        <v>39.75</v>
      </c>
      <c r="W291" s="98">
        <v>10.75</v>
      </c>
    </row>
    <row r="292" spans="1:23" x14ac:dyDescent="0.25">
      <c r="A292" s="111" t="s">
        <v>127</v>
      </c>
      <c r="B292" s="111">
        <v>5890</v>
      </c>
      <c r="C292" s="111"/>
      <c r="D292" s="98">
        <v>76940123.510000005</v>
      </c>
      <c r="E292" s="98">
        <v>77188914.950000003</v>
      </c>
      <c r="F292" s="98">
        <v>69304514.950000003</v>
      </c>
      <c r="G292" s="98">
        <v>76005197.170000002</v>
      </c>
      <c r="H292" s="98">
        <v>78980313.280000001</v>
      </c>
      <c r="I292" s="98">
        <v>79268619.819999993</v>
      </c>
      <c r="J292" s="98">
        <v>72050858.829999998</v>
      </c>
      <c r="K292" s="98">
        <v>72260077.459999993</v>
      </c>
      <c r="L292" s="98">
        <v>71875034.090000004</v>
      </c>
      <c r="M292" s="98">
        <v>68366353.310000002</v>
      </c>
      <c r="N292" s="98">
        <v>1785134.4</v>
      </c>
      <c r="O292" s="98">
        <v>2809732.1</v>
      </c>
      <c r="P292" s="98">
        <v>3024766.45</v>
      </c>
      <c r="Q292" s="98">
        <v>1550569.9</v>
      </c>
      <c r="R292" s="98">
        <v>2462849.65</v>
      </c>
      <c r="S292" s="98">
        <v>1434268.75</v>
      </c>
      <c r="T292" s="98">
        <v>1472318.35</v>
      </c>
      <c r="U292" s="98">
        <v>1821399.95</v>
      </c>
      <c r="V292" s="98">
        <v>1823915.6</v>
      </c>
      <c r="W292" s="98">
        <v>2554553.4500000002</v>
      </c>
    </row>
    <row r="293" spans="1:23" x14ac:dyDescent="0.25">
      <c r="A293" s="111" t="s">
        <v>126</v>
      </c>
      <c r="B293" s="111">
        <v>5891</v>
      </c>
      <c r="C293" s="111"/>
      <c r="D293" s="98">
        <v>3800006.57</v>
      </c>
      <c r="E293" s="98">
        <v>3257599.97</v>
      </c>
      <c r="F293" s="98">
        <v>3717746.96</v>
      </c>
      <c r="G293" s="98">
        <v>3398552.1</v>
      </c>
      <c r="H293" s="98">
        <v>3953691.03</v>
      </c>
      <c r="I293" s="98">
        <v>2998918.65</v>
      </c>
      <c r="J293" s="98">
        <v>3290445.3</v>
      </c>
      <c r="K293" s="98">
        <v>3099606.07</v>
      </c>
      <c r="L293" s="98">
        <v>3408877.34</v>
      </c>
      <c r="M293" s="98">
        <v>3386474.78</v>
      </c>
      <c r="N293" s="98">
        <v>150834.45000000001</v>
      </c>
      <c r="O293" s="98">
        <v>95169.8</v>
      </c>
      <c r="P293" s="98">
        <v>39841.050000000003</v>
      </c>
      <c r="Q293" s="98">
        <v>87759.8</v>
      </c>
      <c r="R293" s="98">
        <v>126711</v>
      </c>
      <c r="S293" s="98">
        <v>51660.1</v>
      </c>
      <c r="T293" s="98">
        <v>89313.3</v>
      </c>
      <c r="U293" s="98">
        <v>88500.800000000003</v>
      </c>
      <c r="V293" s="98">
        <v>178201.55</v>
      </c>
      <c r="W293" s="98">
        <v>81329.25</v>
      </c>
    </row>
    <row r="294" spans="1:23" x14ac:dyDescent="0.25">
      <c r="A294" s="111" t="s">
        <v>125</v>
      </c>
      <c r="B294" s="111">
        <v>5732</v>
      </c>
      <c r="C294" s="111"/>
      <c r="D294" s="98">
        <v>5366385.91</v>
      </c>
      <c r="E294" s="98">
        <v>5668228.7800000003</v>
      </c>
      <c r="F294" s="98">
        <v>4938443.0599999996</v>
      </c>
      <c r="G294" s="98">
        <v>4353173.2699999996</v>
      </c>
      <c r="H294" s="98">
        <v>4876596.28</v>
      </c>
      <c r="I294" s="98">
        <v>4604004.87</v>
      </c>
      <c r="J294" s="98">
        <v>5539827.0700000003</v>
      </c>
      <c r="K294" s="98">
        <v>4763176.16</v>
      </c>
      <c r="L294" s="98">
        <v>3142895.14</v>
      </c>
      <c r="M294" s="98">
        <v>3366342.09</v>
      </c>
      <c r="N294" s="98">
        <v>154070.85</v>
      </c>
      <c r="O294" s="98">
        <v>177110.85</v>
      </c>
      <c r="P294" s="98">
        <v>292218.8</v>
      </c>
      <c r="Q294" s="98">
        <v>380650.8</v>
      </c>
      <c r="R294" s="98">
        <v>363723.55</v>
      </c>
      <c r="S294" s="98">
        <v>429583.75</v>
      </c>
      <c r="T294" s="98">
        <v>128555.7</v>
      </c>
      <c r="U294" s="98">
        <v>272695</v>
      </c>
      <c r="V294" s="98">
        <v>321255.45</v>
      </c>
      <c r="W294" s="98">
        <v>67724.2</v>
      </c>
    </row>
    <row r="295" spans="1:23" x14ac:dyDescent="0.25">
      <c r="A295" s="111" t="s">
        <v>124</v>
      </c>
      <c r="B295" s="111">
        <v>5935</v>
      </c>
      <c r="C295" s="111"/>
      <c r="D295" s="98">
        <v>489303.07</v>
      </c>
      <c r="E295" s="98">
        <v>217375.94</v>
      </c>
      <c r="F295" s="98">
        <v>265501.99</v>
      </c>
      <c r="G295" s="98">
        <v>292897.94</v>
      </c>
      <c r="H295" s="98">
        <v>349844.75</v>
      </c>
      <c r="I295" s="98">
        <v>340205.49</v>
      </c>
      <c r="J295" s="98">
        <v>275574.52</v>
      </c>
      <c r="K295" s="98">
        <v>465029.41</v>
      </c>
      <c r="L295" s="98">
        <v>272686.68</v>
      </c>
      <c r="M295" s="98">
        <v>271634.44</v>
      </c>
      <c r="N295" s="98">
        <v>25852.7</v>
      </c>
      <c r="O295" s="98">
        <v>0</v>
      </c>
      <c r="P295" s="98">
        <v>0</v>
      </c>
      <c r="Q295" s="98">
        <v>0</v>
      </c>
      <c r="R295" s="98">
        <v>0</v>
      </c>
      <c r="S295" s="98">
        <v>0</v>
      </c>
      <c r="T295" s="98">
        <v>0</v>
      </c>
      <c r="U295" s="98">
        <v>0</v>
      </c>
      <c r="V295" s="98">
        <v>0</v>
      </c>
      <c r="W295" s="98">
        <v>0</v>
      </c>
    </row>
    <row r="296" spans="1:23" x14ac:dyDescent="0.25">
      <c r="A296" s="111" t="s">
        <v>123</v>
      </c>
      <c r="B296" s="111">
        <v>5690</v>
      </c>
      <c r="C296" s="111"/>
      <c r="D296" s="98">
        <v>328702.44</v>
      </c>
      <c r="E296" s="98">
        <v>271375.93</v>
      </c>
      <c r="F296" s="98">
        <v>274923.74</v>
      </c>
      <c r="G296" s="98">
        <v>365022.46</v>
      </c>
      <c r="H296" s="98">
        <v>296241.65000000002</v>
      </c>
      <c r="I296" s="98">
        <v>264744.67</v>
      </c>
      <c r="J296" s="98">
        <v>261827.15</v>
      </c>
      <c r="K296" s="98">
        <v>277692.08</v>
      </c>
      <c r="L296" s="98">
        <v>252623.71</v>
      </c>
      <c r="M296" s="98">
        <v>253557.2</v>
      </c>
      <c r="N296" s="98">
        <v>13606.35</v>
      </c>
      <c r="O296" s="98">
        <v>516.79999999999995</v>
      </c>
      <c r="P296" s="98">
        <v>11238.95</v>
      </c>
      <c r="Q296" s="98">
        <v>9755.4</v>
      </c>
      <c r="R296" s="98">
        <v>2876.3</v>
      </c>
      <c r="S296" s="98">
        <v>14718.25</v>
      </c>
      <c r="T296" s="98">
        <v>1759.55</v>
      </c>
      <c r="U296" s="98">
        <v>9543.9500000000007</v>
      </c>
      <c r="V296" s="98">
        <v>383.45</v>
      </c>
      <c r="W296" s="98">
        <v>10403.75</v>
      </c>
    </row>
    <row r="297" spans="1:23" x14ac:dyDescent="0.25">
      <c r="A297" s="111" t="s">
        <v>122</v>
      </c>
      <c r="B297" s="111">
        <v>5537</v>
      </c>
      <c r="C297" s="111"/>
      <c r="D297" s="98">
        <v>3115647.95</v>
      </c>
      <c r="E297" s="98">
        <v>3415166.85</v>
      </c>
      <c r="F297" s="98">
        <v>2915035.19</v>
      </c>
      <c r="G297" s="98">
        <v>2727897.5</v>
      </c>
      <c r="H297" s="98">
        <v>2835320.91</v>
      </c>
      <c r="I297" s="98">
        <v>2581029.7000000002</v>
      </c>
      <c r="J297" s="98">
        <v>2299897.06</v>
      </c>
      <c r="K297" s="98">
        <v>2105890.6</v>
      </c>
      <c r="L297" s="98">
        <v>2272446.58</v>
      </c>
      <c r="M297" s="98">
        <v>2219867.4300000002</v>
      </c>
      <c r="N297" s="98">
        <v>63904.05</v>
      </c>
      <c r="O297" s="98">
        <v>34563.9</v>
      </c>
      <c r="P297" s="98">
        <v>90621.65</v>
      </c>
      <c r="Q297" s="98">
        <v>17348.599999999999</v>
      </c>
      <c r="R297" s="98">
        <v>39280.6</v>
      </c>
      <c r="S297" s="98">
        <v>52514.7</v>
      </c>
      <c r="T297" s="98">
        <v>42166.8</v>
      </c>
      <c r="U297" s="98">
        <v>66128</v>
      </c>
      <c r="V297" s="98">
        <v>94596.25</v>
      </c>
      <c r="W297" s="98">
        <v>25685.25</v>
      </c>
    </row>
    <row r="298" spans="1:23" x14ac:dyDescent="0.25">
      <c r="A298" s="111" t="s">
        <v>121</v>
      </c>
      <c r="B298" s="111">
        <v>5651</v>
      </c>
      <c r="C298" s="111"/>
      <c r="D298" s="98">
        <v>4175910.7</v>
      </c>
      <c r="E298" s="98">
        <v>3818685.62</v>
      </c>
      <c r="F298" s="98">
        <v>3710044.59</v>
      </c>
      <c r="G298" s="98">
        <v>3925180.21</v>
      </c>
      <c r="H298" s="98">
        <v>3773950.13</v>
      </c>
      <c r="I298" s="98">
        <v>3556587.56</v>
      </c>
      <c r="J298" s="98">
        <v>2799849.24</v>
      </c>
      <c r="K298" s="98">
        <v>2687425.63</v>
      </c>
      <c r="L298" s="98">
        <v>3079043</v>
      </c>
      <c r="M298" s="98">
        <v>2806254.62</v>
      </c>
      <c r="N298" s="98">
        <v>108775</v>
      </c>
      <c r="O298" s="98">
        <v>15593.35</v>
      </c>
      <c r="P298" s="98">
        <v>112130.1</v>
      </c>
      <c r="Q298" s="98">
        <v>79948.649999999994</v>
      </c>
      <c r="R298" s="98">
        <v>17121.8</v>
      </c>
      <c r="S298" s="98">
        <v>42894.6</v>
      </c>
      <c r="T298" s="98">
        <v>56587.6</v>
      </c>
      <c r="U298" s="98">
        <v>228523.35</v>
      </c>
      <c r="V298" s="98">
        <v>5891.4</v>
      </c>
      <c r="W298" s="98">
        <v>44186</v>
      </c>
    </row>
    <row r="299" spans="1:23" x14ac:dyDescent="0.25">
      <c r="A299" s="111" t="s">
        <v>120</v>
      </c>
      <c r="B299" s="111">
        <v>5652</v>
      </c>
      <c r="C299" s="111"/>
      <c r="D299" s="98">
        <v>2427310.66</v>
      </c>
      <c r="E299" s="98">
        <v>2070378.42</v>
      </c>
      <c r="F299" s="98">
        <v>2112304.64</v>
      </c>
      <c r="G299" s="98">
        <v>2609427.36</v>
      </c>
      <c r="H299" s="98">
        <v>2393235.16</v>
      </c>
      <c r="I299" s="98">
        <v>2049140.19</v>
      </c>
      <c r="J299" s="98">
        <v>1816612.69</v>
      </c>
      <c r="K299" s="98">
        <v>1877149.66</v>
      </c>
      <c r="L299" s="98">
        <v>1919994.81</v>
      </c>
      <c r="M299" s="98">
        <v>1960708.02</v>
      </c>
      <c r="N299" s="98">
        <v>84317.25</v>
      </c>
      <c r="O299" s="98">
        <v>35245.9</v>
      </c>
      <c r="P299" s="98">
        <v>51932.3</v>
      </c>
      <c r="Q299" s="98">
        <v>19877.95</v>
      </c>
      <c r="R299" s="98">
        <v>33203.199999999997</v>
      </c>
      <c r="S299" s="98">
        <v>12121.1</v>
      </c>
      <c r="T299" s="98">
        <v>13426.2</v>
      </c>
      <c r="U299" s="98">
        <v>227.3</v>
      </c>
      <c r="V299" s="98">
        <v>10755.95</v>
      </c>
      <c r="W299" s="98">
        <v>28742.85</v>
      </c>
    </row>
    <row r="300" spans="1:23" x14ac:dyDescent="0.25">
      <c r="A300" s="111" t="s">
        <v>119</v>
      </c>
      <c r="B300" s="111">
        <v>5830</v>
      </c>
      <c r="C300" s="111"/>
      <c r="D300" s="98">
        <v>978085.61</v>
      </c>
      <c r="E300" s="98">
        <v>1008537.47</v>
      </c>
      <c r="F300" s="98">
        <v>1041361.45</v>
      </c>
      <c r="G300" s="98">
        <v>1116466.52</v>
      </c>
      <c r="H300" s="98">
        <v>1002890.79</v>
      </c>
      <c r="I300" s="98">
        <v>881930.78</v>
      </c>
      <c r="J300" s="98">
        <v>812936.47</v>
      </c>
      <c r="K300" s="98">
        <v>839702.27</v>
      </c>
      <c r="L300" s="98">
        <v>830396.1</v>
      </c>
      <c r="M300" s="98">
        <v>798487.3</v>
      </c>
      <c r="N300" s="98">
        <v>34340.550000000003</v>
      </c>
      <c r="O300" s="98">
        <v>62634.15</v>
      </c>
      <c r="P300" s="98">
        <v>24947.55</v>
      </c>
      <c r="Q300" s="98">
        <v>47218.65</v>
      </c>
      <c r="R300" s="98">
        <v>26659.7</v>
      </c>
      <c r="S300" s="98">
        <v>18530.849999999999</v>
      </c>
      <c r="T300" s="98">
        <v>28880.9</v>
      </c>
      <c r="U300" s="98">
        <v>9415.1</v>
      </c>
      <c r="V300" s="98">
        <v>31345.200000000001</v>
      </c>
      <c r="W300" s="98">
        <v>18.350000000000001</v>
      </c>
    </row>
    <row r="301" spans="1:23" x14ac:dyDescent="0.25">
      <c r="A301" s="111" t="s">
        <v>118</v>
      </c>
      <c r="B301" s="111">
        <v>5414</v>
      </c>
      <c r="C301" s="111"/>
      <c r="D301" s="98">
        <v>13724499.470000001</v>
      </c>
      <c r="E301" s="98">
        <v>15506011.15</v>
      </c>
      <c r="F301" s="98">
        <v>13436297.539999999</v>
      </c>
      <c r="G301" s="98">
        <v>14317976.26</v>
      </c>
      <c r="H301" s="98">
        <v>14554366.83</v>
      </c>
      <c r="I301" s="98">
        <v>13801446.08</v>
      </c>
      <c r="J301" s="98">
        <v>12824724.34</v>
      </c>
      <c r="K301" s="98">
        <v>13693879.289999999</v>
      </c>
      <c r="L301" s="98">
        <v>14678173.26</v>
      </c>
      <c r="M301" s="98">
        <v>12917418.039999999</v>
      </c>
      <c r="N301" s="98">
        <v>499136.7</v>
      </c>
      <c r="O301" s="98">
        <v>514429.4</v>
      </c>
      <c r="P301" s="98">
        <v>293716.45</v>
      </c>
      <c r="Q301" s="98">
        <v>871806.35</v>
      </c>
      <c r="R301" s="98">
        <v>233324.79999999999</v>
      </c>
      <c r="S301" s="98">
        <v>361358.2</v>
      </c>
      <c r="T301" s="98">
        <v>270165.7</v>
      </c>
      <c r="U301" s="98">
        <v>406388.75</v>
      </c>
      <c r="V301" s="98">
        <v>206246.45</v>
      </c>
      <c r="W301" s="98">
        <v>246918.8</v>
      </c>
    </row>
    <row r="302" spans="1:23" x14ac:dyDescent="0.25">
      <c r="A302" s="111" t="s">
        <v>117</v>
      </c>
      <c r="B302" s="111">
        <v>5863</v>
      </c>
      <c r="C302" s="111"/>
      <c r="D302" s="98">
        <v>1689977.37</v>
      </c>
      <c r="E302" s="98">
        <v>1580186.87</v>
      </c>
      <c r="F302" s="98">
        <v>1551687.72</v>
      </c>
      <c r="G302" s="98">
        <v>1381911.3</v>
      </c>
      <c r="H302" s="98">
        <v>1559819.47</v>
      </c>
      <c r="I302" s="98">
        <v>1576150.56</v>
      </c>
      <c r="J302" s="98">
        <v>1757211</v>
      </c>
      <c r="K302" s="98">
        <v>1847328.39</v>
      </c>
      <c r="L302" s="98">
        <v>1574402.98</v>
      </c>
      <c r="M302" s="98">
        <v>1750252.18</v>
      </c>
      <c r="N302" s="98">
        <v>70692.100000000006</v>
      </c>
      <c r="O302" s="98">
        <v>86663.15</v>
      </c>
      <c r="P302" s="98">
        <v>42971.3</v>
      </c>
      <c r="Q302" s="98">
        <v>3259</v>
      </c>
      <c r="R302" s="98">
        <v>25979.599999999999</v>
      </c>
      <c r="S302" s="98">
        <v>2146.9</v>
      </c>
      <c r="T302" s="98">
        <v>1248.55</v>
      </c>
      <c r="U302" s="98">
        <v>26379.5</v>
      </c>
      <c r="V302" s="98">
        <v>3586.7</v>
      </c>
      <c r="W302" s="98">
        <v>16630.2</v>
      </c>
    </row>
    <row r="303" spans="1:23" x14ac:dyDescent="0.25">
      <c r="A303" s="111" t="s">
        <v>116</v>
      </c>
      <c r="B303" s="111">
        <v>5539</v>
      </c>
      <c r="C303" s="111"/>
      <c r="D303" s="98">
        <v>2612997.23</v>
      </c>
      <c r="E303" s="98">
        <v>2742730.37</v>
      </c>
      <c r="F303" s="98">
        <v>2903082.8</v>
      </c>
      <c r="G303" s="98">
        <v>2439838.13</v>
      </c>
      <c r="H303" s="98">
        <v>2283096.73</v>
      </c>
      <c r="I303" s="98">
        <v>2072186.98</v>
      </c>
      <c r="J303" s="98">
        <v>1868525.71</v>
      </c>
      <c r="K303" s="98">
        <v>1776724.68</v>
      </c>
      <c r="L303" s="98">
        <v>1883236.31</v>
      </c>
      <c r="M303" s="98">
        <v>1719001.81</v>
      </c>
      <c r="N303" s="98">
        <v>121069.55</v>
      </c>
      <c r="O303" s="98">
        <v>51748.800000000003</v>
      </c>
      <c r="P303" s="98">
        <v>70916.7</v>
      </c>
      <c r="Q303" s="98">
        <v>54822.45</v>
      </c>
      <c r="R303" s="98">
        <v>51262.7</v>
      </c>
      <c r="S303" s="98">
        <v>53661.4</v>
      </c>
      <c r="T303" s="98">
        <v>15550.45</v>
      </c>
      <c r="U303" s="98">
        <v>54661.45</v>
      </c>
      <c r="V303" s="98">
        <v>82595.850000000006</v>
      </c>
      <c r="W303" s="98">
        <v>75115.55</v>
      </c>
    </row>
    <row r="304" spans="1:23" x14ac:dyDescent="0.25">
      <c r="A304" s="111" t="s">
        <v>115</v>
      </c>
      <c r="B304" s="111">
        <v>5692</v>
      </c>
      <c r="C304" s="111"/>
      <c r="D304" s="98">
        <v>1586500.74</v>
      </c>
      <c r="E304" s="98">
        <v>1588673.07</v>
      </c>
      <c r="F304" s="98">
        <v>1471697.9199999999</v>
      </c>
      <c r="G304" s="98">
        <v>1337034.24</v>
      </c>
      <c r="H304" s="98">
        <v>1420164.86</v>
      </c>
      <c r="I304" s="98">
        <v>1467302.9</v>
      </c>
      <c r="J304" s="98">
        <v>1485928.22</v>
      </c>
      <c r="K304" s="98">
        <v>1253242.1399999999</v>
      </c>
      <c r="L304" s="98">
        <v>1293650.3700000001</v>
      </c>
      <c r="M304" s="98">
        <v>1306183.8500000001</v>
      </c>
      <c r="N304" s="98">
        <v>100097.55</v>
      </c>
      <c r="O304" s="98">
        <v>105266.9</v>
      </c>
      <c r="P304" s="98">
        <v>40472.25</v>
      </c>
      <c r="Q304" s="98">
        <v>49579.75</v>
      </c>
      <c r="R304" s="98">
        <v>103647.75</v>
      </c>
      <c r="S304" s="98">
        <v>35381.800000000003</v>
      </c>
      <c r="T304" s="98">
        <v>14871.85</v>
      </c>
      <c r="U304" s="98">
        <v>48879.25</v>
      </c>
      <c r="V304" s="98">
        <v>43518.3</v>
      </c>
      <c r="W304" s="98">
        <v>76884.05</v>
      </c>
    </row>
    <row r="305" spans="1:23" x14ac:dyDescent="0.25">
      <c r="A305" s="111" t="s">
        <v>114</v>
      </c>
      <c r="B305" s="111">
        <v>5503</v>
      </c>
      <c r="C305" s="111"/>
      <c r="D305" s="98">
        <v>5277799.6900000004</v>
      </c>
      <c r="E305" s="98">
        <v>5615004.75</v>
      </c>
      <c r="F305" s="98">
        <v>4747946.8099999996</v>
      </c>
      <c r="G305" s="98">
        <v>6040721.3499999996</v>
      </c>
      <c r="H305" s="98">
        <v>5930092.8099999996</v>
      </c>
      <c r="I305" s="98">
        <v>4822343.84</v>
      </c>
      <c r="J305" s="98">
        <v>4932757.95</v>
      </c>
      <c r="K305" s="98">
        <v>4853971.34</v>
      </c>
      <c r="L305" s="98">
        <v>4051897.46</v>
      </c>
      <c r="M305" s="98">
        <v>3981828.52</v>
      </c>
      <c r="N305" s="98">
        <v>225113.1</v>
      </c>
      <c r="O305" s="98">
        <v>290170.65000000002</v>
      </c>
      <c r="P305" s="98">
        <v>119456.55</v>
      </c>
      <c r="Q305" s="98">
        <v>332243.59999999998</v>
      </c>
      <c r="R305" s="98">
        <v>268841.65000000002</v>
      </c>
      <c r="S305" s="98">
        <v>245764.5</v>
      </c>
      <c r="T305" s="98">
        <v>185495.1</v>
      </c>
      <c r="U305" s="98">
        <v>83179.05</v>
      </c>
      <c r="V305" s="98">
        <v>149900.04999999999</v>
      </c>
      <c r="W305" s="98">
        <v>229176.25</v>
      </c>
    </row>
    <row r="306" spans="1:23" x14ac:dyDescent="0.25">
      <c r="A306" s="111" t="s">
        <v>113</v>
      </c>
      <c r="B306" s="111">
        <v>5653</v>
      </c>
      <c r="C306" s="111"/>
      <c r="D306" s="98">
        <v>4379793.2699999996</v>
      </c>
      <c r="E306" s="98">
        <v>4071830.25</v>
      </c>
      <c r="F306" s="98">
        <v>4216976.63</v>
      </c>
      <c r="G306" s="98">
        <v>6028023.2800000003</v>
      </c>
      <c r="H306" s="98">
        <v>3522566.77</v>
      </c>
      <c r="I306" s="98">
        <v>3235466.41</v>
      </c>
      <c r="J306" s="98">
        <v>3433293.96</v>
      </c>
      <c r="K306" s="98">
        <v>3369077.95</v>
      </c>
      <c r="L306" s="98">
        <v>3161446.38</v>
      </c>
      <c r="M306" s="98">
        <v>3105799.3</v>
      </c>
      <c r="N306" s="98">
        <v>134810.79999999999</v>
      </c>
      <c r="O306" s="98">
        <v>221555.05</v>
      </c>
      <c r="P306" s="98">
        <v>139544.35</v>
      </c>
      <c r="Q306" s="98">
        <v>77525.3</v>
      </c>
      <c r="R306" s="98">
        <v>124064.9</v>
      </c>
      <c r="S306" s="98">
        <v>9776.9</v>
      </c>
      <c r="T306" s="98">
        <v>106288.1</v>
      </c>
      <c r="U306" s="98">
        <v>61203.3</v>
      </c>
      <c r="V306" s="98">
        <v>35808.199999999997</v>
      </c>
      <c r="W306" s="98">
        <v>87211.7</v>
      </c>
    </row>
    <row r="307" spans="1:23" x14ac:dyDescent="0.25">
      <c r="A307" s="111" t="s">
        <v>112</v>
      </c>
      <c r="B307" s="111">
        <v>5937</v>
      </c>
      <c r="C307" s="111"/>
      <c r="D307" s="98">
        <v>244217.81</v>
      </c>
      <c r="E307" s="98">
        <v>272579.17</v>
      </c>
      <c r="F307" s="98">
        <v>229565.35</v>
      </c>
      <c r="G307" s="98">
        <v>227052.12</v>
      </c>
      <c r="H307" s="98">
        <v>190899.78</v>
      </c>
      <c r="I307" s="98">
        <v>229328.37</v>
      </c>
      <c r="J307" s="98">
        <v>173863.71</v>
      </c>
      <c r="K307" s="98">
        <v>151555.01</v>
      </c>
      <c r="L307" s="98">
        <v>155731.45000000001</v>
      </c>
      <c r="M307" s="98">
        <v>158827.67000000001</v>
      </c>
      <c r="N307" s="98">
        <v>5831.3</v>
      </c>
      <c r="O307" s="98">
        <v>18.8</v>
      </c>
      <c r="P307" s="98">
        <v>10674.1</v>
      </c>
      <c r="Q307" s="98">
        <v>25694.45</v>
      </c>
      <c r="R307" s="98">
        <v>2625</v>
      </c>
      <c r="S307" s="98">
        <v>3179.15</v>
      </c>
      <c r="T307" s="98">
        <v>3899</v>
      </c>
      <c r="U307" s="98">
        <v>35.950000000000003</v>
      </c>
      <c r="V307" s="98">
        <v>21376.75</v>
      </c>
      <c r="W307" s="98">
        <v>32248.65</v>
      </c>
    </row>
    <row r="308" spans="1:23" x14ac:dyDescent="0.25">
      <c r="A308" s="111" t="s">
        <v>111</v>
      </c>
      <c r="B308" s="111">
        <v>5766</v>
      </c>
      <c r="C308" s="111"/>
      <c r="D308" s="98">
        <v>1307631.3799999999</v>
      </c>
      <c r="E308" s="98">
        <v>1223672.72</v>
      </c>
      <c r="F308" s="98">
        <v>1294738.55</v>
      </c>
      <c r="G308" s="98">
        <v>1161708.04</v>
      </c>
      <c r="H308" s="98">
        <v>1086935.8</v>
      </c>
      <c r="I308" s="98">
        <v>1082107.6100000001</v>
      </c>
      <c r="J308" s="98">
        <v>1068280.45</v>
      </c>
      <c r="K308" s="98">
        <v>991428.61</v>
      </c>
      <c r="L308" s="98">
        <v>1077565.97</v>
      </c>
      <c r="M308" s="98">
        <v>991388.31</v>
      </c>
      <c r="N308" s="98">
        <v>43907.5</v>
      </c>
      <c r="O308" s="98">
        <v>83495.899999999994</v>
      </c>
      <c r="P308" s="98">
        <v>41055</v>
      </c>
      <c r="Q308" s="98">
        <v>38631.949999999997</v>
      </c>
      <c r="R308" s="98">
        <v>36855.65</v>
      </c>
      <c r="S308" s="98">
        <v>78879.350000000006</v>
      </c>
      <c r="T308" s="98">
        <v>46033.55</v>
      </c>
      <c r="U308" s="98">
        <v>43214.65</v>
      </c>
      <c r="V308" s="98">
        <v>34720</v>
      </c>
      <c r="W308" s="98">
        <v>33048.85</v>
      </c>
    </row>
    <row r="309" spans="1:23" x14ac:dyDescent="0.25">
      <c r="A309" s="111" t="s">
        <v>110</v>
      </c>
      <c r="B309" s="111">
        <v>5803</v>
      </c>
      <c r="C309" s="111"/>
      <c r="D309" s="98">
        <v>1382407.02</v>
      </c>
      <c r="E309" s="98">
        <v>1468276.36</v>
      </c>
      <c r="F309" s="98">
        <v>1532871.61</v>
      </c>
      <c r="G309" s="98">
        <v>1402470.74</v>
      </c>
      <c r="H309" s="98">
        <v>1423474.13</v>
      </c>
      <c r="I309" s="98">
        <v>1289609.01</v>
      </c>
      <c r="J309" s="98">
        <v>1255412.79</v>
      </c>
      <c r="K309" s="98">
        <v>1097425.81</v>
      </c>
      <c r="L309" s="98">
        <v>1240744.94</v>
      </c>
      <c r="M309" s="98">
        <v>910197.25</v>
      </c>
      <c r="N309" s="98">
        <v>9355.7000000000007</v>
      </c>
      <c r="O309" s="98">
        <v>40282.6</v>
      </c>
      <c r="P309" s="98">
        <v>12430.6</v>
      </c>
      <c r="Q309" s="98">
        <v>2792.35</v>
      </c>
      <c r="R309" s="98">
        <v>12979.2</v>
      </c>
      <c r="S309" s="98">
        <v>36161.15</v>
      </c>
      <c r="T309" s="98">
        <v>27727.45</v>
      </c>
      <c r="U309" s="98">
        <v>105733.75</v>
      </c>
      <c r="V309" s="98">
        <v>111224.9</v>
      </c>
      <c r="W309" s="98">
        <v>4464.8</v>
      </c>
    </row>
    <row r="310" spans="1:23" x14ac:dyDescent="0.25">
      <c r="A310" s="111" t="s">
        <v>109</v>
      </c>
      <c r="B310" s="111">
        <v>5654</v>
      </c>
      <c r="C310" s="111"/>
      <c r="D310" s="98">
        <v>1638974.8</v>
      </c>
      <c r="E310" s="98">
        <v>1672931.72</v>
      </c>
      <c r="F310" s="98">
        <v>1580636.25</v>
      </c>
      <c r="G310" s="98">
        <v>1428383.83</v>
      </c>
      <c r="H310" s="98">
        <v>1578179.95</v>
      </c>
      <c r="I310" s="98">
        <v>1455616.77</v>
      </c>
      <c r="J310" s="98">
        <v>1369079.71</v>
      </c>
      <c r="K310" s="98">
        <v>1419897.9</v>
      </c>
      <c r="L310" s="98">
        <v>1334448.29</v>
      </c>
      <c r="M310" s="98">
        <v>1485558.32</v>
      </c>
      <c r="N310" s="98">
        <v>37139.65</v>
      </c>
      <c r="O310" s="98">
        <v>80430.8</v>
      </c>
      <c r="P310" s="98">
        <v>81641.05</v>
      </c>
      <c r="Q310" s="98">
        <v>12456.75</v>
      </c>
      <c r="R310" s="98">
        <v>44968.7</v>
      </c>
      <c r="S310" s="98">
        <v>17462.650000000001</v>
      </c>
      <c r="T310" s="98">
        <v>42242</v>
      </c>
      <c r="U310" s="98">
        <v>13017.75</v>
      </c>
      <c r="V310" s="98">
        <v>52935</v>
      </c>
      <c r="W310" s="98">
        <v>0</v>
      </c>
    </row>
    <row r="311" spans="1:23" x14ac:dyDescent="0.25">
      <c r="A311" s="111" t="s">
        <v>108</v>
      </c>
      <c r="B311" s="111">
        <v>5464</v>
      </c>
      <c r="C311" s="111"/>
      <c r="D311" s="98">
        <v>9155137.1199999992</v>
      </c>
      <c r="E311" s="98">
        <v>9779803.5500000007</v>
      </c>
      <c r="F311" s="98">
        <v>8481336.6699999999</v>
      </c>
      <c r="G311" s="98">
        <v>8743593.6500000004</v>
      </c>
      <c r="H311" s="98">
        <v>8253154.04</v>
      </c>
      <c r="I311" s="98">
        <v>7612401.6699999999</v>
      </c>
      <c r="J311" s="98">
        <v>7694241.8399999999</v>
      </c>
      <c r="K311" s="98">
        <v>7506230.2800000003</v>
      </c>
      <c r="L311" s="98">
        <v>6802072.0300000003</v>
      </c>
      <c r="M311" s="98">
        <v>6934990.04</v>
      </c>
      <c r="N311" s="98">
        <v>483094.15</v>
      </c>
      <c r="O311" s="98">
        <v>410568.85</v>
      </c>
      <c r="P311" s="98">
        <v>129544.15</v>
      </c>
      <c r="Q311" s="98">
        <v>252706.95</v>
      </c>
      <c r="R311" s="98">
        <v>171738.9</v>
      </c>
      <c r="S311" s="98">
        <v>204038.2</v>
      </c>
      <c r="T311" s="98">
        <v>394600.75</v>
      </c>
      <c r="U311" s="98">
        <v>248200.55</v>
      </c>
      <c r="V311" s="98">
        <v>291922.75</v>
      </c>
      <c r="W311" s="98">
        <v>299530.7</v>
      </c>
    </row>
    <row r="312" spans="1:23" x14ac:dyDescent="0.25">
      <c r="A312" s="111" t="s">
        <v>107</v>
      </c>
      <c r="B312" s="111">
        <v>5655</v>
      </c>
      <c r="C312" s="111"/>
      <c r="D312" s="98">
        <v>6317796.7000000002</v>
      </c>
      <c r="E312" s="98">
        <v>5526051.46</v>
      </c>
      <c r="F312" s="98">
        <v>6853902.75</v>
      </c>
      <c r="G312" s="98">
        <v>5977978.8799999999</v>
      </c>
      <c r="H312" s="98">
        <v>6708518.4000000004</v>
      </c>
      <c r="I312" s="98">
        <v>5782999.3399999999</v>
      </c>
      <c r="J312" s="98">
        <v>6290426.2000000002</v>
      </c>
      <c r="K312" s="98">
        <v>5468674.21</v>
      </c>
      <c r="L312" s="98">
        <v>5654243.0899999999</v>
      </c>
      <c r="M312" s="98">
        <v>4818220.74</v>
      </c>
      <c r="N312" s="98">
        <v>297128.09999999998</v>
      </c>
      <c r="O312" s="98">
        <v>0</v>
      </c>
      <c r="P312" s="98">
        <v>189851.05</v>
      </c>
      <c r="Q312" s="98">
        <v>214972.85</v>
      </c>
      <c r="R312" s="98">
        <v>28619.75</v>
      </c>
      <c r="S312" s="98">
        <v>355978.55</v>
      </c>
      <c r="T312" s="98">
        <v>105461.05</v>
      </c>
      <c r="U312" s="98">
        <v>404430.35</v>
      </c>
      <c r="V312" s="98">
        <v>155227.6</v>
      </c>
      <c r="W312" s="98">
        <v>125880.75</v>
      </c>
    </row>
    <row r="313" spans="1:23" x14ac:dyDescent="0.25">
      <c r="A313" s="111" t="s">
        <v>106</v>
      </c>
      <c r="B313" s="111">
        <v>5938</v>
      </c>
      <c r="C313" s="111"/>
      <c r="D313" s="98">
        <v>68756435.260000005</v>
      </c>
      <c r="E313" s="98">
        <v>67371160.129999995</v>
      </c>
      <c r="F313" s="98">
        <v>68209569.120000005</v>
      </c>
      <c r="G313" s="98">
        <v>69372113.650000006</v>
      </c>
      <c r="H313" s="98">
        <v>68460142.319999993</v>
      </c>
      <c r="I313" s="98">
        <v>69607208.489999995</v>
      </c>
      <c r="J313" s="98">
        <v>70329309.75</v>
      </c>
      <c r="K313" s="98">
        <v>67302994.670000002</v>
      </c>
      <c r="L313" s="98">
        <v>65676903.93</v>
      </c>
      <c r="M313" s="98">
        <v>65430532.770000003</v>
      </c>
      <c r="N313" s="98">
        <v>1585332.9</v>
      </c>
      <c r="O313" s="98">
        <v>2456221.9500000002</v>
      </c>
      <c r="P313" s="98">
        <v>1227824.3999999999</v>
      </c>
      <c r="Q313" s="98">
        <v>1001332.95</v>
      </c>
      <c r="R313" s="98">
        <v>1777261.3</v>
      </c>
      <c r="S313" s="98">
        <v>1224891.45</v>
      </c>
      <c r="T313" s="98">
        <v>661113.30000000005</v>
      </c>
      <c r="U313" s="98">
        <v>692489.6</v>
      </c>
      <c r="V313" s="98">
        <v>1216535.1499999999</v>
      </c>
      <c r="W313" s="98">
        <v>1176728.3500000001</v>
      </c>
    </row>
    <row r="314" spans="1:23" x14ac:dyDescent="0.25">
      <c r="A314" s="111" t="s">
        <v>105</v>
      </c>
      <c r="B314" s="111">
        <v>5939</v>
      </c>
      <c r="C314" s="111"/>
      <c r="D314" s="98">
        <v>8447632</v>
      </c>
      <c r="E314" s="98">
        <v>8341990.2199999997</v>
      </c>
      <c r="F314" s="98">
        <v>7482018.1200000001</v>
      </c>
      <c r="G314" s="98">
        <v>8316629.2699999996</v>
      </c>
      <c r="H314" s="98">
        <v>7563539.5599999996</v>
      </c>
      <c r="I314" s="98">
        <v>8025701.7999999998</v>
      </c>
      <c r="J314" s="98">
        <v>7379211.0300000003</v>
      </c>
      <c r="K314" s="98">
        <v>7077017.4400000004</v>
      </c>
      <c r="L314" s="98">
        <v>6680486.9000000004</v>
      </c>
      <c r="M314" s="98">
        <v>6819114.4400000004</v>
      </c>
      <c r="N314" s="98">
        <v>263684.5</v>
      </c>
      <c r="O314" s="98">
        <v>146553.65</v>
      </c>
      <c r="P314" s="98">
        <v>112023.64</v>
      </c>
      <c r="Q314" s="98">
        <v>136903.95000000001</v>
      </c>
      <c r="R314" s="98">
        <v>152893.35</v>
      </c>
      <c r="S314" s="98">
        <v>229532.4</v>
      </c>
      <c r="T314" s="98">
        <v>115519.9</v>
      </c>
      <c r="U314" s="98">
        <v>100263.95</v>
      </c>
      <c r="V314" s="98">
        <v>250845.65</v>
      </c>
      <c r="W314" s="98">
        <v>222925</v>
      </c>
    </row>
    <row r="315" spans="1:23" x14ac:dyDescent="0.25">
      <c r="A315" s="111" t="s">
        <v>104</v>
      </c>
      <c r="B315" s="111">
        <v>5415</v>
      </c>
      <c r="C315" s="111"/>
      <c r="D315" s="98">
        <v>2822315.12</v>
      </c>
      <c r="E315" s="98">
        <v>3100709.11</v>
      </c>
      <c r="F315" s="98">
        <v>3253045.35</v>
      </c>
      <c r="G315" s="98">
        <v>3066678.57</v>
      </c>
      <c r="H315" s="98">
        <v>2735755.07</v>
      </c>
      <c r="I315" s="98">
        <v>2859108.76</v>
      </c>
      <c r="J315" s="98">
        <v>2764992.72</v>
      </c>
      <c r="K315" s="98">
        <v>3205086.79</v>
      </c>
      <c r="L315" s="98">
        <v>3078877.9</v>
      </c>
      <c r="M315" s="98">
        <v>2823233.82</v>
      </c>
      <c r="N315" s="98">
        <v>188121.65</v>
      </c>
      <c r="O315" s="98">
        <v>222002.55</v>
      </c>
      <c r="P315" s="98">
        <v>44628.05</v>
      </c>
      <c r="Q315" s="98">
        <v>276443.40000000002</v>
      </c>
      <c r="R315" s="98">
        <v>85288.3</v>
      </c>
      <c r="S315" s="98">
        <v>90006.2</v>
      </c>
      <c r="T315" s="98">
        <v>110968.55</v>
      </c>
      <c r="U315" s="98">
        <v>81185.05</v>
      </c>
      <c r="V315" s="98">
        <v>169094.25</v>
      </c>
      <c r="W315" s="98">
        <v>84114.7</v>
      </c>
    </row>
    <row r="316" spans="1:23" x14ac:dyDescent="0.25">
      <c r="A316" s="66" t="s">
        <v>412</v>
      </c>
      <c r="D316" s="116">
        <f>SUM(D16:D315)</f>
        <v>3056416454.389997</v>
      </c>
      <c r="E316" s="116">
        <f t="shared" ref="E316:W316" si="0">SUM(E16:E315)</f>
        <v>3049061273.1099987</v>
      </c>
      <c r="F316" s="116">
        <f t="shared" si="0"/>
        <v>2958894248.0200019</v>
      </c>
      <c r="G316" s="116">
        <f t="shared" si="0"/>
        <v>2869972865.5099993</v>
      </c>
      <c r="H316" s="116">
        <f t="shared" si="0"/>
        <v>2865148364.3000011</v>
      </c>
      <c r="I316" s="116">
        <f t="shared" si="0"/>
        <v>2795579223.8599987</v>
      </c>
      <c r="J316" s="116">
        <f t="shared" si="0"/>
        <v>2740285883.579999</v>
      </c>
      <c r="K316" s="116">
        <f t="shared" si="0"/>
        <v>2677885474.8900003</v>
      </c>
      <c r="L316" s="116">
        <f t="shared" si="0"/>
        <v>2629905963.8100014</v>
      </c>
      <c r="M316" s="116">
        <f t="shared" si="0"/>
        <v>2617393818.4900007</v>
      </c>
      <c r="N316" s="116">
        <f t="shared" si="0"/>
        <v>110897864.15999995</v>
      </c>
      <c r="O316" s="116">
        <f t="shared" si="0"/>
        <v>114761971.09999992</v>
      </c>
      <c r="P316" s="116">
        <f t="shared" si="0"/>
        <v>96725028.979999959</v>
      </c>
      <c r="Q316" s="116">
        <f t="shared" si="0"/>
        <v>81891247.160000071</v>
      </c>
      <c r="R316" s="116">
        <f t="shared" si="0"/>
        <v>85063358.370000005</v>
      </c>
      <c r="S316" s="116">
        <f t="shared" si="0"/>
        <v>76077226.230000019</v>
      </c>
      <c r="T316" s="116">
        <f t="shared" si="0"/>
        <v>67638051.219999999</v>
      </c>
      <c r="U316" s="116">
        <f t="shared" si="0"/>
        <v>80820658.689999983</v>
      </c>
      <c r="V316" s="116">
        <f t="shared" si="0"/>
        <v>79854184.040000021</v>
      </c>
      <c r="W316" s="116">
        <f t="shared" si="0"/>
        <v>80154613.960000008</v>
      </c>
    </row>
    <row r="317" spans="1:23" ht="22.5" x14ac:dyDescent="0.25">
      <c r="A317" s="66" t="s">
        <v>413</v>
      </c>
      <c r="D317" s="116">
        <f>D316-D166</f>
        <v>2476305024.099997</v>
      </c>
      <c r="E317" s="116">
        <f t="shared" ref="E317:W317" si="1">E316-E166</f>
        <v>2479061677.2899985</v>
      </c>
      <c r="F317" s="116">
        <f t="shared" si="1"/>
        <v>2418091338.0800018</v>
      </c>
      <c r="G317" s="116">
        <f t="shared" si="1"/>
        <v>2348853441.0099993</v>
      </c>
      <c r="H317" s="116">
        <f t="shared" si="1"/>
        <v>2323670845.5400009</v>
      </c>
      <c r="I317" s="116">
        <f t="shared" si="1"/>
        <v>2243890222.1599989</v>
      </c>
      <c r="J317" s="116">
        <f t="shared" si="1"/>
        <v>2207648582.349999</v>
      </c>
      <c r="K317" s="116">
        <f t="shared" si="1"/>
        <v>2158871647.1400003</v>
      </c>
      <c r="L317" s="116">
        <f t="shared" si="1"/>
        <v>2100536054.6700015</v>
      </c>
      <c r="M317" s="116">
        <f t="shared" si="1"/>
        <v>2073070371.2800007</v>
      </c>
      <c r="N317" s="116">
        <f t="shared" si="1"/>
        <v>100274438.60999995</v>
      </c>
      <c r="O317" s="116">
        <f t="shared" si="1"/>
        <v>102382315.99999993</v>
      </c>
      <c r="P317" s="116">
        <f t="shared" si="1"/>
        <v>83951910.879999965</v>
      </c>
      <c r="Q317" s="116">
        <f t="shared" si="1"/>
        <v>73074356.110000074</v>
      </c>
      <c r="R317" s="116">
        <f t="shared" si="1"/>
        <v>76436326.719999999</v>
      </c>
      <c r="S317" s="116">
        <f t="shared" si="1"/>
        <v>69071605.480000019</v>
      </c>
      <c r="T317" s="116">
        <f t="shared" si="1"/>
        <v>62361143.170000002</v>
      </c>
      <c r="U317" s="116">
        <f t="shared" si="1"/>
        <v>74746016.189999983</v>
      </c>
      <c r="V317" s="116">
        <f t="shared" si="1"/>
        <v>72081861.990000024</v>
      </c>
      <c r="W317" s="116">
        <f t="shared" si="1"/>
        <v>73802247.910000011</v>
      </c>
    </row>
  </sheetData>
  <sheetProtection sheet="1" objects="1" scenarios="1"/>
  <mergeCells count="1">
    <mergeCell ref="A14:B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1. Données à saisir</vt:lpstr>
      <vt:lpstr>2. données et Indicateurs</vt:lpstr>
      <vt:lpstr>Agrégats stock</vt:lpstr>
      <vt:lpstr>Associations et péréquation</vt:lpstr>
      <vt:lpstr>Données-péréquation</vt:lpstr>
      <vt:lpstr>Autres</vt:lpstr>
      <vt:lpstr>'1. Données à saisir'!Impression_des_titres</vt:lpstr>
      <vt:lpstr>'1. Données à saisir'!Zone_d_impression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Cappelletti Fabio</dc:creator>
  <cp:lastModifiedBy>Cappelletti Fabio</cp:lastModifiedBy>
  <cp:lastPrinted>2024-01-12T15:45:57Z</cp:lastPrinted>
  <dcterms:created xsi:type="dcterms:W3CDTF">2021-07-07T08:44:21Z</dcterms:created>
  <dcterms:modified xsi:type="dcterms:W3CDTF">2024-04-29T09:38:15Z</dcterms:modified>
</cp:coreProperties>
</file>